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0635" activeTab="0"/>
  </bookViews>
  <sheets>
    <sheet name="Rekapitulace stavby" sheetId="1" r:id="rId1"/>
    <sheet name="01.1.1 - Stavební část" sheetId="2" r:id="rId2"/>
    <sheet name="01.1.2 - Zdravotně techni..." sheetId="3" r:id="rId3"/>
    <sheet name="01.1.3 - Vzduchotechnika" sheetId="4" r:id="rId4"/>
    <sheet name="01.1.4 - Elektroinstalace" sheetId="5" r:id="rId5"/>
    <sheet name="VON - Vedlejší a ostatní ..." sheetId="6" r:id="rId6"/>
    <sheet name="Pokyny pro vyplnění" sheetId="7" r:id="rId7"/>
  </sheets>
  <definedNames>
    <definedName name="_xlnm._FilterDatabase" localSheetId="1" hidden="1">'01.1.1 - Stavební část'!$C$102:$K$537</definedName>
    <definedName name="_xlnm._FilterDatabase" localSheetId="2" hidden="1">'01.1.2 - Zdravotně techni...'!$C$95:$K$191</definedName>
    <definedName name="_xlnm._FilterDatabase" localSheetId="3" hidden="1">'01.1.3 - Vzduchotechnika'!$C$89:$K$108</definedName>
    <definedName name="_xlnm._FilterDatabase" localSheetId="4" hidden="1">'01.1.4 - Elektroinstalace'!$C$96:$K$138</definedName>
    <definedName name="_xlnm._FilterDatabase" localSheetId="5" hidden="1">'VON - Vedlejší a ostatní ...'!$C$90:$K$96</definedName>
    <definedName name="_xlnm.Print_Area" localSheetId="1">'01.1.1 - Stavební část'!$C$4:$J$40,'01.1.1 - Stavební část'!$C$46:$J$80,'01.1.1 - Stavební část'!$C$86:$K$537</definedName>
    <definedName name="_xlnm.Print_Area" localSheetId="2">'01.1.2 - Zdravotně techni...'!$C$4:$J$40,'01.1.2 - Zdravotně techni...'!$C$46:$J$73,'01.1.2 - Zdravotně techni...'!$C$79:$K$191</definedName>
    <definedName name="_xlnm.Print_Area" localSheetId="3">'01.1.3 - Vzduchotechnika'!$C$4:$J$40,'01.1.3 - Vzduchotechnika'!$C$46:$J$67,'01.1.3 - Vzduchotechnika'!$C$73:$K$108</definedName>
    <definedName name="_xlnm.Print_Area" localSheetId="4">'01.1.4 - Elektroinstalace'!$C$4:$J$40,'01.1.4 - Elektroinstalace'!$C$46:$J$74,'01.1.4 - Elektroinstalace'!$C$80:$K$138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5">'VON - Vedlejší a ostatní ...'!$C$4:$J$40,'VON - Vedlejší a ostatní ...'!$C$46:$J$68,'VON - Vedlejší a ostatní ...'!$C$74:$K$96</definedName>
    <definedName name="_xlnm.Print_Titles" localSheetId="0">'Rekapitulace stavby'!$49:$49</definedName>
    <definedName name="_xlnm.Print_Titles" localSheetId="1">'01.1.1 - Stavební část'!$102:$102</definedName>
    <definedName name="_xlnm.Print_Titles" localSheetId="2">'01.1.2 - Zdravotně techni...'!$95:$95</definedName>
    <definedName name="_xlnm.Print_Titles" localSheetId="3">'01.1.3 - Vzduchotechnika'!$89:$89</definedName>
    <definedName name="_xlnm.Print_Titles" localSheetId="4">'01.1.4 - Elektroinstalace'!$96:$96</definedName>
    <definedName name="_xlnm.Print_Titles" localSheetId="5">'VON - Vedlejší a ostatní ...'!$90:$90</definedName>
  </definedNames>
  <calcPr calcId="152511"/>
</workbook>
</file>

<file path=xl/sharedStrings.xml><?xml version="1.0" encoding="utf-8"?>
<sst xmlns="http://schemas.openxmlformats.org/spreadsheetml/2006/main" count="7605" uniqueCount="1152">
  <si>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</si>
  <si>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</si>
  <si>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</si>
  <si>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</si>
  <si>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</si>
  <si>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</si>
  <si>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</si>
  <si>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{948867b8-f08d-41cc-a407-d976aceeede3}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</si>
  <si>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</si>
  <si>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</si>
  <si>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</si>
  <si>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</si>
  <si>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</si>
  <si>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</si>
  <si>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</si>
  <si>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</si>
  <si>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</si>
  <si>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</si>
  <si>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</si>
  <si>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sociálního zařízení denního stacionáře</t>
  </si>
  <si>
    <t>KSO:</t>
  </si>
  <si>
    <t>801 92 52</t>
  </si>
  <si>
    <t>CC-CZ:</t>
  </si>
  <si>
    <t/>
  </si>
  <si>
    <t>Místo:</t>
  </si>
  <si>
    <t>Písečná 5176, Chomutov</t>
  </si>
  <si>
    <t>Datum:</t>
  </si>
  <si>
    <t>17. 4. 2019</t>
  </si>
  <si>
    <t>Zadavatel:</t>
  </si>
  <si>
    <t>IČ:</t>
  </si>
  <si>
    <t>Sociální služby Chomutov, příspěvková organizace</t>
  </si>
  <si>
    <t>DIČ:</t>
  </si>
  <si>
    <t>Uchazeč:</t>
  </si>
  <si>
    <t>Vyplň údaj</t>
  </si>
  <si>
    <t>Projektant:</t>
  </si>
  <si>
    <t>JKPO CZ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</si>
  <si>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</si>
  <si>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</si>
  <si>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</si>
  <si>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</si>
  <si>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</si>
  <si>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</si>
  <si>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</si>
  <si>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</si>
  <si>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</si>
  <si>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</si>
  <si>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</si>
  <si>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</si>
  <si>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</si>
  <si>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</si>
  <si>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</si>
  <si>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</si>
  <si>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</si>
  <si>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</si>
  <si>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</si>
  <si>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</si>
  <si>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</si>
  <si>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</si>
  <si>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</si>
  <si>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</si>
  <si>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</si>
  <si>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</si>
  <si>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</si>
  <si>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</si>
  <si>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</si>
  <si>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</si>
  <si>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</si>
  <si>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</si>
  <si>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</si>
  <si>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</si>
  <si>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</si>
  <si>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</si>
  <si>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</si>
  <si>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</si>
  <si>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</si>
  <si>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</si>
  <si>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</si>
  <si>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</si>
  <si>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 VÝDAJE PROJEKTU</t>
  </si>
  <si>
    <t>STA</t>
  </si>
  <si>
    <t>1</t>
  </si>
  <si>
    <t>{2397f357-b30d-4d2f-bb83-4707d3583853}</t>
  </si>
  <si>
    <t>2</t>
  </si>
  <si>
    <t>01.1</t>
  </si>
  <si>
    <t>Hlavní aktivity projektu</t>
  </si>
  <si>
    <t>Soupis</t>
  </si>
  <si>
    <t>{3fb64a64-b3ff-4341-a1ca-799120fcd9a4}</t>
  </si>
  <si>
    <t>/</t>
  </si>
  <si>
    <t>01.1.1</t>
  </si>
  <si>
    <t>Stavební část</t>
  </si>
  <si>
    <t>3</t>
  </si>
  <si>
    <t>{07f42ee3-29ce-4795-b37d-9bb4215057af}</t>
  </si>
  <si>
    <t>801 92 22</t>
  </si>
  <si>
    <t>01.1.2</t>
  </si>
  <si>
    <t>Zdravotně technické instalace</t>
  </si>
  <si>
    <t>{0c143482-497a-4da5-a6e3-a1835df70176}</t>
  </si>
  <si>
    <t>01.1.3</t>
  </si>
  <si>
    <t>Vzduchotechnika</t>
  </si>
  <si>
    <t>{8f651ff0-3e1b-441b-9a85-e2be1c25e346}</t>
  </si>
  <si>
    <t>01.1.4</t>
  </si>
  <si>
    <t>Elektroinstalace</t>
  </si>
  <si>
    <t>{7af951be-f2a2-4b46-9cb7-76e02a0da97d}</t>
  </si>
  <si>
    <t>01.2</t>
  </si>
  <si>
    <t>Vedlejší aktivity projektu</t>
  </si>
  <si>
    <t>{28665b05-f5b2-4b11-8388-d861b29a37d9}</t>
  </si>
  <si>
    <t>VON</t>
  </si>
  <si>
    <t>Vedlejší a ostatní rozpočtové náklady</t>
  </si>
  <si>
    <t>{337fa9d9-7956-48ee-9320-8c3717e4d51e}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</si>
  <si>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</si>
  <si>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</si>
  <si>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</si>
  <si>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</si>
  <si>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</si>
  <si>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</si>
  <si>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</si>
  <si>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ZPŮSOBILÉ VÝDAJE PROJEKTU</t>
  </si>
  <si>
    <t>Soupis:</t>
  </si>
  <si>
    <t>01.1 - Hlavní aktivity projektu</t>
  </si>
  <si>
    <t>Úroveň 3:</t>
  </si>
  <si>
    <t>01.1.1 -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</si>
  <si>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</si>
  <si>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</si>
  <si>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</si>
  <si>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</si>
  <si>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</si>
  <si>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</si>
  <si>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</si>
  <si>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</si>
  <si>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</si>
  <si>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</si>
  <si>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</si>
  <si>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</si>
  <si>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</si>
  <si>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</si>
  <si>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</si>
  <si>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</si>
  <si>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</si>
  <si>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</si>
  <si>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</si>
  <si>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</si>
  <si>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</si>
  <si>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</si>
  <si>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</si>
  <si>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</si>
  <si>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</si>
  <si>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</si>
  <si>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</si>
  <si>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</si>
  <si>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</si>
  <si>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</si>
  <si>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</si>
  <si>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</si>
  <si>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</si>
  <si>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</si>
  <si>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</si>
  <si>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</si>
  <si>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</si>
  <si>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</si>
  <si>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</si>
  <si>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317941121</t>
  </si>
  <si>
    <t>Osazování ocelových válcovaných nosníků na zdivu I nebo IE nebo U nebo UE nebo L do č. 12 nebo výšky do 120 mm</t>
  </si>
  <si>
    <t>t</t>
  </si>
  <si>
    <t>CS ÚRS 2018 02</t>
  </si>
  <si>
    <t>4</t>
  </si>
  <si>
    <t>-27807593</t>
  </si>
  <si>
    <t>VV</t>
  </si>
  <si>
    <t>viz. výkres č. 3</t>
  </si>
  <si>
    <t xml:space="preserve">1,2*0,0104*2          </t>
  </si>
  <si>
    <t>Součet</t>
  </si>
  <si>
    <t>M</t>
  </si>
  <si>
    <t>13010744</t>
  </si>
  <si>
    <t>ocel profilová IPE 120 jakost 11 375</t>
  </si>
  <si>
    <t>8</t>
  </si>
  <si>
    <t>1085679300</t>
  </si>
  <si>
    <t>0,025*1,08 'Přepočtené koeficientem množství</t>
  </si>
  <si>
    <t>342272225</t>
  </si>
  <si>
    <t>Příčky z pórobetonových tvárnic hladkých na tenké maltové lože objemová hmotnost do 500 kg/m3, tloušťka příčky 100 mm</t>
  </si>
  <si>
    <t>m2</t>
  </si>
  <si>
    <t>1501650694</t>
  </si>
  <si>
    <t>viz. výkres č. 3 a 4</t>
  </si>
  <si>
    <t>(2,0+3,1)*3,0</t>
  </si>
  <si>
    <t>-0,9*1,97       "odpočet dveří"</t>
  </si>
  <si>
    <t>-1,2*0,12           "odpočet překladu"</t>
  </si>
  <si>
    <t>342272245</t>
  </si>
  <si>
    <t>Příčky z pórobetonových tvárnic hladkých na tenké maltové lože objemová hmotnost do 500 kg/m3, tloušťka příčky 150 mm</t>
  </si>
  <si>
    <t>-276035275</t>
  </si>
  <si>
    <t>2,25*3,0</t>
  </si>
  <si>
    <t>-0,8*1,97       "odpočet dveří"</t>
  </si>
  <si>
    <t>5</t>
  </si>
  <si>
    <t>342291131</t>
  </si>
  <si>
    <t>Ukotvení příček plochými kotvami, do konstrukce betonové</t>
  </si>
  <si>
    <t>m</t>
  </si>
  <si>
    <t>-1352403600</t>
  </si>
  <si>
    <t>3,0*5</t>
  </si>
  <si>
    <t>6</t>
  </si>
  <si>
    <t>346244381</t>
  </si>
  <si>
    <t>Plentování ocelových válcovaných nosníků jednostranné cihlami na maltu, výška stojiny do 200 mm</t>
  </si>
  <si>
    <t>-442083677</t>
  </si>
  <si>
    <t>1,2*0,12*2*2       "ocelové překlady"</t>
  </si>
  <si>
    <t>7</t>
  </si>
  <si>
    <t>346481111</t>
  </si>
  <si>
    <t>Zaplentování rýh, potrubí, válcovaných nosníků, výklenků nebo nik jakéhokoliv tvaru, na maltu ve stěnách nebo před stěnami rabicovým pletivem</t>
  </si>
  <si>
    <t>-819000912</t>
  </si>
  <si>
    <t>(0,15*2+0,15)*1,2*0,12*2       "ocelové překlady"</t>
  </si>
  <si>
    <t>Úpravy povrchů, podlahy a osazování výplní</t>
  </si>
  <si>
    <t>611131321</t>
  </si>
  <si>
    <t>Podkladní a spojovací vrstva vnitřních omítaných ploch penetrace akrylát-silikonová nanášená strojně stropů</t>
  </si>
  <si>
    <t>-2145943053</t>
  </si>
  <si>
    <t>Místnost 1.05a</t>
  </si>
  <si>
    <t>2,0*1,7</t>
  </si>
  <si>
    <t>Mezisoučet</t>
  </si>
  <si>
    <t>Místnost 1.05b</t>
  </si>
  <si>
    <t>2,0*1,5</t>
  </si>
  <si>
    <t>Místnost 1.05c</t>
  </si>
  <si>
    <t>2,35*3,05</t>
  </si>
  <si>
    <t>9</t>
  </si>
  <si>
    <t>611135001</t>
  </si>
  <si>
    <t>Vyrovnání nerovností podkladu vnitřních omítaných ploch maltou, tloušťky do 10 mm vápenocementovou stropů</t>
  </si>
  <si>
    <t>-20920551</t>
  </si>
  <si>
    <t>13,568      "výpočet v pol.č. 611131321"</t>
  </si>
  <si>
    <t>10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</si>
  <si>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</si>
  <si>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</si>
  <si>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754877470</t>
  </si>
  <si>
    <t>11</t>
  </si>
  <si>
    <t>612131321</t>
  </si>
  <si>
    <t>Podkladní a spojovací vrstva vnitřních omítaných ploch penetrace akrylát-silikonová nanášená strojně stěn</t>
  </si>
  <si>
    <t>-1722322724</t>
  </si>
  <si>
    <t>(2,0+1,7)*2*2,95</t>
  </si>
  <si>
    <t>-0,9*1,97      "odpočet dveří"</t>
  </si>
  <si>
    <t>(2,0+1,5)*2*2,95</t>
  </si>
  <si>
    <t>-0,8*1,97*2      "odpočet dveří"</t>
  </si>
  <si>
    <t>(2,35+3,05)*2*2,95</t>
  </si>
  <si>
    <t>(1,5+1,8*2)*0,2           "ostění okna"</t>
  </si>
  <si>
    <t>-0,8*1,97      "odpočet dveří"</t>
  </si>
  <si>
    <t>-1,5*1,8         "odpočet okna"</t>
  </si>
  <si>
    <t>Místnost 1.06</t>
  </si>
  <si>
    <t>3,1*2,95           "nová příčka"</t>
  </si>
  <si>
    <t>-0,9*1,97         "odpočet dveří"</t>
  </si>
  <si>
    <t>Místnost 1.06a</t>
  </si>
  <si>
    <t>12</t>
  </si>
  <si>
    <t>612135001</t>
  </si>
  <si>
    <t>Vyrovnání nerovností podkladu vnitřních omítaných ploch maltou, tloušťky do 10 mm vápenocementovou stěn</t>
  </si>
  <si>
    <t>1110536543</t>
  </si>
  <si>
    <t>POD KERAMICKÝ OBKLAD</t>
  </si>
  <si>
    <t>13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</si>
  <si>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</si>
  <si>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</si>
  <si>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-143514112</t>
  </si>
  <si>
    <t xml:space="preserve">NOVÉ ZDIVO </t>
  </si>
  <si>
    <t>14</t>
  </si>
  <si>
    <t>612325302</t>
  </si>
  <si>
    <t>Vápenocementová omítka ostění nebo nadpraží štuková</t>
  </si>
  <si>
    <t>-1241011825</t>
  </si>
  <si>
    <t>(1,5+1,8*2)*0,2   "ostění okna v místnosti 1.05c"</t>
  </si>
  <si>
    <t>619995001</t>
  </si>
  <si>
    <t>Začištění omítek (s dodáním hmot) kolem oken, dveří, podlah, obkladů apod.</t>
  </si>
  <si>
    <t>-85059212</t>
  </si>
  <si>
    <t xml:space="preserve">Místnost 1.06 </t>
  </si>
  <si>
    <t>(1,6+3,1)*2      "kolem podlah"</t>
  </si>
  <si>
    <t>2,95*2               "kolem nové příčky"</t>
  </si>
  <si>
    <t>(4,3+3,1)*2     "kolem podlah"</t>
  </si>
  <si>
    <t>16</t>
  </si>
  <si>
    <t>622143003</t>
  </si>
  <si>
    <t>Montáž omítkových profilů plastových nebo pozinkovaných, upevněných vtlačením do podkladní vrstvy nebo přibitím rohových s tkaninou</t>
  </si>
  <si>
    <t>-1882089603</t>
  </si>
  <si>
    <t>2,95*4       "místnosti 1.06"</t>
  </si>
  <si>
    <t>1,5+1,8*2    "ostění okna v místnosti 1.05"</t>
  </si>
  <si>
    <t>17</t>
  </si>
  <si>
    <t>CPR.860579</t>
  </si>
  <si>
    <t>Lišta rohová AL s tkaninou 10/15 /2,5m</t>
  </si>
  <si>
    <t>1503119326</t>
  </si>
  <si>
    <t>16,9*1,05 'Přepočtené koeficientem množství</t>
  </si>
  <si>
    <t>18</t>
  </si>
  <si>
    <t>642942611</t>
  </si>
  <si>
    <t>Osazování zárubní nebo rámů kovových dveřních lisovaných nebo z úhelníků bez dveřních křídel na montážní pěnu, plochy otvoru do 2,5 m2</t>
  </si>
  <si>
    <t>kus</t>
  </si>
  <si>
    <t>-357882254</t>
  </si>
  <si>
    <t>2,0</t>
  </si>
  <si>
    <t>19</t>
  </si>
  <si>
    <t>55331404</t>
  </si>
  <si>
    <t>zárubeň ocelová pro porobeton s drážkou 100 900 L/P</t>
  </si>
  <si>
    <t>-1475014131</t>
  </si>
  <si>
    <t>20</t>
  </si>
  <si>
    <t>55331414</t>
  </si>
  <si>
    <t>zárubeň ocelová pro porobeton s drážkou 150 800 L/P</t>
  </si>
  <si>
    <t>-1894502394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</si>
  <si>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</si>
  <si>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</si>
  <si>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</si>
  <si>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-493769418</t>
  </si>
  <si>
    <t>viz. Legenda místností</t>
  </si>
  <si>
    <t>3,8+3,0+7,16+4,96+13,33+40,68</t>
  </si>
  <si>
    <t>22</t>
  </si>
  <si>
    <t>952901111</t>
  </si>
  <si>
    <t>Vyčištění budov nebo objektů před předáním do užívání budov bytové nebo občanské výstavby, světlé výšky podlaží do 4 m</t>
  </si>
  <si>
    <t>1734534493</t>
  </si>
  <si>
    <t>23</t>
  </si>
  <si>
    <t>968082022</t>
  </si>
  <si>
    <t>Vybourání plastových rámů oken s křídly, dveřních zárubní, vrat dveřních zárubní, plochy přes 2 do 4 m2</t>
  </si>
  <si>
    <t>1615837323</t>
  </si>
  <si>
    <t>viz. výkres č. 2</t>
  </si>
  <si>
    <t>1,4*2,1</t>
  </si>
  <si>
    <t>24</t>
  </si>
  <si>
    <t>974042533</t>
  </si>
  <si>
    <t>Vysekání rýh v betonové nebo jiné monolitické dlažbě s betonovým podkladem do hl. 50 mm a šířky do 100 mm</t>
  </si>
  <si>
    <t>1786282213</t>
  </si>
  <si>
    <t>Založení nových příček</t>
  </si>
  <si>
    <t>3,1+2,0</t>
  </si>
  <si>
    <t>25</t>
  </si>
  <si>
    <t>974042534</t>
  </si>
  <si>
    <t>Vysekání rýh v betonové nebo jiné monolitické dlažbě s betonovým podkladem do hl. 50 mm a šířky do 150 mm</t>
  </si>
  <si>
    <t>356692412</t>
  </si>
  <si>
    <t>3,05</t>
  </si>
  <si>
    <t>26</t>
  </si>
  <si>
    <t>978011191</t>
  </si>
  <si>
    <t>Otlučení vápenných nebo vápenocementových omítek vnitřních ploch stropů, v rozsahu přes 50 do 100 %</t>
  </si>
  <si>
    <t>-1333166565</t>
  </si>
  <si>
    <t>27</t>
  </si>
  <si>
    <t>978013191</t>
  </si>
  <si>
    <t>Otlučení vápenných nebo vápenocementových omítek vnitřních ploch stěn s vyškrabáním spar, s očištěním zdiva, v rozsahu přes 50 do 100 %</t>
  </si>
  <si>
    <t>-1500263552</t>
  </si>
  <si>
    <t>NAD KERAMICKÝMI OBKLADY</t>
  </si>
  <si>
    <t>(2,0+1,7)*0,85</t>
  </si>
  <si>
    <t>(2,0+1,5)*0,85</t>
  </si>
  <si>
    <t>(2,35*2+3,05)*0,85</t>
  </si>
  <si>
    <t>28</t>
  </si>
  <si>
    <t>978059541</t>
  </si>
  <si>
    <t>Odsekání obkladů stěn včetně otlučení podkladní omítky až na zdivo z obkládaček vnitřních, z jakýchkoliv materiálů, plochy přes 1 m2</t>
  </si>
  <si>
    <t>-1279983523</t>
  </si>
  <si>
    <t>viz. výkres č. 2 a 4</t>
  </si>
  <si>
    <t>Místnost 1.05</t>
  </si>
  <si>
    <t>((4,5+3,3)*2*2,1)+((1,05+0,8)*2,1)</t>
  </si>
  <si>
    <t>-1,5*1,2       "odpočet okna"</t>
  </si>
  <si>
    <t>-0,8*1,97     "odpočet dveří"</t>
  </si>
  <si>
    <t>997</t>
  </si>
  <si>
    <t>Přesun sutě</t>
  </si>
  <si>
    <t>29</t>
  </si>
  <si>
    <t>997013211</t>
  </si>
  <si>
    <t>Vnitrostaveništní doprava suti a vybouraných hmot vodorovně do 50 m svisle ručně (nošením po schodech) pro budovy a haly výšky do 6 m</t>
  </si>
  <si>
    <t>-1555499272</t>
  </si>
  <si>
    <t>30</t>
  </si>
  <si>
    <t>997013501</t>
  </si>
  <si>
    <t>Odvoz suti a vybouraných hmot na skládku nebo meziskládku se složením, na vzdálenost do 1 km</t>
  </si>
  <si>
    <t>-1744988523</t>
  </si>
  <si>
    <t>31</t>
  </si>
  <si>
    <t>997013509</t>
  </si>
  <si>
    <t>Odvoz suti a vybouraných hmot na skládku nebo meziskládku se složením, na vzdálenost Příplatek k ceně za každý další i započatý 1 km přes 1 km</t>
  </si>
  <si>
    <t>-2057173048</t>
  </si>
  <si>
    <t>5,05*9      "skládka předpoklad do 10km"</t>
  </si>
  <si>
    <t>32</t>
  </si>
  <si>
    <t>997013831</t>
  </si>
  <si>
    <t>Poplatek za uložení stavebního odpadu na skládce (skládkovné) směsného stavebního a demoličního zatříděného do Katalogu odpadů pod kódem 170 904</t>
  </si>
  <si>
    <t>-354274694</t>
  </si>
  <si>
    <t>998</t>
  </si>
  <si>
    <t>Přesun hmot</t>
  </si>
  <si>
    <t>33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</si>
  <si>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</si>
  <si>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</si>
  <si>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900903606</t>
  </si>
  <si>
    <t>PSV</t>
  </si>
  <si>
    <t>Práce a dodávky PSV</t>
  </si>
  <si>
    <t>711</t>
  </si>
  <si>
    <t>Izolace proti vodě, vlhkosti a plynům</t>
  </si>
  <si>
    <t>34</t>
  </si>
  <si>
    <t>711113117</t>
  </si>
  <si>
    <t>Izolace proti zemní vlhkosti natěradly a tmely za studena na ploše vodorovné V těsnicí stěrkou jednosložkovu na bázi cementu</t>
  </si>
  <si>
    <t>-1175735973</t>
  </si>
  <si>
    <t>(2,0+1,7)*2*0,15        "vytažení na stěnu"</t>
  </si>
  <si>
    <t>(2,0+1,5)*2*0,15        "vytažení na stěnu"</t>
  </si>
  <si>
    <t>(2,35+3,05)*2*0,15        "vytažení na stěnu"</t>
  </si>
  <si>
    <t>35</t>
  </si>
  <si>
    <t>711199101</t>
  </si>
  <si>
    <t>Provedení izolace proti zemní vlhkosti hydroizolační stěrkou doplňků vodotěsné těsnící pásky pro dilatační a styčné spáry</t>
  </si>
  <si>
    <t>1629280931</t>
  </si>
  <si>
    <t>(2,0+1,7)*2</t>
  </si>
  <si>
    <t>(2,0+1,5)*2</t>
  </si>
  <si>
    <t>(2,35+3,05)*2</t>
  </si>
  <si>
    <t>36</t>
  </si>
  <si>
    <t>28355020</t>
  </si>
  <si>
    <t>páska pružná těsnící š 80mm</t>
  </si>
  <si>
    <t>348070778</t>
  </si>
  <si>
    <t>37</t>
  </si>
  <si>
    <t>998711101</t>
  </si>
  <si>
    <t>Přesun hmot pro izolace proti vodě, vlhkosti a plynům stanovený z hmotnosti přesunovaného materiálu vodorovná dopravní vzdálenost do 50 m v objektech výšky do 6 m</t>
  </si>
  <si>
    <t>1709434173</t>
  </si>
  <si>
    <t>38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</si>
  <si>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</si>
  <si>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</si>
  <si>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-665127761</t>
  </si>
  <si>
    <t>725</t>
  </si>
  <si>
    <t>Zdravotechnika - zařizovací předměty</t>
  </si>
  <si>
    <t>39</t>
  </si>
  <si>
    <t>725110811</t>
  </si>
  <si>
    <t>Demontáž klozetů splachovacích s nádrží nebo tlakovým splachovačem</t>
  </si>
  <si>
    <t>soubor</t>
  </si>
  <si>
    <t>-1682687717</t>
  </si>
  <si>
    <t>3,0</t>
  </si>
  <si>
    <t>40</t>
  </si>
  <si>
    <t>725210821</t>
  </si>
  <si>
    <t>Demontáž umyvadel bez výtokových armatur umyvadel</t>
  </si>
  <si>
    <t>-138717670</t>
  </si>
  <si>
    <t>41</t>
  </si>
  <si>
    <t>725220831</t>
  </si>
  <si>
    <t>Demontáž van litinových rohových</t>
  </si>
  <si>
    <t>954745269</t>
  </si>
  <si>
    <t>1,0</t>
  </si>
  <si>
    <t>42</t>
  </si>
  <si>
    <t>725590811</t>
  </si>
  <si>
    <t>Vnitrostaveništní přemístění vybouraných (demontovaných) hmot zařizovacích předmětů vodorovně do 100 m v objektech výšky do 6 m</t>
  </si>
  <si>
    <t>-1873229792</t>
  </si>
  <si>
    <t>43</t>
  </si>
  <si>
    <t>725820801</t>
  </si>
  <si>
    <t>Demontáž baterií nástěnných do G 3/4</t>
  </si>
  <si>
    <t>-578277277</t>
  </si>
  <si>
    <t>763</t>
  </si>
  <si>
    <t>Konstrukce suché výstavby</t>
  </si>
  <si>
    <t>44</t>
  </si>
  <si>
    <t>763111311</t>
  </si>
  <si>
    <t>Příčka ze sádrokartonových desek s nosnou konstrukcí z jednoduchých ocelových profilů UW, CW jednoduše opláštěná deskou standardní A tl. 12,5 mm, příčka tl. 75 mm, profil 50 TI tl. 50 mm, EI 30, Rw 41 dB</t>
  </si>
  <si>
    <t>903475876</t>
  </si>
  <si>
    <t>2,0*2,95     "místnost 1.21</t>
  </si>
  <si>
    <t>45</t>
  </si>
  <si>
    <t>763111713</t>
  </si>
  <si>
    <t>Příčka ze sádrokartonových desek ostatní konstrukce a práce na příčkách ze sádrokartonových desek ukončení příčky ve volném prostoru</t>
  </si>
  <si>
    <t>1547112657</t>
  </si>
  <si>
    <t>46</t>
  </si>
  <si>
    <t>763111717</t>
  </si>
  <si>
    <t>Příčka ze sádrokartonových desek ostatní konstrukce a práce na příčkách ze sádrokartonových desek základní penetrační nátěr</t>
  </si>
  <si>
    <t>-2001952245</t>
  </si>
  <si>
    <t>2,0*2,95*2     "místnost 1.21</t>
  </si>
  <si>
    <t>47</t>
  </si>
  <si>
    <t>763111751</t>
  </si>
  <si>
    <t>Příčka ze sádrokartonových desek Příplatek k cenám za plochu do 6 m2 jednotlivě</t>
  </si>
  <si>
    <t>1024803052</t>
  </si>
  <si>
    <t>48</t>
  </si>
  <si>
    <t>763111771</t>
  </si>
  <si>
    <t>Příčka ze sádrokartonových desek Příplatek k cenám za rovinnost kvality speciální tmelení kvality Q3</t>
  </si>
  <si>
    <t>-178671439</t>
  </si>
  <si>
    <t>49</t>
  </si>
  <si>
    <t>763411111</t>
  </si>
  <si>
    <t>Sanitární příčky vhodné do mokrého prostředí dělící z dřevotřískových desek s HPL-laminátem tl. 19,6 mm</t>
  </si>
  <si>
    <t>-189914660</t>
  </si>
  <si>
    <t>(2,35+1,7)*2,0</t>
  </si>
  <si>
    <t>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</si>
  <si>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</si>
  <si>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</si>
  <si>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1525693052</t>
  </si>
  <si>
    <t>51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</si>
  <si>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</si>
  <si>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</si>
  <si>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-1837598327</t>
  </si>
  <si>
    <t>52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</si>
  <si>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</si>
  <si>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</si>
  <si>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1304546591</t>
  </si>
  <si>
    <t>766</t>
  </si>
  <si>
    <t>Konstrukce truhlářské</t>
  </si>
  <si>
    <t>53</t>
  </si>
  <si>
    <t>76664116R01.1</t>
  </si>
  <si>
    <t>Dodávka a montáž plastových dveří 2křídlových 1400x2100mm prosklených</t>
  </si>
  <si>
    <t>1138945954</t>
  </si>
  <si>
    <t>54</t>
  </si>
  <si>
    <t>766660001</t>
  </si>
  <si>
    <t>Montáž dveřních křídel dřevěných nebo plastových otevíravých do ocelové zárubně povrchově upravených jednokřídlových, šířky do 800 mm</t>
  </si>
  <si>
    <t>1291773454</t>
  </si>
  <si>
    <t>55</t>
  </si>
  <si>
    <t>6116005PC01.1</t>
  </si>
  <si>
    <t>dveře dřevěné vnitřní hladké plné 1křídlové 80x197 vč. kování</t>
  </si>
  <si>
    <t>-134651457</t>
  </si>
  <si>
    <t>56</t>
  </si>
  <si>
    <t>766660002</t>
  </si>
  <si>
    <t>Montáž dveřních křídel dřevěných nebo plastových otevíravých do ocelové zárubně povrchově upravených jednokřídlových, šířky přes 800 mm</t>
  </si>
  <si>
    <t>1602531576</t>
  </si>
  <si>
    <t>57</t>
  </si>
  <si>
    <t>6116022PC01.2</t>
  </si>
  <si>
    <t>dveře dřevěné vnitřní hladké plné 1křídlové 90x197 vč. kování</t>
  </si>
  <si>
    <t>1575262691</t>
  </si>
  <si>
    <t>58</t>
  </si>
  <si>
    <t>998766101</t>
  </si>
  <si>
    <t>Přesun hmot pro konstrukce truhlářské stanovený z hmotnosti přesunovaného materiálu vodorovná dopravní vzdálenost do 50 m v objektech výšky do 6 m</t>
  </si>
  <si>
    <t>-1596034711</t>
  </si>
  <si>
    <t>59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</si>
  <si>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</si>
  <si>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</si>
  <si>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-1182333530</t>
  </si>
  <si>
    <t>771</t>
  </si>
  <si>
    <t>Podlahy z dlaždic</t>
  </si>
  <si>
    <t>60</t>
  </si>
  <si>
    <t>771571810</t>
  </si>
  <si>
    <t>Demontáž podlah z dlaždic keramických kladených do malty</t>
  </si>
  <si>
    <t>1306533795</t>
  </si>
  <si>
    <t>2,35*3,05+0,15*2,25+2,0*3,3</t>
  </si>
  <si>
    <t>61</t>
  </si>
  <si>
    <t>771573113</t>
  </si>
  <si>
    <t>Montáž podlah z dlaždic keramických lepených standardním lepidlem režných nebo glazovaných hladkých přes 9 do 12 ks/ m2</t>
  </si>
  <si>
    <t>-366896150</t>
  </si>
  <si>
    <t>0,9*0,15    "práh dveří"</t>
  </si>
  <si>
    <t>0,8*0,15    "práh dveří"</t>
  </si>
  <si>
    <t>62</t>
  </si>
  <si>
    <t>59761290</t>
  </si>
  <si>
    <t>dlaždice keramické podlahové  (barevné) přes 9 do 12 ks/m2</t>
  </si>
  <si>
    <t>683928226</t>
  </si>
  <si>
    <t>13,823*1,1 'Přepočtené koeficientem množství</t>
  </si>
  <si>
    <t>63</t>
  </si>
  <si>
    <t>771579191</t>
  </si>
  <si>
    <t>Montáž podlah z dlaždic keramických Příplatek k cenám za plochu do 5 m2 jednotlivě</t>
  </si>
  <si>
    <t>570206145</t>
  </si>
  <si>
    <t>64</t>
  </si>
  <si>
    <t>771591111</t>
  </si>
  <si>
    <t>Podlahy - ostatní práce penetrace podkladu</t>
  </si>
  <si>
    <t>236491171</t>
  </si>
  <si>
    <t>65</t>
  </si>
  <si>
    <t>771591115</t>
  </si>
  <si>
    <t>Podlahy - ostatní práce spárování silikonem</t>
  </si>
  <si>
    <t>1539827545</t>
  </si>
  <si>
    <t>66</t>
  </si>
  <si>
    <t>771990112</t>
  </si>
  <si>
    <t>Vyrovnání podkladní vrstvy samonivelační stěrkou tl. 4 mm, min. pevnosti 30 MPa</t>
  </si>
  <si>
    <t>1855044647</t>
  </si>
  <si>
    <t>67</t>
  </si>
  <si>
    <t>998771101</t>
  </si>
  <si>
    <t>Přesun hmot pro podlahy z dlaždic stanovený z hmotnosti přesunovaného materiálu vodorovná dopravní vzdálenost do 50 m v objektech výšky do 6 m</t>
  </si>
  <si>
    <t>919120670</t>
  </si>
  <si>
    <t>68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</si>
  <si>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</si>
  <si>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</si>
  <si>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-1318703596</t>
  </si>
  <si>
    <t>776</t>
  </si>
  <si>
    <t>Podlahy povlakové</t>
  </si>
  <si>
    <t>69</t>
  </si>
  <si>
    <t>776111116</t>
  </si>
  <si>
    <t>Příprava podkladu broušení podlah stávajícího podkladu pro odstranění lepidla (po starých krytinách)</t>
  </si>
  <si>
    <t>-1854218871</t>
  </si>
  <si>
    <t>3,1*1,6</t>
  </si>
  <si>
    <t>0,9*0,15+0,9*0,1      "prahy dveří"</t>
  </si>
  <si>
    <t>4,3*3,1</t>
  </si>
  <si>
    <t>70</t>
  </si>
  <si>
    <t>776111311</t>
  </si>
  <si>
    <t>Příprava podkladu vysátí podlah</t>
  </si>
  <si>
    <t>-983686134</t>
  </si>
  <si>
    <t>18,515   "výpočet v pol.č. 776111116"</t>
  </si>
  <si>
    <t>71</t>
  </si>
  <si>
    <t>776121311</t>
  </si>
  <si>
    <t>Příprava podkladu penetrace vodou ředitelná na savý podklad (válečkováním) ředěná v poměru 1:1 podlah</t>
  </si>
  <si>
    <t>-972485399</t>
  </si>
  <si>
    <t>72</t>
  </si>
  <si>
    <t>776141112</t>
  </si>
  <si>
    <t>Příprava podkladu vyrovnání samonivelační stěrkou podlah min.pevnosti 20 MPa, tloušťky přes 3 do 5 mm</t>
  </si>
  <si>
    <t>-289551173</t>
  </si>
  <si>
    <t>73</t>
  </si>
  <si>
    <t>776201812</t>
  </si>
  <si>
    <t>Demontáž povlakových podlahovin lepených ručně s podložkou</t>
  </si>
  <si>
    <t>2145373013</t>
  </si>
  <si>
    <t>6,0*3,1</t>
  </si>
  <si>
    <t>74</t>
  </si>
  <si>
    <t>776221111</t>
  </si>
  <si>
    <t>Montáž podlahovin z PVC lepením standardním lepidlem z pásů standardních</t>
  </si>
  <si>
    <t>1946308276</t>
  </si>
  <si>
    <t>75</t>
  </si>
  <si>
    <t>28411013</t>
  </si>
  <si>
    <t>PVC heterogenní protiskluzné nášlapná vrstva 0,70mm R 11 zátěž 34/43 otlak do 0,05mm hořlavost Bfl S1</t>
  </si>
  <si>
    <t>1831796803</t>
  </si>
  <si>
    <t>18,515*1,1 'Přepočtené koeficientem množství</t>
  </si>
  <si>
    <t>76</t>
  </si>
  <si>
    <t>776223112</t>
  </si>
  <si>
    <t>Montáž podlahovin z PVC spoj podlah svařováním za studena</t>
  </si>
  <si>
    <t>986487891</t>
  </si>
  <si>
    <t>77</t>
  </si>
  <si>
    <t>776410811</t>
  </si>
  <si>
    <t>Demontáž soklíků nebo lišt pryžových nebo plastových</t>
  </si>
  <si>
    <t>1293207842</t>
  </si>
  <si>
    <t>(6,0+3,1)*2</t>
  </si>
  <si>
    <t>78</t>
  </si>
  <si>
    <t>776411111</t>
  </si>
  <si>
    <t>Montáž soklíků lepením obvodových, výšky do 80 mm</t>
  </si>
  <si>
    <t>-2072506849</t>
  </si>
  <si>
    <t>(3,1+1,6)*2</t>
  </si>
  <si>
    <t>-0,9       "odpočet dveří"</t>
  </si>
  <si>
    <t>(4,3+3,1)*2</t>
  </si>
  <si>
    <t>79</t>
  </si>
  <si>
    <t>28411010</t>
  </si>
  <si>
    <t>lišta soklová PVC 20 x 100 mm</t>
  </si>
  <si>
    <t>1325596605</t>
  </si>
  <si>
    <t>22,4*1,02 'Přepočtené koeficientem množství</t>
  </si>
  <si>
    <t>80</t>
  </si>
  <si>
    <t>776991121</t>
  </si>
  <si>
    <t>Ostatní práce údržba nových podlahovin po pokládce čištění základní</t>
  </si>
  <si>
    <t>405772394</t>
  </si>
  <si>
    <t>81</t>
  </si>
  <si>
    <t>998776101</t>
  </si>
  <si>
    <t>Přesun hmot pro podlahy povlakové stanovený z hmotnosti přesunovaného materiálu vodorovná dopravní vzdálenost do 50 m v objektech výšky do 6 m</t>
  </si>
  <si>
    <t>-1248561563</t>
  </si>
  <si>
    <t>82</t>
  </si>
  <si>
    <t>998776181</t>
  </si>
  <si>
    <t>Přesun hmot pro podlahy povlakové stanovený z hmotnosti přesunovaného materiálu Příplatek k cenám za přesun prováděný bez použití mechanizace pro jakoukoliv výšku objektu</t>
  </si>
  <si>
    <t>-795681188</t>
  </si>
  <si>
    <t>781</t>
  </si>
  <si>
    <t>Dokončovací práce - obklady</t>
  </si>
  <si>
    <t>83</t>
  </si>
  <si>
    <t>781473112</t>
  </si>
  <si>
    <t>Montáž obkladů vnitřních stěn z dlaždic keramických lepených standardním lepidlem režných nebo glazovaných hladkých do 12 ks/m2</t>
  </si>
  <si>
    <t>-453339783</t>
  </si>
  <si>
    <t>84</t>
  </si>
  <si>
    <t>59761001</t>
  </si>
  <si>
    <t>obkládačky keramické koupelnové (barevné) přes 4 do 12 ks/m2</t>
  </si>
  <si>
    <t>-541004515</t>
  </si>
  <si>
    <t>65,139*1,1 'Přepočtené koeficientem množství</t>
  </si>
  <si>
    <t>85</t>
  </si>
  <si>
    <t>781479194</t>
  </si>
  <si>
    <t>Montáž obkladů vnitřních stěn z dlaždic keramických Příplatek k cenám za vyrovnání nerovného povrchu</t>
  </si>
  <si>
    <t>-1892450392</t>
  </si>
  <si>
    <t>86</t>
  </si>
  <si>
    <t>781493111</t>
  </si>
  <si>
    <t>Ostatní prvky plastové profily ukončovací a dilatační lepené standardním lepidlem rohové</t>
  </si>
  <si>
    <t>1538227796</t>
  </si>
  <si>
    <t>2,1</t>
  </si>
  <si>
    <t>87</t>
  </si>
  <si>
    <t>781495111</t>
  </si>
  <si>
    <t>Ostatní prvky ostatní práce penetrace podkladu</t>
  </si>
  <si>
    <t>-1109322764</t>
  </si>
  <si>
    <t>88</t>
  </si>
  <si>
    <t>998781101</t>
  </si>
  <si>
    <t>Přesun hmot pro obklady keramické stanovený z hmotnosti přesunovaného materiálu vodorovná dopravní vzdálenost do 50 m v objektech výšky do 6 m</t>
  </si>
  <si>
    <t>-2079224043</t>
  </si>
  <si>
    <t>89</t>
  </si>
  <si>
    <t>998781181</t>
  </si>
  <si>
    <t>Přesun hmot pro obklady keramické stanovený z hmotnosti přesunovaného materiálu Příplatek k cenám za přesun prováděný bez použití mechanizace pro jakoukoliv výšku objektu</t>
  </si>
  <si>
    <t>-393646893</t>
  </si>
  <si>
    <t>784</t>
  </si>
  <si>
    <t>Dokončovací práce - malby a tapety</t>
  </si>
  <si>
    <t>90</t>
  </si>
  <si>
    <t>784121001</t>
  </si>
  <si>
    <t>Oškrabání malby v místnostech výšky do 3,80 m</t>
  </si>
  <si>
    <t>-1889831168</t>
  </si>
  <si>
    <t>(1,6*2+3,1)*2,95   "stěny"</t>
  </si>
  <si>
    <t>(3,1+4,3*2)*2,95    "stěny"</t>
  </si>
  <si>
    <t>91</t>
  </si>
  <si>
    <t>784121011</t>
  </si>
  <si>
    <t>Rozmývání podkladu po oškrabání malby v místnostech výšky do 3,80 m</t>
  </si>
  <si>
    <t>-202806866</t>
  </si>
  <si>
    <t>92</t>
  </si>
  <si>
    <t>784171101</t>
  </si>
  <si>
    <t>Zakrytí nemalovaných ploch (materiál ve specifikaci) včetně pozdějšího odkrytí podlah</t>
  </si>
  <si>
    <t>-1910918047</t>
  </si>
  <si>
    <t>93</t>
  </si>
  <si>
    <t>58124844</t>
  </si>
  <si>
    <t>fólie pro malířské potřeby zakrývací,  25µ,  4 x 5 m</t>
  </si>
  <si>
    <t>1993932438</t>
  </si>
  <si>
    <t>72,93*1,05 'Přepočtené koeficientem množství</t>
  </si>
  <si>
    <t>94</t>
  </si>
  <si>
    <t>784181101</t>
  </si>
  <si>
    <t>Penetrace podkladu jednonásobná základní akrylátová v místnostech výšky do 3,80 m</t>
  </si>
  <si>
    <t>1384773581</t>
  </si>
  <si>
    <t>2,0*1,7  "strop"</t>
  </si>
  <si>
    <t>2,0*1,5  "strop"</t>
  </si>
  <si>
    <t>2,35*3,05      "strop"</t>
  </si>
  <si>
    <t>(1,6+3,1)*2*2,95   "stěny"</t>
  </si>
  <si>
    <t>1,6*3,1     "strop"</t>
  </si>
  <si>
    <t>(3,1+4,3)*2*2,95    "stěny"</t>
  </si>
  <si>
    <t>3,1*4,3        "strop"</t>
  </si>
  <si>
    <t>95</t>
  </si>
  <si>
    <t>784211101</t>
  </si>
  <si>
    <t>Malby z malířských směsí otěruvzdorných za mokra dvojnásobné, bílé za mokra otěruvzdorné výborně v místnostech výšky do 3,80 m</t>
  </si>
  <si>
    <t>915230806</t>
  </si>
  <si>
    <t>01.1.2 - Zdravotně technické instalace</t>
  </si>
  <si>
    <t xml:space="preserve">    721 - Zdravotechnika - vnitřní kanalizace</t>
  </si>
  <si>
    <t xml:space="preserve">    722 - Zdravotechnika - vnitřní vodovod</t>
  </si>
  <si>
    <t>612135101</t>
  </si>
  <si>
    <t>Hrubá výplň rýh maltou jakékoli šířky rýhy ve stěnách</t>
  </si>
  <si>
    <t>1939760568</t>
  </si>
  <si>
    <t>11,0*0,1      "vodovod"</t>
  </si>
  <si>
    <t>5,0*0,1        "kanalizace"</t>
  </si>
  <si>
    <t>631312141</t>
  </si>
  <si>
    <t>Doplnění dosavadních mazanin prostým betonem s dodáním hmot, bez potěru, plochy jednotlivě rýh v dosavadních mazaninách</t>
  </si>
  <si>
    <t>m3</t>
  </si>
  <si>
    <t>-2011540762</t>
  </si>
  <si>
    <t>0,1*0,1*2,0        "kanalizace"</t>
  </si>
  <si>
    <t>974031132</t>
  </si>
  <si>
    <t>Vysekání rýh ve zdivu cihelném na maltu vápennou nebo vápenocementovou do hl. 50 mm a šířky do 70 mm</t>
  </si>
  <si>
    <t>2110836141</t>
  </si>
  <si>
    <t>11,0      "vodovod"</t>
  </si>
  <si>
    <t>5,0        "kanalizace"</t>
  </si>
  <si>
    <t>974042553</t>
  </si>
  <si>
    <t>Vysekání rýh v betonové nebo jiné monolitické dlažbě s betonovým podkladem do hl. 100 mm a šířky do 100 mm</t>
  </si>
  <si>
    <t>-1610439326</t>
  </si>
  <si>
    <t>2,0        "kanalizace"</t>
  </si>
  <si>
    <t>-1561140699</t>
  </si>
  <si>
    <t>-1905494342</t>
  </si>
  <si>
    <t>340104433</t>
  </si>
  <si>
    <t>0,14*9       "skládka předpoklad do 10km"</t>
  </si>
  <si>
    <t>1359621387</t>
  </si>
  <si>
    <t>721</t>
  </si>
  <si>
    <t>Zdravotechnika - vnitřní kanalizace</t>
  </si>
  <si>
    <t>721174042</t>
  </si>
  <si>
    <t>Potrubí z plastových trub polypropylenové připojovací DN 40</t>
  </si>
  <si>
    <t>-2019641417</t>
  </si>
  <si>
    <t>721174043</t>
  </si>
  <si>
    <t>Potrubí z plastových trub polypropylenové připojovací DN 50</t>
  </si>
  <si>
    <t>2079615721</t>
  </si>
  <si>
    <t>721174045</t>
  </si>
  <si>
    <t>Potrubí z plastových trub polypropylenové připojovací DN 110</t>
  </si>
  <si>
    <t>-2075983897</t>
  </si>
  <si>
    <t>721194104</t>
  </si>
  <si>
    <t>Vyměření přípojek na potrubí vyvedení a upevnění odpadních výpustek DN 40</t>
  </si>
  <si>
    <t>-1402759514</t>
  </si>
  <si>
    <t>721194105</t>
  </si>
  <si>
    <t>Vyměření přípojek na potrubí vyvedení a upevnění odpadních výpustek DN 50</t>
  </si>
  <si>
    <t>1161103643</t>
  </si>
  <si>
    <t>721194109</t>
  </si>
  <si>
    <t>Vyměření přípojek na potrubí vyvedení a upevnění odpadních výpustek DN 100</t>
  </si>
  <si>
    <t>1167072388</t>
  </si>
  <si>
    <t>721290111</t>
  </si>
  <si>
    <t>Zkouška těsnosti kanalizace v objektech vodou do DN 125</t>
  </si>
  <si>
    <t>669934182</t>
  </si>
  <si>
    <t>721R02.1</t>
  </si>
  <si>
    <t>Napojení nového potrubí na stávající</t>
  </si>
  <si>
    <t>kpl</t>
  </si>
  <si>
    <t>-1963860878</t>
  </si>
  <si>
    <t>998721101</t>
  </si>
  <si>
    <t>Přesun hmot pro vnitřní kanalizace stanovený z hmotnosti přesunovaného materiálu vodorovná dopravní vzdálenost do 50 m v objektech výšky do 6 m</t>
  </si>
  <si>
    <t>551705950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</si>
  <si>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</si>
  <si>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</si>
  <si>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-1902438438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</si>
  <si>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</si>
  <si>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</si>
  <si>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</si>
  <si>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</si>
  <si>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60967233</t>
  </si>
  <si>
    <t>6,0</t>
  </si>
  <si>
    <t>722174022</t>
  </si>
  <si>
    <t>Potrubí z plastových trubek z polypropylenu (PPR) svařovaných polyfuzně PN 20 (SDR 6) D 20 x 3,4</t>
  </si>
  <si>
    <t>1474308641</t>
  </si>
  <si>
    <t>5,0</t>
  </si>
  <si>
    <t>722179191</t>
  </si>
  <si>
    <t>Příplatek k ceně rozvody vody z plastů za práce malého rozsahu na zakázce do 20 m rozvodu</t>
  </si>
  <si>
    <t>-1645049929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</si>
  <si>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</si>
  <si>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</si>
  <si>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1856940631</t>
  </si>
  <si>
    <t>722190401</t>
  </si>
  <si>
    <t>Zřízení přípojek na potrubí vyvedení a upevnění výpustek do DN 25</t>
  </si>
  <si>
    <t>612479108</t>
  </si>
  <si>
    <t>722290226</t>
  </si>
  <si>
    <t>Zkoušky, proplach a desinfekce vodovodního potrubí zkoušky těsnosti vodovodního potrubí závitového do DN 50</t>
  </si>
  <si>
    <t>-1281719040</t>
  </si>
  <si>
    <t>722290234</t>
  </si>
  <si>
    <t>Zkoušky, proplach a desinfekce vodovodního potrubí proplach a desinfekce vodovodního potrubí do DN 80</t>
  </si>
  <si>
    <t>-1811285882</t>
  </si>
  <si>
    <t>722R02.2</t>
  </si>
  <si>
    <t>425185865</t>
  </si>
  <si>
    <t>998722101</t>
  </si>
  <si>
    <t>Přesun hmot pro vnitřní vodovod stanovený z hmotnosti přesunovaného materiálu vodorovná dopravní vzdálenost do 50 m v objektech výšky do 6 m</t>
  </si>
  <si>
    <t>-551553464</t>
  </si>
  <si>
    <t>998722181</t>
  </si>
  <si>
    <t>Přesun hmot pro vnitřní vodovod stanovený z hmotnosti přesunovaného materiálu Příplatek k ceně za přesun prováděný bez použití mechanizace pro jakoukoliv výšku objektu</t>
  </si>
  <si>
    <t>2144331163</t>
  </si>
  <si>
    <t>725119122</t>
  </si>
  <si>
    <t>Zařízení záchodů montáž klozetových mís kombi</t>
  </si>
  <si>
    <t>1661226917</t>
  </si>
  <si>
    <t>6423104PC02.1</t>
  </si>
  <si>
    <t>klozet keramický bílý samostatně stojící pro hendikepované</t>
  </si>
  <si>
    <t>-652657277</t>
  </si>
  <si>
    <t>64232051</t>
  </si>
  <si>
    <t>klozet keramický kombinovaný hluboké splachování odpad vodorovný bílý 630x360x770mm</t>
  </si>
  <si>
    <t>-1067043068</t>
  </si>
  <si>
    <t>55167399</t>
  </si>
  <si>
    <t>sedátko klozetové duroplastové bílé</t>
  </si>
  <si>
    <t>838387281</t>
  </si>
  <si>
    <t>725219101</t>
  </si>
  <si>
    <t>Umyvadla montáž umyvadel ostatních typů na konzoly</t>
  </si>
  <si>
    <t>83990365</t>
  </si>
  <si>
    <t>642110PC02.2</t>
  </si>
  <si>
    <t>speciální umyvadlo pro hendikepované 50x60 cm s otvorem pro baterii</t>
  </si>
  <si>
    <t>-712767238</t>
  </si>
  <si>
    <t>64211032</t>
  </si>
  <si>
    <t>umyvadlo keramické závěsné bílé 600x450mm</t>
  </si>
  <si>
    <t>314812908</t>
  </si>
  <si>
    <t>725291706</t>
  </si>
  <si>
    <t>Doplňky zařízení koupelen a záchodů smaltované madla rovná, délky 800 mm</t>
  </si>
  <si>
    <t>-2129985370</t>
  </si>
  <si>
    <t>725291712</t>
  </si>
  <si>
    <t>Doplňky zařízení koupelen a záchodů smaltované madla krakorcová, délky 834 mm</t>
  </si>
  <si>
    <t>-548483499</t>
  </si>
  <si>
    <t>725291722</t>
  </si>
  <si>
    <t>Doplňky zařízení koupelen a záchodů smaltované madla krakorcová sklopná, délky 834 mm</t>
  </si>
  <si>
    <t>-2000605240</t>
  </si>
  <si>
    <t>725822611</t>
  </si>
  <si>
    <t>Baterie umyvadlové stojánkové pákové bez výpusti</t>
  </si>
  <si>
    <t>683155197</t>
  </si>
  <si>
    <t>998725101</t>
  </si>
  <si>
    <t>Přesun hmot pro zařizovací předměty stanovený z hmotnosti přesunovaného materiálu vodorovná dopravní vzdálenost do 50 m v objektech výšky do 6 m</t>
  </si>
  <si>
    <t>1736151834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</si>
  <si>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</si>
  <si>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</si>
  <si>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-1789027596</t>
  </si>
  <si>
    <t>01.1.3 - Vzduchotechnika</t>
  </si>
  <si>
    <t xml:space="preserve">    751 - Vzduchotechnika</t>
  </si>
  <si>
    <t>751</t>
  </si>
  <si>
    <t>751R03.1</t>
  </si>
  <si>
    <t>AXIÁLNÍ POTRUBNÍ VENTILÁTOR TD 160/100 NT SILENT S DOBĚHEM</t>
  </si>
  <si>
    <t>249955078</t>
  </si>
  <si>
    <t>751R03.2</t>
  </si>
  <si>
    <t>AXIÁLNÍ POTRUBNÍ VENTILÁTOR TD 250/100 NT SILENT S DOBĚHEM</t>
  </si>
  <si>
    <t>920030119</t>
  </si>
  <si>
    <t>751R03.3</t>
  </si>
  <si>
    <t>ZPĚTNÁ KLÁPKA ∅100 mm</t>
  </si>
  <si>
    <t>-757751326</t>
  </si>
  <si>
    <t>751R03.4</t>
  </si>
  <si>
    <t>ZPĚTNÁ KLÁPKA ∅125 mm</t>
  </si>
  <si>
    <t>778287770</t>
  </si>
  <si>
    <t>751R03.5</t>
  </si>
  <si>
    <t xml:space="preserve">DVEŘNÍ MŘÍŽKA 500X90 mm </t>
  </si>
  <si>
    <t>1442819762</t>
  </si>
  <si>
    <t>751R03.6</t>
  </si>
  <si>
    <t>Ventilační hlavice nad střechu ∅125 mm</t>
  </si>
  <si>
    <t>-138349351</t>
  </si>
  <si>
    <t>751R03.7</t>
  </si>
  <si>
    <t xml:space="preserve">ODTAHOVÝ VENTIL ∅100 mm </t>
  </si>
  <si>
    <t>2145640211</t>
  </si>
  <si>
    <t>751R03.8</t>
  </si>
  <si>
    <t xml:space="preserve">ODTAHOVÝ VENTIL ∅150 mm </t>
  </si>
  <si>
    <t>1205694393</t>
  </si>
  <si>
    <t>751R03.9</t>
  </si>
  <si>
    <t>REGULÁTOR PRŮTOKU ∅100 mm</t>
  </si>
  <si>
    <t>1309455331</t>
  </si>
  <si>
    <t>751R03.10</t>
  </si>
  <si>
    <t>REGULÁTOR PRŮTOKU ∅125 mm</t>
  </si>
  <si>
    <t>-1386655483</t>
  </si>
  <si>
    <t>751R03.11</t>
  </si>
  <si>
    <t>Potrubí kruhové SPIRO z pozinkovaného plechu, průměr 100 mm, včetně tvarovek</t>
  </si>
  <si>
    <t>-1710777760</t>
  </si>
  <si>
    <t>751R03.12</t>
  </si>
  <si>
    <t>Potrubí kruhové SPIRO z pozinkovaného plechu, průměr 125 mm, včetně tvarovek</t>
  </si>
  <si>
    <t>-127482410</t>
  </si>
  <si>
    <t>751R03.13</t>
  </si>
  <si>
    <t>Tepelná izolace potrubí tl. 25 mm</t>
  </si>
  <si>
    <t>-1459089216</t>
  </si>
  <si>
    <t>751R03.14</t>
  </si>
  <si>
    <t>Montáž</t>
  </si>
  <si>
    <t>hod</t>
  </si>
  <si>
    <t>877695688</t>
  </si>
  <si>
    <t>751R03.15</t>
  </si>
  <si>
    <t>Zaregulování systému</t>
  </si>
  <si>
    <t>2010428605</t>
  </si>
  <si>
    <t>751R03.16</t>
  </si>
  <si>
    <t>Protokoly, revize</t>
  </si>
  <si>
    <t>1021386990</t>
  </si>
  <si>
    <t>01.1.4 - Elektroinstalace</t>
  </si>
  <si>
    <t>728 - Vzduchotechnika</t>
  </si>
  <si>
    <t>97 - Prorážení otvorů a ostatní bourací práce</t>
  </si>
  <si>
    <t>M - Montážní přirážky</t>
  </si>
  <si>
    <t>M21 - Elektromontáže</t>
  </si>
  <si>
    <t>M210VD - Demontážní práce</t>
  </si>
  <si>
    <t>M211VD - Revize elektro</t>
  </si>
  <si>
    <t>M22 - Montáže sdělovací a zabezpečovací techniky</t>
  </si>
  <si>
    <t>S - Přesuny sutí</t>
  </si>
  <si>
    <t>D1 - Ostatní materiál</t>
  </si>
  <si>
    <t>728</t>
  </si>
  <si>
    <t>728616211R00</t>
  </si>
  <si>
    <t>Mtž ventilátoru diagon. nízkotl. potrub.do d 100mm</t>
  </si>
  <si>
    <t>1996648313</t>
  </si>
  <si>
    <t>97</t>
  </si>
  <si>
    <t>Prorážení otvorů a ostatní bourací práce</t>
  </si>
  <si>
    <t>973032616R00</t>
  </si>
  <si>
    <t>Vysekání kapes cih. duté špalík, krabice 10x10x5cm</t>
  </si>
  <si>
    <t>-1947779064</t>
  </si>
  <si>
    <t>P</t>
  </si>
  <si>
    <t>Poznámka k položce:
V položce není kalkulována manipulace se sutí, která se oceňuje samostatně položkami souboru 979.</t>
  </si>
  <si>
    <t>974031121R00</t>
  </si>
  <si>
    <t>Vysekání rýh ve zdi cihelné 3 x 3 cm</t>
  </si>
  <si>
    <t>809132225</t>
  </si>
  <si>
    <t>Poznámka k položce:
Položka platí pro zdivo na jakoukoliv maltu vápennou nebo vápenocementovou, V položce není kalkulována manipulace se sutí, která se oceňuje samostatně položkami souboru 979.</t>
  </si>
  <si>
    <t>979092111R00</t>
  </si>
  <si>
    <t>Vyklizení ulehlé suti z pl.do 15 m2/ hl. 2 m-ručně</t>
  </si>
  <si>
    <t>-391948032</t>
  </si>
  <si>
    <t>Montážní přirážky</t>
  </si>
  <si>
    <t>204      R00</t>
  </si>
  <si>
    <t>Zednické výpomoci M 21 podle čl.13-5b</t>
  </si>
  <si>
    <t>%</t>
  </si>
  <si>
    <t>446384908</t>
  </si>
  <si>
    <t>Poznámka k položce:
Přirážka je určena k ocenění přidružených výkonů a podílu prací jiných profesí při oceňování podle  - ceníku M 21 (včetně R-položek) těchto prací: a) provozní rozvody ve stavebních objektech (např. objekty oboru 803 - budovy pro bydlení, oboru 801-budovy, občanská výstzavba apod.) b) hromosvody c) uzemnění v zemi (vně i uvnitř budovy).  Touto přirážkou jsou kryty náklady na: a) vynechání nebo vysekání rýh, kapes a prostupů pro rozvody a upevňovací prvky (špalíky, latě, objímky, závěsy, konzoly) do velikostí: rýhy o průřezu 3x3 až 7x3 cm, kapsy pro špalíky a krabice do 7x7x5 cm, prostupy průřezu do 0,01 m2; ve zdivu cihelném, nebo ve zdivu z tvárnic a to i když nejsou zakresleny v projektu b) zaplnění nebo zazdění rýh, kapes, jejichž kubatura se neodečítá od kubatury zdiva (zaplnění nebo zazdění rýh, kapes, jejichž kubatura se odečítá od kubatury zdiva se; rozpočtuje samostatnými položkami) c) dodání, osazení, zazdění, zabetonování a zalití špalíků a latí d) dodání, osazení, zabetonování a zalití objímek, závěsů a konzol e) vynechání nebo vysekání nik pro rozvaděče a pro stoupací, průchozí a jiné manipulační skříně f) osazení, zazdění nebo zabetonování stoupacích, průchozích a jiných manipulačních skříní g) zazdění nebo zabetonování prostupů ve zdech a stropech.  Základnu pro použití sazeb tvoří náklady určené pomocí ceníkových položek, popř. R-položek vč. nosného a podružného materiálu.  Pokud je potřeba připevňovat prvky nastřelováním nebo pomocí hmoždinek, rozpočtují se podle ceníku 801-1 a 801-4.</t>
  </si>
  <si>
    <t>141      R00</t>
  </si>
  <si>
    <t>Přirážka za podružný materiál M 21, M 22</t>
  </si>
  <si>
    <t>-844776735</t>
  </si>
  <si>
    <t>Poznámka k položce:
Procentní sazba z hodnoty nosného materiálu.</t>
  </si>
  <si>
    <t>142      R00</t>
  </si>
  <si>
    <t>Přirážka za prořez kabelů</t>
  </si>
  <si>
    <t>-636252830</t>
  </si>
  <si>
    <t>M21</t>
  </si>
  <si>
    <t>Elektromontáže</t>
  </si>
  <si>
    <t>210010311RT3</t>
  </si>
  <si>
    <t>Krabice univerzální KU, bez zapojení, kruhová</t>
  </si>
  <si>
    <t>1758823059</t>
  </si>
  <si>
    <t>Poznámka k položce:
včetně dodávky KU 68-1901 bez víčka; Montáž do připraveného lůžka. Zhotovení otvorů pro trubky, nebo vodiče. Bez zapojení.</t>
  </si>
  <si>
    <t>210110041RT6</t>
  </si>
  <si>
    <t>Spínač zapuštěný jednopólový, řazení 1</t>
  </si>
  <si>
    <t>-84314173</t>
  </si>
  <si>
    <t>Poznámka k položce:
vč. dodávky strojku, rámečku a krytu; Strojek s bezšroubovými svorkami. Rámeček a kryt Tango.</t>
  </si>
  <si>
    <t>210810055RT1</t>
  </si>
  <si>
    <t>Kabel CYKY-m 750 V 5 x 1,5 mm2 pevně uložený</t>
  </si>
  <si>
    <t>922004977</t>
  </si>
  <si>
    <t>Poznámka k položce:
včetně dodávky kabelu</t>
  </si>
  <si>
    <t>210810045RT1</t>
  </si>
  <si>
    <t>Kabel CYKY-m 750 V 3 x 1,5 mm2 pevně uložený</t>
  </si>
  <si>
    <t>80708097</t>
  </si>
  <si>
    <t>210800125RT1</t>
  </si>
  <si>
    <t>Kabel CYKY 750 V 3x1,5 mm2 pod omítkou stropu</t>
  </si>
  <si>
    <t>-1993632405</t>
  </si>
  <si>
    <t>210201521R00</t>
  </si>
  <si>
    <t>Svítidlo LED technické stropní přisazené</t>
  </si>
  <si>
    <t>1512706917</t>
  </si>
  <si>
    <t>M210VD</t>
  </si>
  <si>
    <t>Demontážní práce</t>
  </si>
  <si>
    <t>210VD</t>
  </si>
  <si>
    <t>Demontážní práce - odhad</t>
  </si>
  <si>
    <t>443786929</t>
  </si>
  <si>
    <t>M211VD</t>
  </si>
  <si>
    <t>Revize elektro</t>
  </si>
  <si>
    <t>21100000000001VD</t>
  </si>
  <si>
    <t>h</t>
  </si>
  <si>
    <t>1505495300</t>
  </si>
  <si>
    <t>M22</t>
  </si>
  <si>
    <t>Montáže sdělovací a zabezpečovací techniky</t>
  </si>
  <si>
    <t>220261664R00</t>
  </si>
  <si>
    <t>Zazdění drážky</t>
  </si>
  <si>
    <t>1185444375</t>
  </si>
  <si>
    <t>220261665R00</t>
  </si>
  <si>
    <t>Začištění drážky, konečná úprava</t>
  </si>
  <si>
    <t>-1075354330</t>
  </si>
  <si>
    <t>S</t>
  </si>
  <si>
    <t>Přesuny sutí</t>
  </si>
  <si>
    <t>979087028R00</t>
  </si>
  <si>
    <t>Odvoz na skládku PH, příplatek za dalších 5 km</t>
  </si>
  <si>
    <t>-1368565416</t>
  </si>
  <si>
    <t>979095131R00</t>
  </si>
  <si>
    <t>Doprava hmot, jízda přívěsného vozíku</t>
  </si>
  <si>
    <t>km</t>
  </si>
  <si>
    <t>-979542382</t>
  </si>
  <si>
    <t>D1</t>
  </si>
  <si>
    <t>Ostatní materiál</t>
  </si>
  <si>
    <t>21345VD</t>
  </si>
  <si>
    <t>Přisazené LED svítidlo, opálový PMMA kryt, průměr 375mm, 4000K, 1x27W</t>
  </si>
  <si>
    <t>ks</t>
  </si>
  <si>
    <t>2041438111</t>
  </si>
  <si>
    <t>429148016</t>
  </si>
  <si>
    <t>Ventilátor axiální do koupelny VENTS 100STHL</t>
  </si>
  <si>
    <t>-1382586477</t>
  </si>
  <si>
    <t>42981161</t>
  </si>
  <si>
    <t>Potrubí SPIRO 100/3, délka 3 m</t>
  </si>
  <si>
    <t>-1185064446</t>
  </si>
  <si>
    <t>Poznámka k položce:
Spirálně vinutá roura SPIRO,  která je vyrobena z pozinkovaného plechu. Je určena pro rozvody vzduchu.  POPIS Spirálně vinutá roura z pozinkovaného plechu.  TECHNICKÁ DATA Barva:  stříbrná Materiál:  pozinkovaný plech Tloušťka plechu:  t = O 80–250 ........ 0,5 mm  O 31 –500 ...... 0,6 mm  O 560–630 ...... 0,7 mm  (od O 250 mm je spiro  potrubí upraveno  prolisem) MONTÁŽ * Spojování se provádí pomocí vsuvky.  * Při spojování s tvarovkami doporučujeme  použít gumové těsnění, které zajistí  dokonalé utěsnění. * Spoj je možno zajistit samořeznými šrouby SCR. * Zavěšení se nejčastěji provádí kovovými  objímkami s matkou SBO nebo SBOG  a závitovými tyčemi M8.  PRŮMĚROVÁ ŘADA 80, 100, 125, 150, 160, 180, 200, 225, 250,  280, 315, 355, 400, 450, 500, 560, 630 mm DÉLKA Standardní výrobní délka L = 3 m.</t>
  </si>
  <si>
    <t>01.2 - Vedlejší aktivity projektu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</si>
  <si>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</si>
  <si>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</si>
  <si>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</si>
  <si>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</si>
  <si>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</si>
  <si>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</si>
  <si>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</si>
  <si>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</si>
  <si>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</si>
  <si>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</si>
  <si>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</si>
  <si>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</si>
  <si>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-1507532519</t>
  </si>
  <si>
    <t>VRN3</t>
  </si>
  <si>
    <t>Zařízení staveniště</t>
  </si>
  <si>
    <t>030001000</t>
  </si>
  <si>
    <t>-237717623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</si>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</sst>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93" t="s">
        <v>16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0"/>
      <c r="AQ5" s="32"/>
      <c r="BE5" s="386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81" t="s">
        <v>19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0"/>
      <c r="AQ6" s="32"/>
      <c r="BE6" s="387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87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87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87"/>
      <c r="BS9" s="25" t="s">
        <v>8</v>
      </c>
    </row>
    <row r="10" spans="2:71" ht="14.45" customHeight="1">
      <c r="B10" s="29"/>
      <c r="C10" s="30"/>
      <c r="D10" s="38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29</v>
      </c>
      <c r="AL10" s="30"/>
      <c r="AM10" s="30"/>
      <c r="AN10" s="36" t="s">
        <v>23</v>
      </c>
      <c r="AO10" s="30"/>
      <c r="AP10" s="30"/>
      <c r="AQ10" s="32"/>
      <c r="BE10" s="387"/>
      <c r="BS10" s="25" t="s">
        <v>8</v>
      </c>
    </row>
    <row r="11" spans="2:71" ht="18.4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23</v>
      </c>
      <c r="AO11" s="30"/>
      <c r="AP11" s="30"/>
      <c r="AQ11" s="32"/>
      <c r="BE11" s="387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87"/>
      <c r="BS12" s="25" t="s">
        <v>8</v>
      </c>
    </row>
    <row r="13" spans="2:71" ht="14.45" customHeight="1">
      <c r="B13" s="29"/>
      <c r="C13" s="30"/>
      <c r="D13" s="38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29</v>
      </c>
      <c r="AL13" s="30"/>
      <c r="AM13" s="30"/>
      <c r="AN13" s="40" t="s">
        <v>33</v>
      </c>
      <c r="AO13" s="30"/>
      <c r="AP13" s="30"/>
      <c r="AQ13" s="32"/>
      <c r="BE13" s="387"/>
      <c r="BS13" s="25" t="s">
        <v>8</v>
      </c>
    </row>
    <row r="14" spans="2:71" ht="15">
      <c r="B14" s="29"/>
      <c r="C14" s="30"/>
      <c r="D14" s="30"/>
      <c r="E14" s="394" t="s">
        <v>33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8" t="s">
        <v>31</v>
      </c>
      <c r="AL14" s="30"/>
      <c r="AM14" s="30"/>
      <c r="AN14" s="40" t="s">
        <v>33</v>
      </c>
      <c r="AO14" s="30"/>
      <c r="AP14" s="30"/>
      <c r="AQ14" s="32"/>
      <c r="BE14" s="387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87"/>
      <c r="BS15" s="25" t="s">
        <v>6</v>
      </c>
    </row>
    <row r="16" spans="2:71" ht="14.45" customHeight="1">
      <c r="B16" s="29"/>
      <c r="C16" s="30"/>
      <c r="D16" s="38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29</v>
      </c>
      <c r="AL16" s="30"/>
      <c r="AM16" s="30"/>
      <c r="AN16" s="36" t="s">
        <v>23</v>
      </c>
      <c r="AO16" s="30"/>
      <c r="AP16" s="30"/>
      <c r="AQ16" s="32"/>
      <c r="BE16" s="387"/>
      <c r="BS16" s="25" t="s">
        <v>6</v>
      </c>
    </row>
    <row r="17" spans="2:71" ht="18.4" customHeight="1">
      <c r="B17" s="29"/>
      <c r="C17" s="30"/>
      <c r="D17" s="30"/>
      <c r="E17" s="36" t="s">
        <v>35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23</v>
      </c>
      <c r="AO17" s="30"/>
      <c r="AP17" s="30"/>
      <c r="AQ17" s="32"/>
      <c r="BE17" s="387"/>
      <c r="BS17" s="25" t="s">
        <v>36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87"/>
      <c r="BS18" s="25" t="s">
        <v>8</v>
      </c>
    </row>
    <row r="19" spans="2:71" ht="14.45" customHeight="1">
      <c r="B19" s="29"/>
      <c r="C19" s="30"/>
      <c r="D19" s="38" t="s">
        <v>37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87"/>
      <c r="BS19" s="25" t="s">
        <v>8</v>
      </c>
    </row>
    <row r="20" spans="2:71" ht="57" customHeight="1">
      <c r="B20" s="29"/>
      <c r="C20" s="30"/>
      <c r="D20" s="30"/>
      <c r="E20" s="396" t="s">
        <v>38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0"/>
      <c r="AP20" s="30"/>
      <c r="AQ20" s="32"/>
      <c r="BE20" s="387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87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87"/>
    </row>
    <row r="23" spans="2:57" s="1" customFormat="1" ht="25.9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97">
        <f>ROUND(AG51,2)</f>
        <v>0</v>
      </c>
      <c r="AL23" s="398"/>
      <c r="AM23" s="398"/>
      <c r="AN23" s="398"/>
      <c r="AO23" s="398"/>
      <c r="AP23" s="43"/>
      <c r="AQ23" s="46"/>
      <c r="BE23" s="387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87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99" t="s">
        <v>40</v>
      </c>
      <c r="M25" s="399"/>
      <c r="N25" s="399"/>
      <c r="O25" s="399"/>
      <c r="P25" s="43"/>
      <c r="Q25" s="43"/>
      <c r="R25" s="43"/>
      <c r="S25" s="43"/>
      <c r="T25" s="43"/>
      <c r="U25" s="43"/>
      <c r="V25" s="43"/>
      <c r="W25" s="399" t="s">
        <v>41</v>
      </c>
      <c r="X25" s="399"/>
      <c r="Y25" s="399"/>
      <c r="Z25" s="399"/>
      <c r="AA25" s="399"/>
      <c r="AB25" s="399"/>
      <c r="AC25" s="399"/>
      <c r="AD25" s="399"/>
      <c r="AE25" s="399"/>
      <c r="AF25" s="43"/>
      <c r="AG25" s="43"/>
      <c r="AH25" s="43"/>
      <c r="AI25" s="43"/>
      <c r="AJ25" s="43"/>
      <c r="AK25" s="399" t="s">
        <v>42</v>
      </c>
      <c r="AL25" s="399"/>
      <c r="AM25" s="399"/>
      <c r="AN25" s="399"/>
      <c r="AO25" s="399"/>
      <c r="AP25" s="43"/>
      <c r="AQ25" s="46"/>
      <c r="BE25" s="387"/>
    </row>
    <row r="26" spans="2:57" s="2" customFormat="1" ht="14.45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378">
        <v>0.21</v>
      </c>
      <c r="M26" s="379"/>
      <c r="N26" s="379"/>
      <c r="O26" s="379"/>
      <c r="P26" s="49"/>
      <c r="Q26" s="49"/>
      <c r="R26" s="49"/>
      <c r="S26" s="49"/>
      <c r="T26" s="49"/>
      <c r="U26" s="49"/>
      <c r="V26" s="49"/>
      <c r="W26" s="380">
        <f>ROUND(AZ51,2)</f>
        <v>0</v>
      </c>
      <c r="X26" s="379"/>
      <c r="Y26" s="379"/>
      <c r="Z26" s="379"/>
      <c r="AA26" s="379"/>
      <c r="AB26" s="379"/>
      <c r="AC26" s="379"/>
      <c r="AD26" s="379"/>
      <c r="AE26" s="379"/>
      <c r="AF26" s="49"/>
      <c r="AG26" s="49"/>
      <c r="AH26" s="49"/>
      <c r="AI26" s="49"/>
      <c r="AJ26" s="49"/>
      <c r="AK26" s="380">
        <f>ROUND(AV51,2)</f>
        <v>0</v>
      </c>
      <c r="AL26" s="379"/>
      <c r="AM26" s="379"/>
      <c r="AN26" s="379"/>
      <c r="AO26" s="379"/>
      <c r="AP26" s="49"/>
      <c r="AQ26" s="51"/>
      <c r="BE26" s="387"/>
    </row>
    <row r="27" spans="2:57" s="2" customFormat="1" ht="14.45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378">
        <v>0.15</v>
      </c>
      <c r="M27" s="379"/>
      <c r="N27" s="379"/>
      <c r="O27" s="379"/>
      <c r="P27" s="49"/>
      <c r="Q27" s="49"/>
      <c r="R27" s="49"/>
      <c r="S27" s="49"/>
      <c r="T27" s="49"/>
      <c r="U27" s="49"/>
      <c r="V27" s="49"/>
      <c r="W27" s="380">
        <f>ROUND(BA51,2)</f>
        <v>0</v>
      </c>
      <c r="X27" s="379"/>
      <c r="Y27" s="379"/>
      <c r="Z27" s="379"/>
      <c r="AA27" s="379"/>
      <c r="AB27" s="379"/>
      <c r="AC27" s="379"/>
      <c r="AD27" s="379"/>
      <c r="AE27" s="379"/>
      <c r="AF27" s="49"/>
      <c r="AG27" s="49"/>
      <c r="AH27" s="49"/>
      <c r="AI27" s="49"/>
      <c r="AJ27" s="49"/>
      <c r="AK27" s="380">
        <f>ROUND(AW51,2)</f>
        <v>0</v>
      </c>
      <c r="AL27" s="379"/>
      <c r="AM27" s="379"/>
      <c r="AN27" s="379"/>
      <c r="AO27" s="379"/>
      <c r="AP27" s="49"/>
      <c r="AQ27" s="51"/>
      <c r="BE27" s="387"/>
    </row>
    <row r="28" spans="2:57" s="2" customFormat="1" ht="14.45" customHeight="1" hidden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378">
        <v>0.21</v>
      </c>
      <c r="M28" s="379"/>
      <c r="N28" s="379"/>
      <c r="O28" s="379"/>
      <c r="P28" s="49"/>
      <c r="Q28" s="49"/>
      <c r="R28" s="49"/>
      <c r="S28" s="49"/>
      <c r="T28" s="49"/>
      <c r="U28" s="49"/>
      <c r="V28" s="49"/>
      <c r="W28" s="380">
        <f>ROUND(BB51,2)</f>
        <v>0</v>
      </c>
      <c r="X28" s="379"/>
      <c r="Y28" s="379"/>
      <c r="Z28" s="379"/>
      <c r="AA28" s="379"/>
      <c r="AB28" s="379"/>
      <c r="AC28" s="379"/>
      <c r="AD28" s="379"/>
      <c r="AE28" s="379"/>
      <c r="AF28" s="49"/>
      <c r="AG28" s="49"/>
      <c r="AH28" s="49"/>
      <c r="AI28" s="49"/>
      <c r="AJ28" s="49"/>
      <c r="AK28" s="380">
        <v>0</v>
      </c>
      <c r="AL28" s="379"/>
      <c r="AM28" s="379"/>
      <c r="AN28" s="379"/>
      <c r="AO28" s="379"/>
      <c r="AP28" s="49"/>
      <c r="AQ28" s="51"/>
      <c r="BE28" s="387"/>
    </row>
    <row r="29" spans="2:57" s="2" customFormat="1" ht="14.45" customHeight="1" hidden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378">
        <v>0.15</v>
      </c>
      <c r="M29" s="379"/>
      <c r="N29" s="379"/>
      <c r="O29" s="379"/>
      <c r="P29" s="49"/>
      <c r="Q29" s="49"/>
      <c r="R29" s="49"/>
      <c r="S29" s="49"/>
      <c r="T29" s="49"/>
      <c r="U29" s="49"/>
      <c r="V29" s="49"/>
      <c r="W29" s="380">
        <f>ROUND(BC51,2)</f>
        <v>0</v>
      </c>
      <c r="X29" s="379"/>
      <c r="Y29" s="379"/>
      <c r="Z29" s="379"/>
      <c r="AA29" s="379"/>
      <c r="AB29" s="379"/>
      <c r="AC29" s="379"/>
      <c r="AD29" s="379"/>
      <c r="AE29" s="379"/>
      <c r="AF29" s="49"/>
      <c r="AG29" s="49"/>
      <c r="AH29" s="49"/>
      <c r="AI29" s="49"/>
      <c r="AJ29" s="49"/>
      <c r="AK29" s="380">
        <v>0</v>
      </c>
      <c r="AL29" s="379"/>
      <c r="AM29" s="379"/>
      <c r="AN29" s="379"/>
      <c r="AO29" s="379"/>
      <c r="AP29" s="49"/>
      <c r="AQ29" s="51"/>
      <c r="BE29" s="387"/>
    </row>
    <row r="30" spans="2:57" s="2" customFormat="1" ht="14.45" customHeight="1" hidden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378">
        <v>0</v>
      </c>
      <c r="M30" s="379"/>
      <c r="N30" s="379"/>
      <c r="O30" s="379"/>
      <c r="P30" s="49"/>
      <c r="Q30" s="49"/>
      <c r="R30" s="49"/>
      <c r="S30" s="49"/>
      <c r="T30" s="49"/>
      <c r="U30" s="49"/>
      <c r="V30" s="49"/>
      <c r="W30" s="380">
        <f>ROUND(BD51,2)</f>
        <v>0</v>
      </c>
      <c r="X30" s="379"/>
      <c r="Y30" s="379"/>
      <c r="Z30" s="379"/>
      <c r="AA30" s="379"/>
      <c r="AB30" s="379"/>
      <c r="AC30" s="379"/>
      <c r="AD30" s="379"/>
      <c r="AE30" s="379"/>
      <c r="AF30" s="49"/>
      <c r="AG30" s="49"/>
      <c r="AH30" s="49"/>
      <c r="AI30" s="49"/>
      <c r="AJ30" s="49"/>
      <c r="AK30" s="380">
        <v>0</v>
      </c>
      <c r="AL30" s="379"/>
      <c r="AM30" s="379"/>
      <c r="AN30" s="379"/>
      <c r="AO30" s="379"/>
      <c r="AP30" s="49"/>
      <c r="AQ30" s="51"/>
      <c r="BE30" s="387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87"/>
    </row>
    <row r="32" spans="2:57" s="1" customFormat="1" ht="25.9" customHeight="1">
      <c r="B32" s="42"/>
      <c r="C32" s="52"/>
      <c r="D32" s="53" t="s">
        <v>49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50</v>
      </c>
      <c r="U32" s="54"/>
      <c r="V32" s="54"/>
      <c r="W32" s="54"/>
      <c r="X32" s="388" t="s">
        <v>51</v>
      </c>
      <c r="Y32" s="389"/>
      <c r="Z32" s="389"/>
      <c r="AA32" s="389"/>
      <c r="AB32" s="389"/>
      <c r="AC32" s="54"/>
      <c r="AD32" s="54"/>
      <c r="AE32" s="54"/>
      <c r="AF32" s="54"/>
      <c r="AG32" s="54"/>
      <c r="AH32" s="54"/>
      <c r="AI32" s="54"/>
      <c r="AJ32" s="54"/>
      <c r="AK32" s="390">
        <f>SUM(AK23:AK30)</f>
        <v>0</v>
      </c>
      <c r="AL32" s="389"/>
      <c r="AM32" s="389"/>
      <c r="AN32" s="389"/>
      <c r="AO32" s="391"/>
      <c r="AP32" s="52"/>
      <c r="AQ32" s="56"/>
      <c r="BE32" s="387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190417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2" t="str">
        <f>K6</f>
        <v>Rekonstrukce sociálního zařízení denního stacionáře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Písečná 5176, Chomutov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4" t="str">
        <f>IF(AN8="","",AN8)</f>
        <v>17. 4. 2019</v>
      </c>
      <c r="AN44" s="37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28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Sociální služby Chomutov, příspěvková organizace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34</v>
      </c>
      <c r="AJ46" s="64"/>
      <c r="AK46" s="64"/>
      <c r="AL46" s="64"/>
      <c r="AM46" s="363" t="str">
        <f>IF(E17="","",E17)</f>
        <v>JKPO CZ s.r.o.</v>
      </c>
      <c r="AN46" s="363"/>
      <c r="AO46" s="363"/>
      <c r="AP46" s="363"/>
      <c r="AQ46" s="64"/>
      <c r="AR46" s="62"/>
      <c r="AS46" s="364" t="s">
        <v>53</v>
      </c>
      <c r="AT46" s="36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32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66"/>
      <c r="AT47" s="36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68"/>
      <c r="AT48" s="36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76" t="s">
        <v>54</v>
      </c>
      <c r="D49" s="371"/>
      <c r="E49" s="371"/>
      <c r="F49" s="371"/>
      <c r="G49" s="371"/>
      <c r="H49" s="80"/>
      <c r="I49" s="370" t="s">
        <v>55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5" t="s">
        <v>56</v>
      </c>
      <c r="AH49" s="371"/>
      <c r="AI49" s="371"/>
      <c r="AJ49" s="371"/>
      <c r="AK49" s="371"/>
      <c r="AL49" s="371"/>
      <c r="AM49" s="371"/>
      <c r="AN49" s="370" t="s">
        <v>57</v>
      </c>
      <c r="AO49" s="371"/>
      <c r="AP49" s="371"/>
      <c r="AQ49" s="81" t="s">
        <v>58</v>
      </c>
      <c r="AR49" s="62"/>
      <c r="AS49" s="82" t="s">
        <v>59</v>
      </c>
      <c r="AT49" s="83" t="s">
        <v>60</v>
      </c>
      <c r="AU49" s="83" t="s">
        <v>61</v>
      </c>
      <c r="AV49" s="83" t="s">
        <v>62</v>
      </c>
      <c r="AW49" s="83" t="s">
        <v>63</v>
      </c>
      <c r="AX49" s="83" t="s">
        <v>64</v>
      </c>
      <c r="AY49" s="83" t="s">
        <v>65</v>
      </c>
      <c r="AZ49" s="83" t="s">
        <v>66</v>
      </c>
      <c r="BA49" s="83" t="s">
        <v>67</v>
      </c>
      <c r="BB49" s="83" t="s">
        <v>68</v>
      </c>
      <c r="BC49" s="83" t="s">
        <v>69</v>
      </c>
      <c r="BD49" s="84" t="s">
        <v>70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60">
        <f>ROUND(AG52,2)</f>
        <v>0</v>
      </c>
      <c r="AH51" s="360"/>
      <c r="AI51" s="360"/>
      <c r="AJ51" s="360"/>
      <c r="AK51" s="360"/>
      <c r="AL51" s="360"/>
      <c r="AM51" s="360"/>
      <c r="AN51" s="361">
        <f aca="true" t="shared" si="0" ref="AN51:AN59">SUM(AG51,AT51)</f>
        <v>0</v>
      </c>
      <c r="AO51" s="361"/>
      <c r="AP51" s="361"/>
      <c r="AQ51" s="90" t="s">
        <v>23</v>
      </c>
      <c r="AR51" s="72"/>
      <c r="AS51" s="91">
        <f>ROUND(AS52,2)</f>
        <v>0</v>
      </c>
      <c r="AT51" s="92">
        <f aca="true" t="shared" si="1" ref="AT51:AT59">ROUND(SUM(AV51:AW51),2)</f>
        <v>0</v>
      </c>
      <c r="AU51" s="93">
        <f>ROUND(AU52,5)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ROUND(AZ52,2)</f>
        <v>0</v>
      </c>
      <c r="BA51" s="92">
        <f>ROUND(BA52,2)</f>
        <v>0</v>
      </c>
      <c r="BB51" s="92">
        <f>ROUND(BB52,2)</f>
        <v>0</v>
      </c>
      <c r="BC51" s="92">
        <f>ROUND(BC52,2)</f>
        <v>0</v>
      </c>
      <c r="BD51" s="94">
        <f>ROUND(BD52,2)</f>
        <v>0</v>
      </c>
      <c r="BS51" s="95" t="s">
        <v>72</v>
      </c>
      <c r="BT51" s="95" t="s">
        <v>73</v>
      </c>
      <c r="BU51" s="96" t="s">
        <v>74</v>
      </c>
      <c r="BV51" s="95" t="s">
        <v>75</v>
      </c>
      <c r="BW51" s="95" t="s">
        <v>7</v>
      </c>
      <c r="BX51" s="95" t="s">
        <v>76</v>
      </c>
      <c r="CL51" s="95" t="s">
        <v>21</v>
      </c>
    </row>
    <row r="52" spans="2:91" s="5" customFormat="1" ht="16.5" customHeight="1">
      <c r="B52" s="97"/>
      <c r="C52" s="98"/>
      <c r="D52" s="377" t="s">
        <v>77</v>
      </c>
      <c r="E52" s="377"/>
      <c r="F52" s="377"/>
      <c r="G52" s="377"/>
      <c r="H52" s="377"/>
      <c r="I52" s="99"/>
      <c r="J52" s="377" t="s">
        <v>78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85">
        <f>ROUND(AG53+AG58,2)</f>
        <v>0</v>
      </c>
      <c r="AH52" s="384"/>
      <c r="AI52" s="384"/>
      <c r="AJ52" s="384"/>
      <c r="AK52" s="384"/>
      <c r="AL52" s="384"/>
      <c r="AM52" s="384"/>
      <c r="AN52" s="383">
        <f t="shared" si="0"/>
        <v>0</v>
      </c>
      <c r="AO52" s="384"/>
      <c r="AP52" s="384"/>
      <c r="AQ52" s="100" t="s">
        <v>79</v>
      </c>
      <c r="AR52" s="101"/>
      <c r="AS52" s="102">
        <f>ROUND(AS53+AS58,2)</f>
        <v>0</v>
      </c>
      <c r="AT52" s="103">
        <f t="shared" si="1"/>
        <v>0</v>
      </c>
      <c r="AU52" s="104">
        <f>ROUND(AU53+AU58,5)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ROUND(AZ53+AZ58,2)</f>
        <v>0</v>
      </c>
      <c r="BA52" s="103">
        <f>ROUND(BA53+BA58,2)</f>
        <v>0</v>
      </c>
      <c r="BB52" s="103">
        <f>ROUND(BB53+BB58,2)</f>
        <v>0</v>
      </c>
      <c r="BC52" s="103">
        <f>ROUND(BC53+BC58,2)</f>
        <v>0</v>
      </c>
      <c r="BD52" s="105">
        <f>ROUND(BD53+BD58,2)</f>
        <v>0</v>
      </c>
      <c r="BS52" s="106" t="s">
        <v>72</v>
      </c>
      <c r="BT52" s="106" t="s">
        <v>80</v>
      </c>
      <c r="BU52" s="106" t="s">
        <v>74</v>
      </c>
      <c r="BV52" s="106" t="s">
        <v>75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2:90" s="6" customFormat="1" ht="16.5" customHeight="1">
      <c r="B53" s="107"/>
      <c r="C53" s="108"/>
      <c r="D53" s="108"/>
      <c r="E53" s="362" t="s">
        <v>83</v>
      </c>
      <c r="F53" s="362"/>
      <c r="G53" s="362"/>
      <c r="H53" s="362"/>
      <c r="I53" s="362"/>
      <c r="J53" s="108"/>
      <c r="K53" s="362" t="s">
        <v>84</v>
      </c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57">
        <f>ROUND(SUM(AG54:AG57),2)</f>
        <v>0</v>
      </c>
      <c r="AH53" s="358"/>
      <c r="AI53" s="358"/>
      <c r="AJ53" s="358"/>
      <c r="AK53" s="358"/>
      <c r="AL53" s="358"/>
      <c r="AM53" s="358"/>
      <c r="AN53" s="359">
        <f t="shared" si="0"/>
        <v>0</v>
      </c>
      <c r="AO53" s="358"/>
      <c r="AP53" s="358"/>
      <c r="AQ53" s="109" t="s">
        <v>85</v>
      </c>
      <c r="AR53" s="110"/>
      <c r="AS53" s="111">
        <f>ROUND(SUM(AS54:AS57),2)</f>
        <v>0</v>
      </c>
      <c r="AT53" s="112">
        <f t="shared" si="1"/>
        <v>0</v>
      </c>
      <c r="AU53" s="113">
        <f>ROUND(SUM(AU54:AU57),5)</f>
        <v>0</v>
      </c>
      <c r="AV53" s="112">
        <f>ROUND(AZ53*L26,2)</f>
        <v>0</v>
      </c>
      <c r="AW53" s="112">
        <f>ROUND(BA53*L27,2)</f>
        <v>0</v>
      </c>
      <c r="AX53" s="112">
        <f>ROUND(BB53*L26,2)</f>
        <v>0</v>
      </c>
      <c r="AY53" s="112">
        <f>ROUND(BC53*L27,2)</f>
        <v>0</v>
      </c>
      <c r="AZ53" s="112">
        <f>ROUND(SUM(AZ54:AZ57),2)</f>
        <v>0</v>
      </c>
      <c r="BA53" s="112">
        <f>ROUND(SUM(BA54:BA57),2)</f>
        <v>0</v>
      </c>
      <c r="BB53" s="112">
        <f>ROUND(SUM(BB54:BB57),2)</f>
        <v>0</v>
      </c>
      <c r="BC53" s="112">
        <f>ROUND(SUM(BC54:BC57),2)</f>
        <v>0</v>
      </c>
      <c r="BD53" s="114">
        <f>ROUND(SUM(BD54:BD57),2)</f>
        <v>0</v>
      </c>
      <c r="BS53" s="115" t="s">
        <v>72</v>
      </c>
      <c r="BT53" s="115" t="s">
        <v>82</v>
      </c>
      <c r="BU53" s="115" t="s">
        <v>74</v>
      </c>
      <c r="BV53" s="115" t="s">
        <v>75</v>
      </c>
      <c r="BW53" s="115" t="s">
        <v>86</v>
      </c>
      <c r="BX53" s="115" t="s">
        <v>81</v>
      </c>
      <c r="CL53" s="115" t="s">
        <v>21</v>
      </c>
    </row>
    <row r="54" spans="1:90" s="6" customFormat="1" ht="16.5" customHeight="1">
      <c r="A54" s="116" t="s">
        <v>87</v>
      </c>
      <c r="B54" s="107"/>
      <c r="C54" s="108"/>
      <c r="D54" s="108"/>
      <c r="E54" s="108"/>
      <c r="F54" s="362" t="s">
        <v>88</v>
      </c>
      <c r="G54" s="362"/>
      <c r="H54" s="362"/>
      <c r="I54" s="362"/>
      <c r="J54" s="362"/>
      <c r="K54" s="108"/>
      <c r="L54" s="362" t="s">
        <v>89</v>
      </c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59">
        <f>'01.1.1 - Stavební část'!J31</f>
        <v>0</v>
      </c>
      <c r="AH54" s="358"/>
      <c r="AI54" s="358"/>
      <c r="AJ54" s="358"/>
      <c r="AK54" s="358"/>
      <c r="AL54" s="358"/>
      <c r="AM54" s="358"/>
      <c r="AN54" s="359">
        <f t="shared" si="0"/>
        <v>0</v>
      </c>
      <c r="AO54" s="358"/>
      <c r="AP54" s="358"/>
      <c r="AQ54" s="109" t="s">
        <v>85</v>
      </c>
      <c r="AR54" s="110"/>
      <c r="AS54" s="111">
        <v>0</v>
      </c>
      <c r="AT54" s="112">
        <f t="shared" si="1"/>
        <v>0</v>
      </c>
      <c r="AU54" s="113">
        <f>'01.1.1 - Stavební část'!P103</f>
        <v>0</v>
      </c>
      <c r="AV54" s="112">
        <f>'01.1.1 - Stavební část'!J34</f>
        <v>0</v>
      </c>
      <c r="AW54" s="112">
        <f>'01.1.1 - Stavební část'!J35</f>
        <v>0</v>
      </c>
      <c r="AX54" s="112">
        <f>'01.1.1 - Stavební část'!J36</f>
        <v>0</v>
      </c>
      <c r="AY54" s="112">
        <f>'01.1.1 - Stavební část'!J37</f>
        <v>0</v>
      </c>
      <c r="AZ54" s="112">
        <f>'01.1.1 - Stavební část'!F34</f>
        <v>0</v>
      </c>
      <c r="BA54" s="112">
        <f>'01.1.1 - Stavební část'!F35</f>
        <v>0</v>
      </c>
      <c r="BB54" s="112">
        <f>'01.1.1 - Stavební část'!F36</f>
        <v>0</v>
      </c>
      <c r="BC54" s="112">
        <f>'01.1.1 - Stavební část'!F37</f>
        <v>0</v>
      </c>
      <c r="BD54" s="114">
        <f>'01.1.1 - Stavební část'!F38</f>
        <v>0</v>
      </c>
      <c r="BT54" s="115" t="s">
        <v>90</v>
      </c>
      <c r="BV54" s="115" t="s">
        <v>75</v>
      </c>
      <c r="BW54" s="115" t="s">
        <v>91</v>
      </c>
      <c r="BX54" s="115" t="s">
        <v>86</v>
      </c>
      <c r="CL54" s="115" t="s">
        <v>92</v>
      </c>
    </row>
    <row r="55" spans="1:90" s="6" customFormat="1" ht="16.5" customHeight="1">
      <c r="A55" s="116" t="s">
        <v>87</v>
      </c>
      <c r="B55" s="107"/>
      <c r="C55" s="108"/>
      <c r="D55" s="108"/>
      <c r="E55" s="108"/>
      <c r="F55" s="362" t="s">
        <v>93</v>
      </c>
      <c r="G55" s="362"/>
      <c r="H55" s="362"/>
      <c r="I55" s="362"/>
      <c r="J55" s="362"/>
      <c r="K55" s="108"/>
      <c r="L55" s="362" t="s">
        <v>94</v>
      </c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59">
        <f>'01.1.2 - Zdravotně techni...'!J31</f>
        <v>0</v>
      </c>
      <c r="AH55" s="358"/>
      <c r="AI55" s="358"/>
      <c r="AJ55" s="358"/>
      <c r="AK55" s="358"/>
      <c r="AL55" s="358"/>
      <c r="AM55" s="358"/>
      <c r="AN55" s="359">
        <f t="shared" si="0"/>
        <v>0</v>
      </c>
      <c r="AO55" s="358"/>
      <c r="AP55" s="358"/>
      <c r="AQ55" s="109" t="s">
        <v>85</v>
      </c>
      <c r="AR55" s="110"/>
      <c r="AS55" s="111">
        <v>0</v>
      </c>
      <c r="AT55" s="112">
        <f t="shared" si="1"/>
        <v>0</v>
      </c>
      <c r="AU55" s="113">
        <f>'01.1.2 - Zdravotně techni...'!P96</f>
        <v>0</v>
      </c>
      <c r="AV55" s="112">
        <f>'01.1.2 - Zdravotně techni...'!J34</f>
        <v>0</v>
      </c>
      <c r="AW55" s="112">
        <f>'01.1.2 - Zdravotně techni...'!J35</f>
        <v>0</v>
      </c>
      <c r="AX55" s="112">
        <f>'01.1.2 - Zdravotně techni...'!J36</f>
        <v>0</v>
      </c>
      <c r="AY55" s="112">
        <f>'01.1.2 - Zdravotně techni...'!J37</f>
        <v>0</v>
      </c>
      <c r="AZ55" s="112">
        <f>'01.1.2 - Zdravotně techni...'!F34</f>
        <v>0</v>
      </c>
      <c r="BA55" s="112">
        <f>'01.1.2 - Zdravotně techni...'!F35</f>
        <v>0</v>
      </c>
      <c r="BB55" s="112">
        <f>'01.1.2 - Zdravotně techni...'!F36</f>
        <v>0</v>
      </c>
      <c r="BC55" s="112">
        <f>'01.1.2 - Zdravotně techni...'!F37</f>
        <v>0</v>
      </c>
      <c r="BD55" s="114">
        <f>'01.1.2 - Zdravotně techni...'!F38</f>
        <v>0</v>
      </c>
      <c r="BT55" s="115" t="s">
        <v>90</v>
      </c>
      <c r="BV55" s="115" t="s">
        <v>75</v>
      </c>
      <c r="BW55" s="115" t="s">
        <v>95</v>
      </c>
      <c r="BX55" s="115" t="s">
        <v>86</v>
      </c>
      <c r="CL55" s="115" t="s">
        <v>92</v>
      </c>
    </row>
    <row r="56" spans="1:90" s="6" customFormat="1" ht="16.5" customHeight="1">
      <c r="A56" s="116" t="s">
        <v>87</v>
      </c>
      <c r="B56" s="107"/>
      <c r="C56" s="108"/>
      <c r="D56" s="108"/>
      <c r="E56" s="108"/>
      <c r="F56" s="362" t="s">
        <v>96</v>
      </c>
      <c r="G56" s="362"/>
      <c r="H56" s="362"/>
      <c r="I56" s="362"/>
      <c r="J56" s="362"/>
      <c r="K56" s="108"/>
      <c r="L56" s="362" t="s">
        <v>97</v>
      </c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59">
        <f>'01.1.3 - Vzduchotechnika'!J31</f>
        <v>0</v>
      </c>
      <c r="AH56" s="358"/>
      <c r="AI56" s="358"/>
      <c r="AJ56" s="358"/>
      <c r="AK56" s="358"/>
      <c r="AL56" s="358"/>
      <c r="AM56" s="358"/>
      <c r="AN56" s="359">
        <f t="shared" si="0"/>
        <v>0</v>
      </c>
      <c r="AO56" s="358"/>
      <c r="AP56" s="358"/>
      <c r="AQ56" s="109" t="s">
        <v>85</v>
      </c>
      <c r="AR56" s="110"/>
      <c r="AS56" s="111">
        <v>0</v>
      </c>
      <c r="AT56" s="112">
        <f t="shared" si="1"/>
        <v>0</v>
      </c>
      <c r="AU56" s="113">
        <f>'01.1.3 - Vzduchotechnika'!P90</f>
        <v>0</v>
      </c>
      <c r="AV56" s="112">
        <f>'01.1.3 - Vzduchotechnika'!J34</f>
        <v>0</v>
      </c>
      <c r="AW56" s="112">
        <f>'01.1.3 - Vzduchotechnika'!J35</f>
        <v>0</v>
      </c>
      <c r="AX56" s="112">
        <f>'01.1.3 - Vzduchotechnika'!J36</f>
        <v>0</v>
      </c>
      <c r="AY56" s="112">
        <f>'01.1.3 - Vzduchotechnika'!J37</f>
        <v>0</v>
      </c>
      <c r="AZ56" s="112">
        <f>'01.1.3 - Vzduchotechnika'!F34</f>
        <v>0</v>
      </c>
      <c r="BA56" s="112">
        <f>'01.1.3 - Vzduchotechnika'!F35</f>
        <v>0</v>
      </c>
      <c r="BB56" s="112">
        <f>'01.1.3 - Vzduchotechnika'!F36</f>
        <v>0</v>
      </c>
      <c r="BC56" s="112">
        <f>'01.1.3 - Vzduchotechnika'!F37</f>
        <v>0</v>
      </c>
      <c r="BD56" s="114">
        <f>'01.1.3 - Vzduchotechnika'!F38</f>
        <v>0</v>
      </c>
      <c r="BT56" s="115" t="s">
        <v>90</v>
      </c>
      <c r="BV56" s="115" t="s">
        <v>75</v>
      </c>
      <c r="BW56" s="115" t="s">
        <v>98</v>
      </c>
      <c r="BX56" s="115" t="s">
        <v>86</v>
      </c>
      <c r="CL56" s="115" t="s">
        <v>92</v>
      </c>
    </row>
    <row r="57" spans="1:90" s="6" customFormat="1" ht="16.5" customHeight="1">
      <c r="A57" s="116" t="s">
        <v>87</v>
      </c>
      <c r="B57" s="107"/>
      <c r="C57" s="108"/>
      <c r="D57" s="108"/>
      <c r="E57" s="108"/>
      <c r="F57" s="362" t="s">
        <v>99</v>
      </c>
      <c r="G57" s="362"/>
      <c r="H57" s="362"/>
      <c r="I57" s="362"/>
      <c r="J57" s="362"/>
      <c r="K57" s="108"/>
      <c r="L57" s="362" t="s">
        <v>100</v>
      </c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59">
        <f>'01.1.4 - Elektroinstalace'!J31</f>
        <v>0</v>
      </c>
      <c r="AH57" s="358"/>
      <c r="AI57" s="358"/>
      <c r="AJ57" s="358"/>
      <c r="AK57" s="358"/>
      <c r="AL57" s="358"/>
      <c r="AM57" s="358"/>
      <c r="AN57" s="359">
        <f t="shared" si="0"/>
        <v>0</v>
      </c>
      <c r="AO57" s="358"/>
      <c r="AP57" s="358"/>
      <c r="AQ57" s="109" t="s">
        <v>85</v>
      </c>
      <c r="AR57" s="110"/>
      <c r="AS57" s="111">
        <v>0</v>
      </c>
      <c r="AT57" s="112">
        <f t="shared" si="1"/>
        <v>0</v>
      </c>
      <c r="AU57" s="113">
        <f>'01.1.4 - Elektroinstalace'!P97</f>
        <v>0</v>
      </c>
      <c r="AV57" s="112">
        <f>'01.1.4 - Elektroinstalace'!J34</f>
        <v>0</v>
      </c>
      <c r="AW57" s="112">
        <f>'01.1.4 - Elektroinstalace'!J35</f>
        <v>0</v>
      </c>
      <c r="AX57" s="112">
        <f>'01.1.4 - Elektroinstalace'!J36</f>
        <v>0</v>
      </c>
      <c r="AY57" s="112">
        <f>'01.1.4 - Elektroinstalace'!J37</f>
        <v>0</v>
      </c>
      <c r="AZ57" s="112">
        <f>'01.1.4 - Elektroinstalace'!F34</f>
        <v>0</v>
      </c>
      <c r="BA57" s="112">
        <f>'01.1.4 - Elektroinstalace'!F35</f>
        <v>0</v>
      </c>
      <c r="BB57" s="112">
        <f>'01.1.4 - Elektroinstalace'!F36</f>
        <v>0</v>
      </c>
      <c r="BC57" s="112">
        <f>'01.1.4 - Elektroinstalace'!F37</f>
        <v>0</v>
      </c>
      <c r="BD57" s="114">
        <f>'01.1.4 - Elektroinstalace'!F38</f>
        <v>0</v>
      </c>
      <c r="BT57" s="115" t="s">
        <v>90</v>
      </c>
      <c r="BV57" s="115" t="s">
        <v>75</v>
      </c>
      <c r="BW57" s="115" t="s">
        <v>101</v>
      </c>
      <c r="BX57" s="115" t="s">
        <v>86</v>
      </c>
      <c r="CL57" s="115" t="s">
        <v>92</v>
      </c>
    </row>
    <row r="58" spans="2:90" s="6" customFormat="1" ht="16.5" customHeight="1">
      <c r="B58" s="107"/>
      <c r="C58" s="108"/>
      <c r="D58" s="108"/>
      <c r="E58" s="362" t="s">
        <v>102</v>
      </c>
      <c r="F58" s="362"/>
      <c r="G58" s="362"/>
      <c r="H58" s="362"/>
      <c r="I58" s="362"/>
      <c r="J58" s="108"/>
      <c r="K58" s="362" t="s">
        <v>103</v>
      </c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57">
        <f>ROUND(AG59,2)</f>
        <v>0</v>
      </c>
      <c r="AH58" s="358"/>
      <c r="AI58" s="358"/>
      <c r="AJ58" s="358"/>
      <c r="AK58" s="358"/>
      <c r="AL58" s="358"/>
      <c r="AM58" s="358"/>
      <c r="AN58" s="359">
        <f t="shared" si="0"/>
        <v>0</v>
      </c>
      <c r="AO58" s="358"/>
      <c r="AP58" s="358"/>
      <c r="AQ58" s="109" t="s">
        <v>85</v>
      </c>
      <c r="AR58" s="110"/>
      <c r="AS58" s="111">
        <f>ROUND(AS59,2)</f>
        <v>0</v>
      </c>
      <c r="AT58" s="112">
        <f t="shared" si="1"/>
        <v>0</v>
      </c>
      <c r="AU58" s="113">
        <f>ROUND(AU59,5)</f>
        <v>0</v>
      </c>
      <c r="AV58" s="112">
        <f>ROUND(AZ58*L26,2)</f>
        <v>0</v>
      </c>
      <c r="AW58" s="112">
        <f>ROUND(BA58*L27,2)</f>
        <v>0</v>
      </c>
      <c r="AX58" s="112">
        <f>ROUND(BB58*L26,2)</f>
        <v>0</v>
      </c>
      <c r="AY58" s="112">
        <f>ROUND(BC58*L27,2)</f>
        <v>0</v>
      </c>
      <c r="AZ58" s="112">
        <f>ROUND(AZ59,2)</f>
        <v>0</v>
      </c>
      <c r="BA58" s="112">
        <f>ROUND(BA59,2)</f>
        <v>0</v>
      </c>
      <c r="BB58" s="112">
        <f>ROUND(BB59,2)</f>
        <v>0</v>
      </c>
      <c r="BC58" s="112">
        <f>ROUND(BC59,2)</f>
        <v>0</v>
      </c>
      <c r="BD58" s="114">
        <f>ROUND(BD59,2)</f>
        <v>0</v>
      </c>
      <c r="BS58" s="115" t="s">
        <v>72</v>
      </c>
      <c r="BT58" s="115" t="s">
        <v>82</v>
      </c>
      <c r="BU58" s="115" t="s">
        <v>74</v>
      </c>
      <c r="BV58" s="115" t="s">
        <v>75</v>
      </c>
      <c r="BW58" s="115" t="s">
        <v>104</v>
      </c>
      <c r="BX58" s="115" t="s">
        <v>81</v>
      </c>
      <c r="CL58" s="115" t="s">
        <v>21</v>
      </c>
    </row>
    <row r="59" spans="1:90" s="6" customFormat="1" ht="16.5" customHeight="1">
      <c r="A59" s="116" t="s">
        <v>87</v>
      </c>
      <c r="B59" s="107"/>
      <c r="C59" s="108"/>
      <c r="D59" s="108"/>
      <c r="E59" s="108"/>
      <c r="F59" s="362" t="s">
        <v>105</v>
      </c>
      <c r="G59" s="362"/>
      <c r="H59" s="362"/>
      <c r="I59" s="362"/>
      <c r="J59" s="362"/>
      <c r="K59" s="108"/>
      <c r="L59" s="362" t="s">
        <v>106</v>
      </c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59">
        <f>'VON - Vedlejší a ostatní ...'!J31</f>
        <v>0</v>
      </c>
      <c r="AH59" s="358"/>
      <c r="AI59" s="358"/>
      <c r="AJ59" s="358"/>
      <c r="AK59" s="358"/>
      <c r="AL59" s="358"/>
      <c r="AM59" s="358"/>
      <c r="AN59" s="359">
        <f t="shared" si="0"/>
        <v>0</v>
      </c>
      <c r="AO59" s="358"/>
      <c r="AP59" s="358"/>
      <c r="AQ59" s="109" t="s">
        <v>85</v>
      </c>
      <c r="AR59" s="110"/>
      <c r="AS59" s="117">
        <v>0</v>
      </c>
      <c r="AT59" s="118">
        <f t="shared" si="1"/>
        <v>0</v>
      </c>
      <c r="AU59" s="119">
        <f>'VON - Vedlejší a ostatní ...'!P91</f>
        <v>0</v>
      </c>
      <c r="AV59" s="118">
        <f>'VON - Vedlejší a ostatní ...'!J34</f>
        <v>0</v>
      </c>
      <c r="AW59" s="118">
        <f>'VON - Vedlejší a ostatní ...'!J35</f>
        <v>0</v>
      </c>
      <c r="AX59" s="118">
        <f>'VON - Vedlejší a ostatní ...'!J36</f>
        <v>0</v>
      </c>
      <c r="AY59" s="118">
        <f>'VON - Vedlejší a ostatní ...'!J37</f>
        <v>0</v>
      </c>
      <c r="AZ59" s="118">
        <f>'VON - Vedlejší a ostatní ...'!F34</f>
        <v>0</v>
      </c>
      <c r="BA59" s="118">
        <f>'VON - Vedlejší a ostatní ...'!F35</f>
        <v>0</v>
      </c>
      <c r="BB59" s="118">
        <f>'VON - Vedlejší a ostatní ...'!F36</f>
        <v>0</v>
      </c>
      <c r="BC59" s="118">
        <f>'VON - Vedlejší a ostatní ...'!F37</f>
        <v>0</v>
      </c>
      <c r="BD59" s="120">
        <f>'VON - Vedlejší a ostatní ...'!F38</f>
        <v>0</v>
      </c>
      <c r="BT59" s="115" t="s">
        <v>90</v>
      </c>
      <c r="BV59" s="115" t="s">
        <v>75</v>
      </c>
      <c r="BW59" s="115" t="s">
        <v>107</v>
      </c>
      <c r="BX59" s="115" t="s">
        <v>104</v>
      </c>
      <c r="CL59" s="115" t="s">
        <v>92</v>
      </c>
    </row>
    <row r="60" spans="2:44" s="1" customFormat="1" ht="30" customHeight="1">
      <c r="B60" s="42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2"/>
    </row>
    <row r="61" spans="2:44" s="1" customFormat="1" ht="6.95" customHeight="1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62"/>
    </row>
  </sheetData>
  <sheetProtection algorithmName="SHA-512" hashValue="hIGieGQITqiinttSVCu+2/w9cV4vdV8X76EPXnjhtc3tI+YTlWEl1aHX3rKMtHcmqxM9HgLSn6b5e7x3VKw0wQ==" saltValue="FQu/Wa1MHKhP4RUuTTAuDsupJfjNFhFYP5+1C6FN6eEeqXZ6cnXfEDII5BMcvLJx5Ga/AhMfxt63hV+/dMvu9A==" spinCount="100000" sheet="1" objects="1" scenarios="1" formatColumns="0" formatRows="0"/>
  <mergeCells count="69"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30:O30"/>
    <mergeCell ref="AK30:AO30"/>
    <mergeCell ref="K6:AO6"/>
    <mergeCell ref="J52:AF52"/>
    <mergeCell ref="W29:AE29"/>
    <mergeCell ref="AK29:AO29"/>
    <mergeCell ref="AN52:AP52"/>
    <mergeCell ref="AG52:AM52"/>
    <mergeCell ref="L26:O26"/>
    <mergeCell ref="W26:AE26"/>
    <mergeCell ref="AK26:AO26"/>
    <mergeCell ref="L27:O27"/>
    <mergeCell ref="W27:AE27"/>
    <mergeCell ref="AK27:AO27"/>
    <mergeCell ref="E58:I58"/>
    <mergeCell ref="C49:G49"/>
    <mergeCell ref="D52:H52"/>
    <mergeCell ref="E53:I53"/>
    <mergeCell ref="F54:J54"/>
    <mergeCell ref="F55:J55"/>
    <mergeCell ref="F56:J56"/>
    <mergeCell ref="F57:J57"/>
    <mergeCell ref="F59:J59"/>
    <mergeCell ref="AM46:AP46"/>
    <mergeCell ref="AS46:AT48"/>
    <mergeCell ref="AN49:AP49"/>
    <mergeCell ref="L42:AO42"/>
    <mergeCell ref="AM44:AN44"/>
    <mergeCell ref="I49:AF49"/>
    <mergeCell ref="AG49:AM49"/>
    <mergeCell ref="K53:AF53"/>
    <mergeCell ref="L54:AF54"/>
    <mergeCell ref="L55:AF55"/>
    <mergeCell ref="L56:AF56"/>
    <mergeCell ref="L57:AF57"/>
    <mergeCell ref="K58:AF58"/>
    <mergeCell ref="L59:AF59"/>
    <mergeCell ref="AN53:AP53"/>
    <mergeCell ref="AG58:AM58"/>
    <mergeCell ref="AG59:AM59"/>
    <mergeCell ref="AG51:AM51"/>
    <mergeCell ref="AN51:AP51"/>
    <mergeCell ref="AG53:AM53"/>
    <mergeCell ref="AG54:AM54"/>
    <mergeCell ref="AG55:AM55"/>
    <mergeCell ref="AG56:AM56"/>
    <mergeCell ref="AG57:AM57"/>
    <mergeCell ref="AN59:AP59"/>
    <mergeCell ref="AN57:AP57"/>
    <mergeCell ref="AN54:AP54"/>
    <mergeCell ref="AN55:AP55"/>
    <mergeCell ref="AN56:AP56"/>
    <mergeCell ref="AN58:AP58"/>
  </mergeCells>
  <hyperlinks>
    <hyperlink ref="K1:S1" location="C2" display="1) Rekapitulace stavby"/>
    <hyperlink ref="W1:AI1" location="C51" display="2) Rekapitulace objektů stavby a soupisů prací"/>
    <hyperlink ref="A54" location="'01.1.1 - Stavební část'!C2" display="/"/>
    <hyperlink ref="A55" location="'01.1.2 - Zdravotně techni...'!C2" display="/"/>
    <hyperlink ref="A56" location="'01.1.3 - Vzduchotechnika'!C2" display="/"/>
    <hyperlink ref="A57" location="'01.1.4 - Elektroinstalace'!C2" display="/"/>
    <hyperlink ref="A59" location="'VON - Vedlejší a ostatní 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108</v>
      </c>
      <c r="G1" s="405" t="s">
        <v>109</v>
      </c>
      <c r="H1" s="405"/>
      <c r="I1" s="125"/>
      <c r="J1" s="124" t="s">
        <v>110</v>
      </c>
      <c r="K1" s="123" t="s">
        <v>111</v>
      </c>
      <c r="L1" s="124" t="s">
        <v>112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113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Rekonstrukce sociálního zařízení denního stacionáře</v>
      </c>
      <c r="F7" s="407"/>
      <c r="G7" s="407"/>
      <c r="H7" s="407"/>
      <c r="I7" s="127"/>
      <c r="J7" s="30"/>
      <c r="K7" s="32"/>
    </row>
    <row r="8" spans="2:11" ht="15">
      <c r="B8" s="29"/>
      <c r="C8" s="30"/>
      <c r="D8" s="38" t="s">
        <v>114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115</v>
      </c>
      <c r="F9" s="382"/>
      <c r="G9" s="382"/>
      <c r="H9" s="382"/>
      <c r="I9" s="127"/>
      <c r="J9" s="30"/>
      <c r="K9" s="32"/>
    </row>
    <row r="10" spans="2:11" ht="15">
      <c r="B10" s="29"/>
      <c r="C10" s="30"/>
      <c r="D10" s="38" t="s">
        <v>116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69" t="s">
        <v>117</v>
      </c>
      <c r="F11" s="408"/>
      <c r="G11" s="408"/>
      <c r="H11" s="408"/>
      <c r="I11" s="128"/>
      <c r="J11" s="43"/>
      <c r="K11" s="46"/>
    </row>
    <row r="12" spans="2:11" s="1" customFormat="1" ht="15">
      <c r="B12" s="42"/>
      <c r="C12" s="43"/>
      <c r="D12" s="38" t="s">
        <v>118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9" t="s">
        <v>119</v>
      </c>
      <c r="F13" s="408"/>
      <c r="G13" s="408"/>
      <c r="H13" s="408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92</v>
      </c>
      <c r="G15" s="43"/>
      <c r="H15" s="43"/>
      <c r="I15" s="129" t="s">
        <v>22</v>
      </c>
      <c r="J15" s="36" t="s">
        <v>23</v>
      </c>
      <c r="K15" s="46"/>
    </row>
    <row r="16" spans="2:11" s="1" customFormat="1" ht="14.45" customHeight="1">
      <c r="B16" s="42"/>
      <c r="C16" s="43"/>
      <c r="D16" s="38" t="s">
        <v>24</v>
      </c>
      <c r="E16" s="43"/>
      <c r="F16" s="36" t="s">
        <v>25</v>
      </c>
      <c r="G16" s="43"/>
      <c r="H16" s="43"/>
      <c r="I16" s="129" t="s">
        <v>26</v>
      </c>
      <c r="J16" s="130" t="str">
        <f>'Rekapitulace stavby'!AN8</f>
        <v>17. 4. 2019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28</v>
      </c>
      <c r="E18" s="43"/>
      <c r="F18" s="43"/>
      <c r="G18" s="43"/>
      <c r="H18" s="43"/>
      <c r="I18" s="129" t="s">
        <v>29</v>
      </c>
      <c r="J18" s="36" t="s">
        <v>23</v>
      </c>
      <c r="K18" s="46"/>
    </row>
    <row r="19" spans="2:11" s="1" customFormat="1" ht="18" customHeight="1">
      <c r="B19" s="42"/>
      <c r="C19" s="43"/>
      <c r="D19" s="43"/>
      <c r="E19" s="36" t="s">
        <v>30</v>
      </c>
      <c r="F19" s="43"/>
      <c r="G19" s="43"/>
      <c r="H19" s="43"/>
      <c r="I19" s="129" t="s">
        <v>31</v>
      </c>
      <c r="J19" s="36" t="s">
        <v>23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32</v>
      </c>
      <c r="E21" s="43"/>
      <c r="F21" s="43"/>
      <c r="G21" s="43"/>
      <c r="H21" s="43"/>
      <c r="I21" s="129" t="s">
        <v>29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34</v>
      </c>
      <c r="E24" s="43"/>
      <c r="F24" s="43"/>
      <c r="G24" s="43"/>
      <c r="H24" s="43"/>
      <c r="I24" s="129" t="s">
        <v>29</v>
      </c>
      <c r="J24" s="36" t="s">
        <v>23</v>
      </c>
      <c r="K24" s="46"/>
    </row>
    <row r="25" spans="2:11" s="1" customFormat="1" ht="18" customHeight="1">
      <c r="B25" s="42"/>
      <c r="C25" s="43"/>
      <c r="D25" s="43"/>
      <c r="E25" s="36" t="s">
        <v>35</v>
      </c>
      <c r="F25" s="43"/>
      <c r="G25" s="43"/>
      <c r="H25" s="43"/>
      <c r="I25" s="129" t="s">
        <v>31</v>
      </c>
      <c r="J25" s="36" t="s">
        <v>23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37</v>
      </c>
      <c r="E27" s="43"/>
      <c r="F27" s="43"/>
      <c r="G27" s="43"/>
      <c r="H27" s="43"/>
      <c r="I27" s="128"/>
      <c r="J27" s="43"/>
      <c r="K27" s="46"/>
    </row>
    <row r="28" spans="2:11" s="7" customFormat="1" ht="71.25" customHeight="1">
      <c r="B28" s="131"/>
      <c r="C28" s="132"/>
      <c r="D28" s="132"/>
      <c r="E28" s="396" t="s">
        <v>38</v>
      </c>
      <c r="F28" s="396"/>
      <c r="G28" s="396"/>
      <c r="H28" s="396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39</v>
      </c>
      <c r="E31" s="43"/>
      <c r="F31" s="43"/>
      <c r="G31" s="43"/>
      <c r="H31" s="43"/>
      <c r="I31" s="128"/>
      <c r="J31" s="138">
        <f>ROUND(J103,2)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41</v>
      </c>
      <c r="G33" s="43"/>
      <c r="H33" s="43"/>
      <c r="I33" s="139" t="s">
        <v>40</v>
      </c>
      <c r="J33" s="47" t="s">
        <v>42</v>
      </c>
      <c r="K33" s="46"/>
    </row>
    <row r="34" spans="2:11" s="1" customFormat="1" ht="14.45" customHeight="1">
      <c r="B34" s="42"/>
      <c r="C34" s="43"/>
      <c r="D34" s="50" t="s">
        <v>43</v>
      </c>
      <c r="E34" s="50" t="s">
        <v>44</v>
      </c>
      <c r="F34" s="140">
        <f>ROUND(SUM(BE103:BE537),2)</f>
        <v>0</v>
      </c>
      <c r="G34" s="43"/>
      <c r="H34" s="43"/>
      <c r="I34" s="141">
        <v>0.21</v>
      </c>
      <c r="J34" s="140">
        <f>ROUND(ROUND((SUM(BE103:BE537)),2)*I34,2)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45</v>
      </c>
      <c r="F35" s="140">
        <f>ROUND(SUM(BF103:BF537),2)</f>
        <v>0</v>
      </c>
      <c r="G35" s="43"/>
      <c r="H35" s="43"/>
      <c r="I35" s="141">
        <v>0.15</v>
      </c>
      <c r="J35" s="140">
        <f>ROUND(ROUND((SUM(BF103:BF537)),2)*I35,2)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40">
        <f>ROUND(SUM(BG103:BG537),2)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47</v>
      </c>
      <c r="F37" s="140">
        <f>ROUND(SUM(BH103:BH537),2)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48</v>
      </c>
      <c r="F38" s="140">
        <f>ROUND(SUM(BI103:BI537),2)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49</v>
      </c>
      <c r="E40" s="80"/>
      <c r="F40" s="80"/>
      <c r="G40" s="144" t="s">
        <v>50</v>
      </c>
      <c r="H40" s="145" t="s">
        <v>51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Rekonstrukce sociálního zařízení denního stacionáře</v>
      </c>
      <c r="F49" s="407"/>
      <c r="G49" s="407"/>
      <c r="H49" s="407"/>
      <c r="I49" s="128"/>
      <c r="J49" s="43"/>
      <c r="K49" s="46"/>
    </row>
    <row r="50" spans="2:11" ht="15">
      <c r="B50" s="29"/>
      <c r="C50" s="38" t="s">
        <v>114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115</v>
      </c>
      <c r="F51" s="382"/>
      <c r="G51" s="382"/>
      <c r="H51" s="382"/>
      <c r="I51" s="127"/>
      <c r="J51" s="30"/>
      <c r="K51" s="32"/>
    </row>
    <row r="52" spans="2:11" ht="15">
      <c r="B52" s="29"/>
      <c r="C52" s="38" t="s">
        <v>116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69" t="s">
        <v>117</v>
      </c>
      <c r="F53" s="408"/>
      <c r="G53" s="408"/>
      <c r="H53" s="408"/>
      <c r="I53" s="128"/>
      <c r="J53" s="43"/>
      <c r="K53" s="46"/>
    </row>
    <row r="54" spans="2:11" s="1" customFormat="1" ht="14.45" customHeight="1">
      <c r="B54" s="42"/>
      <c r="C54" s="38" t="s">
        <v>118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9" t="str">
        <f>E13</f>
        <v>01.1.1 - Stavební část</v>
      </c>
      <c r="F55" s="408"/>
      <c r="G55" s="408"/>
      <c r="H55" s="408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24</v>
      </c>
      <c r="D57" s="43"/>
      <c r="E57" s="43"/>
      <c r="F57" s="36" t="str">
        <f>F16</f>
        <v>Písečná 5176, Chomutov</v>
      </c>
      <c r="G57" s="43"/>
      <c r="H57" s="43"/>
      <c r="I57" s="129" t="s">
        <v>26</v>
      </c>
      <c r="J57" s="130" t="str">
        <f>IF(J16="","",J16)</f>
        <v>17. 4. 2019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5">
      <c r="B59" s="42"/>
      <c r="C59" s="38" t="s">
        <v>28</v>
      </c>
      <c r="D59" s="43"/>
      <c r="E59" s="43"/>
      <c r="F59" s="36" t="str">
        <f>E19</f>
        <v>Sociální služby Chomutov, příspěvková organizace</v>
      </c>
      <c r="G59" s="43"/>
      <c r="H59" s="43"/>
      <c r="I59" s="129" t="s">
        <v>34</v>
      </c>
      <c r="J59" s="396" t="str">
        <f>E25</f>
        <v>JKPO CZ s.r.o.</v>
      </c>
      <c r="K59" s="46"/>
    </row>
    <row r="60" spans="2:11" s="1" customFormat="1" ht="14.45" customHeight="1">
      <c r="B60" s="42"/>
      <c r="C60" s="38" t="s">
        <v>32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121</v>
      </c>
      <c r="D62" s="142"/>
      <c r="E62" s="142"/>
      <c r="F62" s="142"/>
      <c r="G62" s="142"/>
      <c r="H62" s="142"/>
      <c r="I62" s="155"/>
      <c r="J62" s="156" t="s">
        <v>122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123</v>
      </c>
      <c r="D64" s="43"/>
      <c r="E64" s="43"/>
      <c r="F64" s="43"/>
      <c r="G64" s="43"/>
      <c r="H64" s="43"/>
      <c r="I64" s="128"/>
      <c r="J64" s="138">
        <f>J103</f>
        <v>0</v>
      </c>
      <c r="K64" s="46"/>
      <c r="AU64" s="25" t="s">
        <v>124</v>
      </c>
    </row>
    <row r="65" spans="2:11" s="8" customFormat="1" ht="24.95" customHeight="1">
      <c r="B65" s="159"/>
      <c r="C65" s="160"/>
      <c r="D65" s="161" t="s">
        <v>125</v>
      </c>
      <c r="E65" s="162"/>
      <c r="F65" s="162"/>
      <c r="G65" s="162"/>
      <c r="H65" s="162"/>
      <c r="I65" s="163"/>
      <c r="J65" s="164">
        <f>J104</f>
        <v>0</v>
      </c>
      <c r="K65" s="165"/>
    </row>
    <row r="66" spans="2:11" s="9" customFormat="1" ht="19.9" customHeight="1">
      <c r="B66" s="166"/>
      <c r="C66" s="167"/>
      <c r="D66" s="168" t="s">
        <v>126</v>
      </c>
      <c r="E66" s="169"/>
      <c r="F66" s="169"/>
      <c r="G66" s="169"/>
      <c r="H66" s="169"/>
      <c r="I66" s="170"/>
      <c r="J66" s="171">
        <f>J105</f>
        <v>0</v>
      </c>
      <c r="K66" s="172"/>
    </row>
    <row r="67" spans="2:11" s="9" customFormat="1" ht="19.9" customHeight="1">
      <c r="B67" s="166"/>
      <c r="C67" s="167"/>
      <c r="D67" s="168" t="s">
        <v>127</v>
      </c>
      <c r="E67" s="169"/>
      <c r="F67" s="169"/>
      <c r="G67" s="169"/>
      <c r="H67" s="169"/>
      <c r="I67" s="170"/>
      <c r="J67" s="171">
        <f>J136</f>
        <v>0</v>
      </c>
      <c r="K67" s="172"/>
    </row>
    <row r="68" spans="2:11" s="9" customFormat="1" ht="19.9" customHeight="1">
      <c r="B68" s="166"/>
      <c r="C68" s="167"/>
      <c r="D68" s="168" t="s">
        <v>128</v>
      </c>
      <c r="E68" s="169"/>
      <c r="F68" s="169"/>
      <c r="G68" s="169"/>
      <c r="H68" s="169"/>
      <c r="I68" s="170"/>
      <c r="J68" s="171">
        <f>J238</f>
        <v>0</v>
      </c>
      <c r="K68" s="172"/>
    </row>
    <row r="69" spans="2:11" s="9" customFormat="1" ht="19.9" customHeight="1">
      <c r="B69" s="166"/>
      <c r="C69" s="167"/>
      <c r="D69" s="168" t="s">
        <v>129</v>
      </c>
      <c r="E69" s="169"/>
      <c r="F69" s="169"/>
      <c r="G69" s="169"/>
      <c r="H69" s="169"/>
      <c r="I69" s="170"/>
      <c r="J69" s="171">
        <f>J288</f>
        <v>0</v>
      </c>
      <c r="K69" s="172"/>
    </row>
    <row r="70" spans="2:11" s="9" customFormat="1" ht="19.9" customHeight="1">
      <c r="B70" s="166"/>
      <c r="C70" s="167"/>
      <c r="D70" s="168" t="s">
        <v>130</v>
      </c>
      <c r="E70" s="169"/>
      <c r="F70" s="169"/>
      <c r="G70" s="169"/>
      <c r="H70" s="169"/>
      <c r="I70" s="170"/>
      <c r="J70" s="171">
        <f>J295</f>
        <v>0</v>
      </c>
      <c r="K70" s="172"/>
    </row>
    <row r="71" spans="2:11" s="8" customFormat="1" ht="24.95" customHeight="1">
      <c r="B71" s="159"/>
      <c r="C71" s="160"/>
      <c r="D71" s="161" t="s">
        <v>131</v>
      </c>
      <c r="E71" s="162"/>
      <c r="F71" s="162"/>
      <c r="G71" s="162"/>
      <c r="H71" s="162"/>
      <c r="I71" s="163"/>
      <c r="J71" s="164">
        <f>J297</f>
        <v>0</v>
      </c>
      <c r="K71" s="165"/>
    </row>
    <row r="72" spans="2:11" s="9" customFormat="1" ht="19.9" customHeight="1">
      <c r="B72" s="166"/>
      <c r="C72" s="167"/>
      <c r="D72" s="168" t="s">
        <v>132</v>
      </c>
      <c r="E72" s="169"/>
      <c r="F72" s="169"/>
      <c r="G72" s="169"/>
      <c r="H72" s="169"/>
      <c r="I72" s="170"/>
      <c r="J72" s="171">
        <f>J298</f>
        <v>0</v>
      </c>
      <c r="K72" s="172"/>
    </row>
    <row r="73" spans="2:11" s="9" customFormat="1" ht="19.9" customHeight="1">
      <c r="B73" s="166"/>
      <c r="C73" s="167"/>
      <c r="D73" s="168" t="s">
        <v>133</v>
      </c>
      <c r="E73" s="169"/>
      <c r="F73" s="169"/>
      <c r="G73" s="169"/>
      <c r="H73" s="169"/>
      <c r="I73" s="170"/>
      <c r="J73" s="171">
        <f>J329</f>
        <v>0</v>
      </c>
      <c r="K73" s="172"/>
    </row>
    <row r="74" spans="2:11" s="9" customFormat="1" ht="19.9" customHeight="1">
      <c r="B74" s="166"/>
      <c r="C74" s="167"/>
      <c r="D74" s="168" t="s">
        <v>134</v>
      </c>
      <c r="E74" s="169"/>
      <c r="F74" s="169"/>
      <c r="G74" s="169"/>
      <c r="H74" s="169"/>
      <c r="I74" s="170"/>
      <c r="J74" s="171">
        <f>J344</f>
        <v>0</v>
      </c>
      <c r="K74" s="172"/>
    </row>
    <row r="75" spans="2:11" s="9" customFormat="1" ht="19.9" customHeight="1">
      <c r="B75" s="166"/>
      <c r="C75" s="167"/>
      <c r="D75" s="168" t="s">
        <v>135</v>
      </c>
      <c r="E75" s="169"/>
      <c r="F75" s="169"/>
      <c r="G75" s="169"/>
      <c r="H75" s="169"/>
      <c r="I75" s="170"/>
      <c r="J75" s="171">
        <f>J364</f>
        <v>0</v>
      </c>
      <c r="K75" s="172"/>
    </row>
    <row r="76" spans="2:11" s="9" customFormat="1" ht="19.9" customHeight="1">
      <c r="B76" s="166"/>
      <c r="C76" s="167"/>
      <c r="D76" s="168" t="s">
        <v>136</v>
      </c>
      <c r="E76" s="169"/>
      <c r="F76" s="169"/>
      <c r="G76" s="169"/>
      <c r="H76" s="169"/>
      <c r="I76" s="170"/>
      <c r="J76" s="171">
        <f>J378</f>
        <v>0</v>
      </c>
      <c r="K76" s="172"/>
    </row>
    <row r="77" spans="2:11" s="9" customFormat="1" ht="19.9" customHeight="1">
      <c r="B77" s="166"/>
      <c r="C77" s="167"/>
      <c r="D77" s="168" t="s">
        <v>137</v>
      </c>
      <c r="E77" s="169"/>
      <c r="F77" s="169"/>
      <c r="G77" s="169"/>
      <c r="H77" s="169"/>
      <c r="I77" s="170"/>
      <c r="J77" s="171">
        <f>J427</f>
        <v>0</v>
      </c>
      <c r="K77" s="172"/>
    </row>
    <row r="78" spans="2:11" s="9" customFormat="1" ht="19.9" customHeight="1">
      <c r="B78" s="166"/>
      <c r="C78" s="167"/>
      <c r="D78" s="168" t="s">
        <v>138</v>
      </c>
      <c r="E78" s="169"/>
      <c r="F78" s="169"/>
      <c r="G78" s="169"/>
      <c r="H78" s="169"/>
      <c r="I78" s="170"/>
      <c r="J78" s="171">
        <f>J473</f>
        <v>0</v>
      </c>
      <c r="K78" s="172"/>
    </row>
    <row r="79" spans="2:11" s="9" customFormat="1" ht="19.9" customHeight="1">
      <c r="B79" s="166"/>
      <c r="C79" s="167"/>
      <c r="D79" s="168" t="s">
        <v>139</v>
      </c>
      <c r="E79" s="169"/>
      <c r="F79" s="169"/>
      <c r="G79" s="169"/>
      <c r="H79" s="169"/>
      <c r="I79" s="170"/>
      <c r="J79" s="171">
        <f>J500</f>
        <v>0</v>
      </c>
      <c r="K79" s="172"/>
    </row>
    <row r="80" spans="2:11" s="1" customFormat="1" ht="21.75" customHeight="1">
      <c r="B80" s="42"/>
      <c r="C80" s="43"/>
      <c r="D80" s="43"/>
      <c r="E80" s="43"/>
      <c r="F80" s="43"/>
      <c r="G80" s="43"/>
      <c r="H80" s="43"/>
      <c r="I80" s="128"/>
      <c r="J80" s="43"/>
      <c r="K80" s="46"/>
    </row>
    <row r="81" spans="2:11" s="1" customFormat="1" ht="6.95" customHeight="1">
      <c r="B81" s="57"/>
      <c r="C81" s="58"/>
      <c r="D81" s="58"/>
      <c r="E81" s="58"/>
      <c r="F81" s="58"/>
      <c r="G81" s="58"/>
      <c r="H81" s="58"/>
      <c r="I81" s="149"/>
      <c r="J81" s="58"/>
      <c r="K81" s="59"/>
    </row>
    <row r="85" spans="2:12" s="1" customFormat="1" ht="6.95" customHeight="1">
      <c r="B85" s="60"/>
      <c r="C85" s="61"/>
      <c r="D85" s="61"/>
      <c r="E85" s="61"/>
      <c r="F85" s="61"/>
      <c r="G85" s="61"/>
      <c r="H85" s="61"/>
      <c r="I85" s="152"/>
      <c r="J85" s="61"/>
      <c r="K85" s="61"/>
      <c r="L85" s="62"/>
    </row>
    <row r="86" spans="2:12" s="1" customFormat="1" ht="36.95" customHeight="1">
      <c r="B86" s="42"/>
      <c r="C86" s="63" t="s">
        <v>140</v>
      </c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4.45" customHeight="1">
      <c r="B88" s="42"/>
      <c r="C88" s="66" t="s">
        <v>18</v>
      </c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6.5" customHeight="1">
      <c r="B89" s="42"/>
      <c r="C89" s="64"/>
      <c r="D89" s="64"/>
      <c r="E89" s="400" t="str">
        <f>E7</f>
        <v>Rekonstrukce sociálního zařízení denního stacionáře</v>
      </c>
      <c r="F89" s="401"/>
      <c r="G89" s="401"/>
      <c r="H89" s="401"/>
      <c r="I89" s="173"/>
      <c r="J89" s="64"/>
      <c r="K89" s="64"/>
      <c r="L89" s="62"/>
    </row>
    <row r="90" spans="2:12" ht="15">
      <c r="B90" s="29"/>
      <c r="C90" s="66" t="s">
        <v>114</v>
      </c>
      <c r="D90" s="174"/>
      <c r="E90" s="174"/>
      <c r="F90" s="174"/>
      <c r="G90" s="174"/>
      <c r="H90" s="174"/>
      <c r="J90" s="174"/>
      <c r="K90" s="174"/>
      <c r="L90" s="175"/>
    </row>
    <row r="91" spans="2:12" ht="16.5" customHeight="1">
      <c r="B91" s="29"/>
      <c r="C91" s="174"/>
      <c r="D91" s="174"/>
      <c r="E91" s="400" t="s">
        <v>115</v>
      </c>
      <c r="F91" s="404"/>
      <c r="G91" s="404"/>
      <c r="H91" s="404"/>
      <c r="J91" s="174"/>
      <c r="K91" s="174"/>
      <c r="L91" s="175"/>
    </row>
    <row r="92" spans="2:12" ht="15">
      <c r="B92" s="29"/>
      <c r="C92" s="66" t="s">
        <v>116</v>
      </c>
      <c r="D92" s="174"/>
      <c r="E92" s="174"/>
      <c r="F92" s="174"/>
      <c r="G92" s="174"/>
      <c r="H92" s="174"/>
      <c r="J92" s="174"/>
      <c r="K92" s="174"/>
      <c r="L92" s="175"/>
    </row>
    <row r="93" spans="2:12" s="1" customFormat="1" ht="16.5" customHeight="1">
      <c r="B93" s="42"/>
      <c r="C93" s="64"/>
      <c r="D93" s="64"/>
      <c r="E93" s="402" t="s">
        <v>117</v>
      </c>
      <c r="F93" s="403"/>
      <c r="G93" s="403"/>
      <c r="H93" s="403"/>
      <c r="I93" s="173"/>
      <c r="J93" s="64"/>
      <c r="K93" s="64"/>
      <c r="L93" s="62"/>
    </row>
    <row r="94" spans="2:12" s="1" customFormat="1" ht="14.45" customHeight="1">
      <c r="B94" s="42"/>
      <c r="C94" s="66" t="s">
        <v>118</v>
      </c>
      <c r="D94" s="64"/>
      <c r="E94" s="64"/>
      <c r="F94" s="64"/>
      <c r="G94" s="64"/>
      <c r="H94" s="64"/>
      <c r="I94" s="173"/>
      <c r="J94" s="64"/>
      <c r="K94" s="64"/>
      <c r="L94" s="62"/>
    </row>
    <row r="95" spans="2:12" s="1" customFormat="1" ht="17.25" customHeight="1">
      <c r="B95" s="42"/>
      <c r="C95" s="64"/>
      <c r="D95" s="64"/>
      <c r="E95" s="372" t="str">
        <f>E13</f>
        <v>01.1.1 - Stavební část</v>
      </c>
      <c r="F95" s="403"/>
      <c r="G95" s="403"/>
      <c r="H95" s="403"/>
      <c r="I95" s="173"/>
      <c r="J95" s="64"/>
      <c r="K95" s="64"/>
      <c r="L95" s="62"/>
    </row>
    <row r="96" spans="2:12" s="1" customFormat="1" ht="6.95" customHeight="1">
      <c r="B96" s="42"/>
      <c r="C96" s="64"/>
      <c r="D96" s="64"/>
      <c r="E96" s="64"/>
      <c r="F96" s="64"/>
      <c r="G96" s="64"/>
      <c r="H96" s="64"/>
      <c r="I96" s="173"/>
      <c r="J96" s="64"/>
      <c r="K96" s="64"/>
      <c r="L96" s="62"/>
    </row>
    <row r="97" spans="2:12" s="1" customFormat="1" ht="18" customHeight="1">
      <c r="B97" s="42"/>
      <c r="C97" s="66" t="s">
        <v>24</v>
      </c>
      <c r="D97" s="64"/>
      <c r="E97" s="64"/>
      <c r="F97" s="176" t="str">
        <f>F16</f>
        <v>Písečná 5176, Chomutov</v>
      </c>
      <c r="G97" s="64"/>
      <c r="H97" s="64"/>
      <c r="I97" s="177" t="s">
        <v>26</v>
      </c>
      <c r="J97" s="74" t="str">
        <f>IF(J16="","",J16)</f>
        <v>17. 4. 2019</v>
      </c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73"/>
      <c r="J98" s="64"/>
      <c r="K98" s="64"/>
      <c r="L98" s="62"/>
    </row>
    <row r="99" spans="2:12" s="1" customFormat="1" ht="15">
      <c r="B99" s="42"/>
      <c r="C99" s="66" t="s">
        <v>28</v>
      </c>
      <c r="D99" s="64"/>
      <c r="E99" s="64"/>
      <c r="F99" s="176" t="str">
        <f>E19</f>
        <v>Sociální služby Chomutov, příspěvková organizace</v>
      </c>
      <c r="G99" s="64"/>
      <c r="H99" s="64"/>
      <c r="I99" s="177" t="s">
        <v>34</v>
      </c>
      <c r="J99" s="176" t="str">
        <f>E25</f>
        <v>JKPO CZ s.r.o.</v>
      </c>
      <c r="K99" s="64"/>
      <c r="L99" s="62"/>
    </row>
    <row r="100" spans="2:12" s="1" customFormat="1" ht="14.45" customHeight="1">
      <c r="B100" s="42"/>
      <c r="C100" s="66" t="s">
        <v>32</v>
      </c>
      <c r="D100" s="64"/>
      <c r="E100" s="64"/>
      <c r="F100" s="176" t="str">
        <f>IF(E22="","",E22)</f>
        <v/>
      </c>
      <c r="G100" s="64"/>
      <c r="H100" s="64"/>
      <c r="I100" s="173"/>
      <c r="J100" s="64"/>
      <c r="K100" s="64"/>
      <c r="L100" s="62"/>
    </row>
    <row r="101" spans="2:12" s="1" customFormat="1" ht="10.35" customHeight="1">
      <c r="B101" s="42"/>
      <c r="C101" s="64"/>
      <c r="D101" s="64"/>
      <c r="E101" s="64"/>
      <c r="F101" s="64"/>
      <c r="G101" s="64"/>
      <c r="H101" s="64"/>
      <c r="I101" s="173"/>
      <c r="J101" s="64"/>
      <c r="K101" s="64"/>
      <c r="L101" s="62"/>
    </row>
    <row r="102" spans="2:20" s="10" customFormat="1" ht="29.25" customHeight="1">
      <c r="B102" s="178"/>
      <c r="C102" s="179" t="s">
        <v>141</v>
      </c>
      <c r="D102" s="180" t="s">
        <v>58</v>
      </c>
      <c r="E102" s="180" t="s">
        <v>54</v>
      </c>
      <c r="F102" s="180" t="s">
        <v>142</v>
      </c>
      <c r="G102" s="180" t="s">
        <v>143</v>
      </c>
      <c r="H102" s="180" t="s">
        <v>144</v>
      </c>
      <c r="I102" s="181" t="s">
        <v>145</v>
      </c>
      <c r="J102" s="180" t="s">
        <v>122</v>
      </c>
      <c r="K102" s="182" t="s">
        <v>146</v>
      </c>
      <c r="L102" s="183"/>
      <c r="M102" s="82" t="s">
        <v>147</v>
      </c>
      <c r="N102" s="83" t="s">
        <v>43</v>
      </c>
      <c r="O102" s="83" t="s">
        <v>148</v>
      </c>
      <c r="P102" s="83" t="s">
        <v>149</v>
      </c>
      <c r="Q102" s="83" t="s">
        <v>150</v>
      </c>
      <c r="R102" s="83" t="s">
        <v>151</v>
      </c>
      <c r="S102" s="83" t="s">
        <v>152</v>
      </c>
      <c r="T102" s="84" t="s">
        <v>153</v>
      </c>
    </row>
    <row r="103" spans="2:63" s="1" customFormat="1" ht="29.25" customHeight="1">
      <c r="B103" s="42"/>
      <c r="C103" s="88" t="s">
        <v>123</v>
      </c>
      <c r="D103" s="64"/>
      <c r="E103" s="64"/>
      <c r="F103" s="64"/>
      <c r="G103" s="64"/>
      <c r="H103" s="64"/>
      <c r="I103" s="173"/>
      <c r="J103" s="184">
        <f>BK103</f>
        <v>0</v>
      </c>
      <c r="K103" s="64"/>
      <c r="L103" s="62"/>
      <c r="M103" s="85"/>
      <c r="N103" s="86"/>
      <c r="O103" s="86"/>
      <c r="P103" s="185">
        <f>P104+P297</f>
        <v>0</v>
      </c>
      <c r="Q103" s="86"/>
      <c r="R103" s="185">
        <f>R104+R297</f>
        <v>6.794104900000001</v>
      </c>
      <c r="S103" s="86"/>
      <c r="T103" s="186">
        <f>T104+T297</f>
        <v>5.04964985</v>
      </c>
      <c r="AT103" s="25" t="s">
        <v>72</v>
      </c>
      <c r="AU103" s="25" t="s">
        <v>124</v>
      </c>
      <c r="BK103" s="187">
        <f>BK104+BK297</f>
        <v>0</v>
      </c>
    </row>
    <row r="104" spans="2:63" s="11" customFormat="1" ht="37.35" customHeight="1">
      <c r="B104" s="188"/>
      <c r="C104" s="189"/>
      <c r="D104" s="190" t="s">
        <v>72</v>
      </c>
      <c r="E104" s="191" t="s">
        <v>154</v>
      </c>
      <c r="F104" s="191" t="s">
        <v>155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P105+P136+P238+P288+P295</f>
        <v>0</v>
      </c>
      <c r="Q104" s="196"/>
      <c r="R104" s="197">
        <f>R105+R136+R238+R288+R295</f>
        <v>3.8420649700000005</v>
      </c>
      <c r="S104" s="196"/>
      <c r="T104" s="198">
        <f>T105+T136+T238+T288+T295</f>
        <v>3.581106</v>
      </c>
      <c r="AR104" s="199" t="s">
        <v>80</v>
      </c>
      <c r="AT104" s="200" t="s">
        <v>72</v>
      </c>
      <c r="AU104" s="200" t="s">
        <v>73</v>
      </c>
      <c r="AY104" s="199" t="s">
        <v>156</v>
      </c>
      <c r="BK104" s="201">
        <f>BK105+BK136+BK238+BK288+BK295</f>
        <v>0</v>
      </c>
    </row>
    <row r="105" spans="2:63" s="11" customFormat="1" ht="19.9" customHeight="1">
      <c r="B105" s="188"/>
      <c r="C105" s="189"/>
      <c r="D105" s="190" t="s">
        <v>72</v>
      </c>
      <c r="E105" s="202" t="s">
        <v>90</v>
      </c>
      <c r="F105" s="202" t="s">
        <v>157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SUM(P106:P135)</f>
        <v>0</v>
      </c>
      <c r="Q105" s="196"/>
      <c r="R105" s="197">
        <f>SUM(R106:R135)</f>
        <v>1.5791902899999999</v>
      </c>
      <c r="S105" s="196"/>
      <c r="T105" s="198">
        <f>SUM(T106:T135)</f>
        <v>0</v>
      </c>
      <c r="AR105" s="199" t="s">
        <v>80</v>
      </c>
      <c r="AT105" s="200" t="s">
        <v>72</v>
      </c>
      <c r="AU105" s="200" t="s">
        <v>80</v>
      </c>
      <c r="AY105" s="199" t="s">
        <v>156</v>
      </c>
      <c r="BK105" s="201">
        <f>SUM(BK106:BK135)</f>
        <v>0</v>
      </c>
    </row>
    <row r="106" spans="2:65" s="1" customFormat="1" ht="25.5" customHeight="1">
      <c r="B106" s="42"/>
      <c r="C106" s="204" t="s">
        <v>80</v>
      </c>
      <c r="D106" s="204" t="s">
        <v>158</v>
      </c>
      <c r="E106" s="205" t="s">
        <v>159</v>
      </c>
      <c r="F106" s="206" t="s">
        <v>160</v>
      </c>
      <c r="G106" s="207" t="s">
        <v>161</v>
      </c>
      <c r="H106" s="208">
        <v>0.025</v>
      </c>
      <c r="I106" s="209"/>
      <c r="J106" s="210">
        <f>ROUND(I106*H106,2)</f>
        <v>0</v>
      </c>
      <c r="K106" s="206" t="s">
        <v>162</v>
      </c>
      <c r="L106" s="62"/>
      <c r="M106" s="211" t="s">
        <v>23</v>
      </c>
      <c r="N106" s="212" t="s">
        <v>44</v>
      </c>
      <c r="O106" s="43"/>
      <c r="P106" s="213">
        <f>O106*H106</f>
        <v>0</v>
      </c>
      <c r="Q106" s="213">
        <v>0.01954</v>
      </c>
      <c r="R106" s="213">
        <f>Q106*H106</f>
        <v>0.0004885</v>
      </c>
      <c r="S106" s="213">
        <v>0</v>
      </c>
      <c r="T106" s="214">
        <f>S106*H106</f>
        <v>0</v>
      </c>
      <c r="AR106" s="25" t="s">
        <v>163</v>
      </c>
      <c r="AT106" s="25" t="s">
        <v>158</v>
      </c>
      <c r="AU106" s="25" t="s">
        <v>82</v>
      </c>
      <c r="AY106" s="25" t="s">
        <v>156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5" t="s">
        <v>80</v>
      </c>
      <c r="BK106" s="215">
        <f>ROUND(I106*H106,2)</f>
        <v>0</v>
      </c>
      <c r="BL106" s="25" t="s">
        <v>163</v>
      </c>
      <c r="BM106" s="25" t="s">
        <v>164</v>
      </c>
    </row>
    <row r="107" spans="2:51" s="12" customFormat="1" ht="13.5">
      <c r="B107" s="216"/>
      <c r="C107" s="217"/>
      <c r="D107" s="218" t="s">
        <v>165</v>
      </c>
      <c r="E107" s="219" t="s">
        <v>23</v>
      </c>
      <c r="F107" s="220" t="s">
        <v>166</v>
      </c>
      <c r="G107" s="217"/>
      <c r="H107" s="219" t="s">
        <v>23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165</v>
      </c>
      <c r="AU107" s="226" t="s">
        <v>82</v>
      </c>
      <c r="AV107" s="12" t="s">
        <v>80</v>
      </c>
      <c r="AW107" s="12" t="s">
        <v>36</v>
      </c>
      <c r="AX107" s="12" t="s">
        <v>73</v>
      </c>
      <c r="AY107" s="226" t="s">
        <v>156</v>
      </c>
    </row>
    <row r="108" spans="2:51" s="13" customFormat="1" ht="13.5">
      <c r="B108" s="227"/>
      <c r="C108" s="228"/>
      <c r="D108" s="218" t="s">
        <v>165</v>
      </c>
      <c r="E108" s="229" t="s">
        <v>23</v>
      </c>
      <c r="F108" s="230" t="s">
        <v>167</v>
      </c>
      <c r="G108" s="228"/>
      <c r="H108" s="231">
        <v>0.025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165</v>
      </c>
      <c r="AU108" s="237" t="s">
        <v>82</v>
      </c>
      <c r="AV108" s="13" t="s">
        <v>82</v>
      </c>
      <c r="AW108" s="13" t="s">
        <v>36</v>
      </c>
      <c r="AX108" s="13" t="s">
        <v>73</v>
      </c>
      <c r="AY108" s="237" t="s">
        <v>156</v>
      </c>
    </row>
    <row r="109" spans="2:51" s="14" customFormat="1" ht="13.5">
      <c r="B109" s="238"/>
      <c r="C109" s="239"/>
      <c r="D109" s="218" t="s">
        <v>165</v>
      </c>
      <c r="E109" s="240" t="s">
        <v>23</v>
      </c>
      <c r="F109" s="241" t="s">
        <v>168</v>
      </c>
      <c r="G109" s="239"/>
      <c r="H109" s="242">
        <v>0.025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165</v>
      </c>
      <c r="AU109" s="248" t="s">
        <v>82</v>
      </c>
      <c r="AV109" s="14" t="s">
        <v>163</v>
      </c>
      <c r="AW109" s="14" t="s">
        <v>36</v>
      </c>
      <c r="AX109" s="14" t="s">
        <v>80</v>
      </c>
      <c r="AY109" s="248" t="s">
        <v>156</v>
      </c>
    </row>
    <row r="110" spans="2:65" s="1" customFormat="1" ht="16.5" customHeight="1">
      <c r="B110" s="42"/>
      <c r="C110" s="249" t="s">
        <v>82</v>
      </c>
      <c r="D110" s="249" t="s">
        <v>169</v>
      </c>
      <c r="E110" s="250" t="s">
        <v>170</v>
      </c>
      <c r="F110" s="251" t="s">
        <v>171</v>
      </c>
      <c r="G110" s="252" t="s">
        <v>161</v>
      </c>
      <c r="H110" s="253">
        <v>0.027</v>
      </c>
      <c r="I110" s="254"/>
      <c r="J110" s="255">
        <f>ROUND(I110*H110,2)</f>
        <v>0</v>
      </c>
      <c r="K110" s="251" t="s">
        <v>162</v>
      </c>
      <c r="L110" s="256"/>
      <c r="M110" s="257" t="s">
        <v>23</v>
      </c>
      <c r="N110" s="258" t="s">
        <v>44</v>
      </c>
      <c r="O110" s="43"/>
      <c r="P110" s="213">
        <f>O110*H110</f>
        <v>0</v>
      </c>
      <c r="Q110" s="213">
        <v>1</v>
      </c>
      <c r="R110" s="213">
        <f>Q110*H110</f>
        <v>0.027</v>
      </c>
      <c r="S110" s="213">
        <v>0</v>
      </c>
      <c r="T110" s="214">
        <f>S110*H110</f>
        <v>0</v>
      </c>
      <c r="AR110" s="25" t="s">
        <v>172</v>
      </c>
      <c r="AT110" s="25" t="s">
        <v>169</v>
      </c>
      <c r="AU110" s="25" t="s">
        <v>82</v>
      </c>
      <c r="AY110" s="25" t="s">
        <v>156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5" t="s">
        <v>80</v>
      </c>
      <c r="BK110" s="215">
        <f>ROUND(I110*H110,2)</f>
        <v>0</v>
      </c>
      <c r="BL110" s="25" t="s">
        <v>163</v>
      </c>
      <c r="BM110" s="25" t="s">
        <v>173</v>
      </c>
    </row>
    <row r="111" spans="2:51" s="13" customFormat="1" ht="13.5">
      <c r="B111" s="227"/>
      <c r="C111" s="228"/>
      <c r="D111" s="218" t="s">
        <v>165</v>
      </c>
      <c r="E111" s="228"/>
      <c r="F111" s="230" t="s">
        <v>174</v>
      </c>
      <c r="G111" s="228"/>
      <c r="H111" s="231">
        <v>0.027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165</v>
      </c>
      <c r="AU111" s="237" t="s">
        <v>82</v>
      </c>
      <c r="AV111" s="13" t="s">
        <v>82</v>
      </c>
      <c r="AW111" s="13" t="s">
        <v>6</v>
      </c>
      <c r="AX111" s="13" t="s">
        <v>80</v>
      </c>
      <c r="AY111" s="237" t="s">
        <v>156</v>
      </c>
    </row>
    <row r="112" spans="2:65" s="1" customFormat="1" ht="25.5" customHeight="1">
      <c r="B112" s="42"/>
      <c r="C112" s="204" t="s">
        <v>90</v>
      </c>
      <c r="D112" s="204" t="s">
        <v>158</v>
      </c>
      <c r="E112" s="205" t="s">
        <v>175</v>
      </c>
      <c r="F112" s="206" t="s">
        <v>176</v>
      </c>
      <c r="G112" s="207" t="s">
        <v>177</v>
      </c>
      <c r="H112" s="208">
        <v>13.383</v>
      </c>
      <c r="I112" s="209"/>
      <c r="J112" s="210">
        <f>ROUND(I112*H112,2)</f>
        <v>0</v>
      </c>
      <c r="K112" s="206" t="s">
        <v>162</v>
      </c>
      <c r="L112" s="62"/>
      <c r="M112" s="211" t="s">
        <v>23</v>
      </c>
      <c r="N112" s="212" t="s">
        <v>44</v>
      </c>
      <c r="O112" s="43"/>
      <c r="P112" s="213">
        <f>O112*H112</f>
        <v>0</v>
      </c>
      <c r="Q112" s="213">
        <v>0.06917</v>
      </c>
      <c r="R112" s="213">
        <f>Q112*H112</f>
        <v>0.9257021099999999</v>
      </c>
      <c r="S112" s="213">
        <v>0</v>
      </c>
      <c r="T112" s="214">
        <f>S112*H112</f>
        <v>0</v>
      </c>
      <c r="AR112" s="25" t="s">
        <v>163</v>
      </c>
      <c r="AT112" s="25" t="s">
        <v>158</v>
      </c>
      <c r="AU112" s="25" t="s">
        <v>82</v>
      </c>
      <c r="AY112" s="25" t="s">
        <v>156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5" t="s">
        <v>80</v>
      </c>
      <c r="BK112" s="215">
        <f>ROUND(I112*H112,2)</f>
        <v>0</v>
      </c>
      <c r="BL112" s="25" t="s">
        <v>163</v>
      </c>
      <c r="BM112" s="25" t="s">
        <v>178</v>
      </c>
    </row>
    <row r="113" spans="2:51" s="12" customFormat="1" ht="13.5">
      <c r="B113" s="216"/>
      <c r="C113" s="217"/>
      <c r="D113" s="218" t="s">
        <v>165</v>
      </c>
      <c r="E113" s="219" t="s">
        <v>23</v>
      </c>
      <c r="F113" s="220" t="s">
        <v>179</v>
      </c>
      <c r="G113" s="217"/>
      <c r="H113" s="219" t="s">
        <v>23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165</v>
      </c>
      <c r="AU113" s="226" t="s">
        <v>82</v>
      </c>
      <c r="AV113" s="12" t="s">
        <v>80</v>
      </c>
      <c r="AW113" s="12" t="s">
        <v>36</v>
      </c>
      <c r="AX113" s="12" t="s">
        <v>73</v>
      </c>
      <c r="AY113" s="226" t="s">
        <v>156</v>
      </c>
    </row>
    <row r="114" spans="2:51" s="13" customFormat="1" ht="13.5">
      <c r="B114" s="227"/>
      <c r="C114" s="228"/>
      <c r="D114" s="218" t="s">
        <v>165</v>
      </c>
      <c r="E114" s="229" t="s">
        <v>23</v>
      </c>
      <c r="F114" s="230" t="s">
        <v>180</v>
      </c>
      <c r="G114" s="228"/>
      <c r="H114" s="231">
        <v>15.3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165</v>
      </c>
      <c r="AU114" s="237" t="s">
        <v>82</v>
      </c>
      <c r="AV114" s="13" t="s">
        <v>82</v>
      </c>
      <c r="AW114" s="13" t="s">
        <v>36</v>
      </c>
      <c r="AX114" s="13" t="s">
        <v>73</v>
      </c>
      <c r="AY114" s="237" t="s">
        <v>156</v>
      </c>
    </row>
    <row r="115" spans="2:51" s="13" customFormat="1" ht="13.5">
      <c r="B115" s="227"/>
      <c r="C115" s="228"/>
      <c r="D115" s="218" t="s">
        <v>165</v>
      </c>
      <c r="E115" s="229" t="s">
        <v>23</v>
      </c>
      <c r="F115" s="230" t="s">
        <v>181</v>
      </c>
      <c r="G115" s="228"/>
      <c r="H115" s="231">
        <v>-1.773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165</v>
      </c>
      <c r="AU115" s="237" t="s">
        <v>82</v>
      </c>
      <c r="AV115" s="13" t="s">
        <v>82</v>
      </c>
      <c r="AW115" s="13" t="s">
        <v>36</v>
      </c>
      <c r="AX115" s="13" t="s">
        <v>73</v>
      </c>
      <c r="AY115" s="237" t="s">
        <v>156</v>
      </c>
    </row>
    <row r="116" spans="2:51" s="13" customFormat="1" ht="13.5">
      <c r="B116" s="227"/>
      <c r="C116" s="228"/>
      <c r="D116" s="218" t="s">
        <v>165</v>
      </c>
      <c r="E116" s="229" t="s">
        <v>23</v>
      </c>
      <c r="F116" s="230" t="s">
        <v>182</v>
      </c>
      <c r="G116" s="228"/>
      <c r="H116" s="231">
        <v>-0.144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165</v>
      </c>
      <c r="AU116" s="237" t="s">
        <v>82</v>
      </c>
      <c r="AV116" s="13" t="s">
        <v>82</v>
      </c>
      <c r="AW116" s="13" t="s">
        <v>36</v>
      </c>
      <c r="AX116" s="13" t="s">
        <v>73</v>
      </c>
      <c r="AY116" s="237" t="s">
        <v>156</v>
      </c>
    </row>
    <row r="117" spans="2:51" s="14" customFormat="1" ht="13.5">
      <c r="B117" s="238"/>
      <c r="C117" s="239"/>
      <c r="D117" s="218" t="s">
        <v>165</v>
      </c>
      <c r="E117" s="240" t="s">
        <v>23</v>
      </c>
      <c r="F117" s="241" t="s">
        <v>168</v>
      </c>
      <c r="G117" s="239"/>
      <c r="H117" s="242">
        <v>13.383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165</v>
      </c>
      <c r="AU117" s="248" t="s">
        <v>82</v>
      </c>
      <c r="AV117" s="14" t="s">
        <v>163</v>
      </c>
      <c r="AW117" s="14" t="s">
        <v>36</v>
      </c>
      <c r="AX117" s="14" t="s">
        <v>80</v>
      </c>
      <c r="AY117" s="248" t="s">
        <v>156</v>
      </c>
    </row>
    <row r="118" spans="2:65" s="1" customFormat="1" ht="25.5" customHeight="1">
      <c r="B118" s="42"/>
      <c r="C118" s="204" t="s">
        <v>163</v>
      </c>
      <c r="D118" s="204" t="s">
        <v>158</v>
      </c>
      <c r="E118" s="205" t="s">
        <v>183</v>
      </c>
      <c r="F118" s="206" t="s">
        <v>184</v>
      </c>
      <c r="G118" s="207" t="s">
        <v>177</v>
      </c>
      <c r="H118" s="208">
        <v>5.03</v>
      </c>
      <c r="I118" s="209"/>
      <c r="J118" s="210">
        <f>ROUND(I118*H118,2)</f>
        <v>0</v>
      </c>
      <c r="K118" s="206" t="s">
        <v>162</v>
      </c>
      <c r="L118" s="62"/>
      <c r="M118" s="211" t="s">
        <v>23</v>
      </c>
      <c r="N118" s="212" t="s">
        <v>44</v>
      </c>
      <c r="O118" s="43"/>
      <c r="P118" s="213">
        <f>O118*H118</f>
        <v>0</v>
      </c>
      <c r="Q118" s="213">
        <v>0.10325</v>
      </c>
      <c r="R118" s="213">
        <f>Q118*H118</f>
        <v>0.5193475</v>
      </c>
      <c r="S118" s="213">
        <v>0</v>
      </c>
      <c r="T118" s="214">
        <f>S118*H118</f>
        <v>0</v>
      </c>
      <c r="AR118" s="25" t="s">
        <v>163</v>
      </c>
      <c r="AT118" s="25" t="s">
        <v>158</v>
      </c>
      <c r="AU118" s="25" t="s">
        <v>82</v>
      </c>
      <c r="AY118" s="25" t="s">
        <v>156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5" t="s">
        <v>80</v>
      </c>
      <c r="BK118" s="215">
        <f>ROUND(I118*H118,2)</f>
        <v>0</v>
      </c>
      <c r="BL118" s="25" t="s">
        <v>163</v>
      </c>
      <c r="BM118" s="25" t="s">
        <v>185</v>
      </c>
    </row>
    <row r="119" spans="2:51" s="12" customFormat="1" ht="13.5">
      <c r="B119" s="216"/>
      <c r="C119" s="217"/>
      <c r="D119" s="218" t="s">
        <v>165</v>
      </c>
      <c r="E119" s="219" t="s">
        <v>23</v>
      </c>
      <c r="F119" s="220" t="s">
        <v>179</v>
      </c>
      <c r="G119" s="217"/>
      <c r="H119" s="219" t="s">
        <v>23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165</v>
      </c>
      <c r="AU119" s="226" t="s">
        <v>82</v>
      </c>
      <c r="AV119" s="12" t="s">
        <v>80</v>
      </c>
      <c r="AW119" s="12" t="s">
        <v>36</v>
      </c>
      <c r="AX119" s="12" t="s">
        <v>73</v>
      </c>
      <c r="AY119" s="226" t="s">
        <v>156</v>
      </c>
    </row>
    <row r="120" spans="2:51" s="13" customFormat="1" ht="13.5">
      <c r="B120" s="227"/>
      <c r="C120" s="228"/>
      <c r="D120" s="218" t="s">
        <v>165</v>
      </c>
      <c r="E120" s="229" t="s">
        <v>23</v>
      </c>
      <c r="F120" s="230" t="s">
        <v>186</v>
      </c>
      <c r="G120" s="228"/>
      <c r="H120" s="231">
        <v>6.75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165</v>
      </c>
      <c r="AU120" s="237" t="s">
        <v>82</v>
      </c>
      <c r="AV120" s="13" t="s">
        <v>82</v>
      </c>
      <c r="AW120" s="13" t="s">
        <v>36</v>
      </c>
      <c r="AX120" s="13" t="s">
        <v>73</v>
      </c>
      <c r="AY120" s="237" t="s">
        <v>156</v>
      </c>
    </row>
    <row r="121" spans="2:51" s="13" customFormat="1" ht="13.5">
      <c r="B121" s="227"/>
      <c r="C121" s="228"/>
      <c r="D121" s="218" t="s">
        <v>165</v>
      </c>
      <c r="E121" s="229" t="s">
        <v>23</v>
      </c>
      <c r="F121" s="230" t="s">
        <v>187</v>
      </c>
      <c r="G121" s="228"/>
      <c r="H121" s="231">
        <v>-1.576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165</v>
      </c>
      <c r="AU121" s="237" t="s">
        <v>82</v>
      </c>
      <c r="AV121" s="13" t="s">
        <v>82</v>
      </c>
      <c r="AW121" s="13" t="s">
        <v>36</v>
      </c>
      <c r="AX121" s="13" t="s">
        <v>73</v>
      </c>
      <c r="AY121" s="237" t="s">
        <v>156</v>
      </c>
    </row>
    <row r="122" spans="2:51" s="13" customFormat="1" ht="13.5">
      <c r="B122" s="227"/>
      <c r="C122" s="228"/>
      <c r="D122" s="218" t="s">
        <v>165</v>
      </c>
      <c r="E122" s="229" t="s">
        <v>23</v>
      </c>
      <c r="F122" s="230" t="s">
        <v>182</v>
      </c>
      <c r="G122" s="228"/>
      <c r="H122" s="231">
        <v>-0.144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165</v>
      </c>
      <c r="AU122" s="237" t="s">
        <v>82</v>
      </c>
      <c r="AV122" s="13" t="s">
        <v>82</v>
      </c>
      <c r="AW122" s="13" t="s">
        <v>36</v>
      </c>
      <c r="AX122" s="13" t="s">
        <v>73</v>
      </c>
      <c r="AY122" s="237" t="s">
        <v>156</v>
      </c>
    </row>
    <row r="123" spans="2:51" s="14" customFormat="1" ht="13.5">
      <c r="B123" s="238"/>
      <c r="C123" s="239"/>
      <c r="D123" s="218" t="s">
        <v>165</v>
      </c>
      <c r="E123" s="240" t="s">
        <v>23</v>
      </c>
      <c r="F123" s="241" t="s">
        <v>168</v>
      </c>
      <c r="G123" s="239"/>
      <c r="H123" s="242">
        <v>5.03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165</v>
      </c>
      <c r="AU123" s="248" t="s">
        <v>82</v>
      </c>
      <c r="AV123" s="14" t="s">
        <v>163</v>
      </c>
      <c r="AW123" s="14" t="s">
        <v>36</v>
      </c>
      <c r="AX123" s="14" t="s">
        <v>80</v>
      </c>
      <c r="AY123" s="248" t="s">
        <v>156</v>
      </c>
    </row>
    <row r="124" spans="2:65" s="1" customFormat="1" ht="16.5" customHeight="1">
      <c r="B124" s="42"/>
      <c r="C124" s="204" t="s">
        <v>188</v>
      </c>
      <c r="D124" s="204" t="s">
        <v>158</v>
      </c>
      <c r="E124" s="205" t="s">
        <v>189</v>
      </c>
      <c r="F124" s="206" t="s">
        <v>190</v>
      </c>
      <c r="G124" s="207" t="s">
        <v>191</v>
      </c>
      <c r="H124" s="208">
        <v>15</v>
      </c>
      <c r="I124" s="209"/>
      <c r="J124" s="210">
        <f>ROUND(I124*H124,2)</f>
        <v>0</v>
      </c>
      <c r="K124" s="206" t="s">
        <v>162</v>
      </c>
      <c r="L124" s="62"/>
      <c r="M124" s="211" t="s">
        <v>23</v>
      </c>
      <c r="N124" s="212" t="s">
        <v>44</v>
      </c>
      <c r="O124" s="43"/>
      <c r="P124" s="213">
        <f>O124*H124</f>
        <v>0</v>
      </c>
      <c r="Q124" s="213">
        <v>0.0002</v>
      </c>
      <c r="R124" s="213">
        <f>Q124*H124</f>
        <v>0.003</v>
      </c>
      <c r="S124" s="213">
        <v>0</v>
      </c>
      <c r="T124" s="214">
        <f>S124*H124</f>
        <v>0</v>
      </c>
      <c r="AR124" s="25" t="s">
        <v>163</v>
      </c>
      <c r="AT124" s="25" t="s">
        <v>158</v>
      </c>
      <c r="AU124" s="25" t="s">
        <v>82</v>
      </c>
      <c r="AY124" s="25" t="s">
        <v>156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5" t="s">
        <v>80</v>
      </c>
      <c r="BK124" s="215">
        <f>ROUND(I124*H124,2)</f>
        <v>0</v>
      </c>
      <c r="BL124" s="25" t="s">
        <v>163</v>
      </c>
      <c r="BM124" s="25" t="s">
        <v>192</v>
      </c>
    </row>
    <row r="125" spans="2:51" s="12" customFormat="1" ht="13.5">
      <c r="B125" s="216"/>
      <c r="C125" s="217"/>
      <c r="D125" s="218" t="s">
        <v>165</v>
      </c>
      <c r="E125" s="219" t="s">
        <v>23</v>
      </c>
      <c r="F125" s="220" t="s">
        <v>179</v>
      </c>
      <c r="G125" s="217"/>
      <c r="H125" s="219" t="s">
        <v>23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165</v>
      </c>
      <c r="AU125" s="226" t="s">
        <v>82</v>
      </c>
      <c r="AV125" s="12" t="s">
        <v>80</v>
      </c>
      <c r="AW125" s="12" t="s">
        <v>36</v>
      </c>
      <c r="AX125" s="12" t="s">
        <v>73</v>
      </c>
      <c r="AY125" s="226" t="s">
        <v>156</v>
      </c>
    </row>
    <row r="126" spans="2:51" s="13" customFormat="1" ht="13.5">
      <c r="B126" s="227"/>
      <c r="C126" s="228"/>
      <c r="D126" s="218" t="s">
        <v>165</v>
      </c>
      <c r="E126" s="229" t="s">
        <v>23</v>
      </c>
      <c r="F126" s="230" t="s">
        <v>193</v>
      </c>
      <c r="G126" s="228"/>
      <c r="H126" s="231">
        <v>15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165</v>
      </c>
      <c r="AU126" s="237" t="s">
        <v>82</v>
      </c>
      <c r="AV126" s="13" t="s">
        <v>82</v>
      </c>
      <c r="AW126" s="13" t="s">
        <v>36</v>
      </c>
      <c r="AX126" s="13" t="s">
        <v>73</v>
      </c>
      <c r="AY126" s="237" t="s">
        <v>156</v>
      </c>
    </row>
    <row r="127" spans="2:51" s="14" customFormat="1" ht="13.5">
      <c r="B127" s="238"/>
      <c r="C127" s="239"/>
      <c r="D127" s="218" t="s">
        <v>165</v>
      </c>
      <c r="E127" s="240" t="s">
        <v>23</v>
      </c>
      <c r="F127" s="241" t="s">
        <v>168</v>
      </c>
      <c r="G127" s="239"/>
      <c r="H127" s="242">
        <v>15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165</v>
      </c>
      <c r="AU127" s="248" t="s">
        <v>82</v>
      </c>
      <c r="AV127" s="14" t="s">
        <v>163</v>
      </c>
      <c r="AW127" s="14" t="s">
        <v>36</v>
      </c>
      <c r="AX127" s="14" t="s">
        <v>80</v>
      </c>
      <c r="AY127" s="248" t="s">
        <v>156</v>
      </c>
    </row>
    <row r="128" spans="2:65" s="1" customFormat="1" ht="25.5" customHeight="1">
      <c r="B128" s="42"/>
      <c r="C128" s="204" t="s">
        <v>194</v>
      </c>
      <c r="D128" s="204" t="s">
        <v>158</v>
      </c>
      <c r="E128" s="205" t="s">
        <v>195</v>
      </c>
      <c r="F128" s="206" t="s">
        <v>196</v>
      </c>
      <c r="G128" s="207" t="s">
        <v>177</v>
      </c>
      <c r="H128" s="208">
        <v>0.576</v>
      </c>
      <c r="I128" s="209"/>
      <c r="J128" s="210">
        <f>ROUND(I128*H128,2)</f>
        <v>0</v>
      </c>
      <c r="K128" s="206" t="s">
        <v>162</v>
      </c>
      <c r="L128" s="62"/>
      <c r="M128" s="211" t="s">
        <v>23</v>
      </c>
      <c r="N128" s="212" t="s">
        <v>44</v>
      </c>
      <c r="O128" s="43"/>
      <c r="P128" s="213">
        <f>O128*H128</f>
        <v>0</v>
      </c>
      <c r="Q128" s="213">
        <v>0.17818</v>
      </c>
      <c r="R128" s="213">
        <f>Q128*H128</f>
        <v>0.10263167999999999</v>
      </c>
      <c r="S128" s="213">
        <v>0</v>
      </c>
      <c r="T128" s="214">
        <f>S128*H128</f>
        <v>0</v>
      </c>
      <c r="AR128" s="25" t="s">
        <v>163</v>
      </c>
      <c r="AT128" s="25" t="s">
        <v>158</v>
      </c>
      <c r="AU128" s="25" t="s">
        <v>82</v>
      </c>
      <c r="AY128" s="25" t="s">
        <v>156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5" t="s">
        <v>80</v>
      </c>
      <c r="BK128" s="215">
        <f>ROUND(I128*H128,2)</f>
        <v>0</v>
      </c>
      <c r="BL128" s="25" t="s">
        <v>163</v>
      </c>
      <c r="BM128" s="25" t="s">
        <v>197</v>
      </c>
    </row>
    <row r="129" spans="2:51" s="12" customFormat="1" ht="13.5">
      <c r="B129" s="216"/>
      <c r="C129" s="217"/>
      <c r="D129" s="218" t="s">
        <v>165</v>
      </c>
      <c r="E129" s="219" t="s">
        <v>23</v>
      </c>
      <c r="F129" s="220" t="s">
        <v>166</v>
      </c>
      <c r="G129" s="217"/>
      <c r="H129" s="219" t="s">
        <v>23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165</v>
      </c>
      <c r="AU129" s="226" t="s">
        <v>82</v>
      </c>
      <c r="AV129" s="12" t="s">
        <v>80</v>
      </c>
      <c r="AW129" s="12" t="s">
        <v>36</v>
      </c>
      <c r="AX129" s="12" t="s">
        <v>73</v>
      </c>
      <c r="AY129" s="226" t="s">
        <v>156</v>
      </c>
    </row>
    <row r="130" spans="2:51" s="13" customFormat="1" ht="13.5">
      <c r="B130" s="227"/>
      <c r="C130" s="228"/>
      <c r="D130" s="218" t="s">
        <v>165</v>
      </c>
      <c r="E130" s="229" t="s">
        <v>23</v>
      </c>
      <c r="F130" s="230" t="s">
        <v>198</v>
      </c>
      <c r="G130" s="228"/>
      <c r="H130" s="231">
        <v>0.576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165</v>
      </c>
      <c r="AU130" s="237" t="s">
        <v>82</v>
      </c>
      <c r="AV130" s="13" t="s">
        <v>82</v>
      </c>
      <c r="AW130" s="13" t="s">
        <v>36</v>
      </c>
      <c r="AX130" s="13" t="s">
        <v>73</v>
      </c>
      <c r="AY130" s="237" t="s">
        <v>156</v>
      </c>
    </row>
    <row r="131" spans="2:51" s="14" customFormat="1" ht="13.5">
      <c r="B131" s="238"/>
      <c r="C131" s="239"/>
      <c r="D131" s="218" t="s">
        <v>165</v>
      </c>
      <c r="E131" s="240" t="s">
        <v>23</v>
      </c>
      <c r="F131" s="241" t="s">
        <v>168</v>
      </c>
      <c r="G131" s="239"/>
      <c r="H131" s="242">
        <v>0.576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165</v>
      </c>
      <c r="AU131" s="248" t="s">
        <v>82</v>
      </c>
      <c r="AV131" s="14" t="s">
        <v>163</v>
      </c>
      <c r="AW131" s="14" t="s">
        <v>36</v>
      </c>
      <c r="AX131" s="14" t="s">
        <v>80</v>
      </c>
      <c r="AY131" s="248" t="s">
        <v>156</v>
      </c>
    </row>
    <row r="132" spans="2:65" s="1" customFormat="1" ht="25.5" customHeight="1">
      <c r="B132" s="42"/>
      <c r="C132" s="204" t="s">
        <v>199</v>
      </c>
      <c r="D132" s="204" t="s">
        <v>158</v>
      </c>
      <c r="E132" s="205" t="s">
        <v>200</v>
      </c>
      <c r="F132" s="206" t="s">
        <v>201</v>
      </c>
      <c r="G132" s="207" t="s">
        <v>177</v>
      </c>
      <c r="H132" s="208">
        <v>0.13</v>
      </c>
      <c r="I132" s="209"/>
      <c r="J132" s="210">
        <f>ROUND(I132*H132,2)</f>
        <v>0</v>
      </c>
      <c r="K132" s="206" t="s">
        <v>162</v>
      </c>
      <c r="L132" s="62"/>
      <c r="M132" s="211" t="s">
        <v>23</v>
      </c>
      <c r="N132" s="212" t="s">
        <v>44</v>
      </c>
      <c r="O132" s="43"/>
      <c r="P132" s="213">
        <f>O132*H132</f>
        <v>0</v>
      </c>
      <c r="Q132" s="213">
        <v>0.00785</v>
      </c>
      <c r="R132" s="213">
        <f>Q132*H132</f>
        <v>0.0010205</v>
      </c>
      <c r="S132" s="213">
        <v>0</v>
      </c>
      <c r="T132" s="214">
        <f>S132*H132</f>
        <v>0</v>
      </c>
      <c r="AR132" s="25" t="s">
        <v>163</v>
      </c>
      <c r="AT132" s="25" t="s">
        <v>158</v>
      </c>
      <c r="AU132" s="25" t="s">
        <v>82</v>
      </c>
      <c r="AY132" s="25" t="s">
        <v>156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5" t="s">
        <v>80</v>
      </c>
      <c r="BK132" s="215">
        <f>ROUND(I132*H132,2)</f>
        <v>0</v>
      </c>
      <c r="BL132" s="25" t="s">
        <v>163</v>
      </c>
      <c r="BM132" s="25" t="s">
        <v>202</v>
      </c>
    </row>
    <row r="133" spans="2:51" s="12" customFormat="1" ht="13.5">
      <c r="B133" s="216"/>
      <c r="C133" s="217"/>
      <c r="D133" s="218" t="s">
        <v>165</v>
      </c>
      <c r="E133" s="219" t="s">
        <v>23</v>
      </c>
      <c r="F133" s="220" t="s">
        <v>166</v>
      </c>
      <c r="G133" s="217"/>
      <c r="H133" s="219" t="s">
        <v>23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165</v>
      </c>
      <c r="AU133" s="226" t="s">
        <v>82</v>
      </c>
      <c r="AV133" s="12" t="s">
        <v>80</v>
      </c>
      <c r="AW133" s="12" t="s">
        <v>36</v>
      </c>
      <c r="AX133" s="12" t="s">
        <v>73</v>
      </c>
      <c r="AY133" s="226" t="s">
        <v>156</v>
      </c>
    </row>
    <row r="134" spans="2:51" s="13" customFormat="1" ht="13.5">
      <c r="B134" s="227"/>
      <c r="C134" s="228"/>
      <c r="D134" s="218" t="s">
        <v>165</v>
      </c>
      <c r="E134" s="229" t="s">
        <v>23</v>
      </c>
      <c r="F134" s="230" t="s">
        <v>203</v>
      </c>
      <c r="G134" s="228"/>
      <c r="H134" s="231">
        <v>0.13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165</v>
      </c>
      <c r="AU134" s="237" t="s">
        <v>82</v>
      </c>
      <c r="AV134" s="13" t="s">
        <v>82</v>
      </c>
      <c r="AW134" s="13" t="s">
        <v>36</v>
      </c>
      <c r="AX134" s="13" t="s">
        <v>73</v>
      </c>
      <c r="AY134" s="237" t="s">
        <v>156</v>
      </c>
    </row>
    <row r="135" spans="2:51" s="14" customFormat="1" ht="13.5">
      <c r="B135" s="238"/>
      <c r="C135" s="239"/>
      <c r="D135" s="218" t="s">
        <v>165</v>
      </c>
      <c r="E135" s="240" t="s">
        <v>23</v>
      </c>
      <c r="F135" s="241" t="s">
        <v>168</v>
      </c>
      <c r="G135" s="239"/>
      <c r="H135" s="242">
        <v>0.13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165</v>
      </c>
      <c r="AU135" s="248" t="s">
        <v>82</v>
      </c>
      <c r="AV135" s="14" t="s">
        <v>163</v>
      </c>
      <c r="AW135" s="14" t="s">
        <v>36</v>
      </c>
      <c r="AX135" s="14" t="s">
        <v>80</v>
      </c>
      <c r="AY135" s="248" t="s">
        <v>156</v>
      </c>
    </row>
    <row r="136" spans="2:63" s="11" customFormat="1" ht="29.85" customHeight="1">
      <c r="B136" s="188"/>
      <c r="C136" s="189"/>
      <c r="D136" s="190" t="s">
        <v>72</v>
      </c>
      <c r="E136" s="202" t="s">
        <v>194</v>
      </c>
      <c r="F136" s="202" t="s">
        <v>204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SUM(P137:P237)</f>
        <v>0</v>
      </c>
      <c r="Q136" s="196"/>
      <c r="R136" s="197">
        <f>SUM(R137:R237)</f>
        <v>2.2504765800000004</v>
      </c>
      <c r="S136" s="196"/>
      <c r="T136" s="198">
        <f>SUM(T137:T237)</f>
        <v>0</v>
      </c>
      <c r="AR136" s="199" t="s">
        <v>80</v>
      </c>
      <c r="AT136" s="200" t="s">
        <v>72</v>
      </c>
      <c r="AU136" s="200" t="s">
        <v>80</v>
      </c>
      <c r="AY136" s="199" t="s">
        <v>156</v>
      </c>
      <c r="BK136" s="201">
        <f>SUM(BK137:BK237)</f>
        <v>0</v>
      </c>
    </row>
    <row r="137" spans="2:65" s="1" customFormat="1" ht="25.5" customHeight="1">
      <c r="B137" s="42"/>
      <c r="C137" s="204" t="s">
        <v>172</v>
      </c>
      <c r="D137" s="204" t="s">
        <v>158</v>
      </c>
      <c r="E137" s="205" t="s">
        <v>205</v>
      </c>
      <c r="F137" s="206" t="s">
        <v>206</v>
      </c>
      <c r="G137" s="207" t="s">
        <v>177</v>
      </c>
      <c r="H137" s="208">
        <v>13.568</v>
      </c>
      <c r="I137" s="209"/>
      <c r="J137" s="210">
        <f>ROUND(I137*H137,2)</f>
        <v>0</v>
      </c>
      <c r="K137" s="206" t="s">
        <v>162</v>
      </c>
      <c r="L137" s="62"/>
      <c r="M137" s="211" t="s">
        <v>23</v>
      </c>
      <c r="N137" s="212" t="s">
        <v>44</v>
      </c>
      <c r="O137" s="43"/>
      <c r="P137" s="213">
        <f>O137*H137</f>
        <v>0</v>
      </c>
      <c r="Q137" s="213">
        <v>0.00026</v>
      </c>
      <c r="R137" s="213">
        <f>Q137*H137</f>
        <v>0.0035276799999999996</v>
      </c>
      <c r="S137" s="213">
        <v>0</v>
      </c>
      <c r="T137" s="214">
        <f>S137*H137</f>
        <v>0</v>
      </c>
      <c r="AR137" s="25" t="s">
        <v>163</v>
      </c>
      <c r="AT137" s="25" t="s">
        <v>158</v>
      </c>
      <c r="AU137" s="25" t="s">
        <v>82</v>
      </c>
      <c r="AY137" s="25" t="s">
        <v>156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80</v>
      </c>
      <c r="BK137" s="215">
        <f>ROUND(I137*H137,2)</f>
        <v>0</v>
      </c>
      <c r="BL137" s="25" t="s">
        <v>163</v>
      </c>
      <c r="BM137" s="25" t="s">
        <v>207</v>
      </c>
    </row>
    <row r="138" spans="2:51" s="12" customFormat="1" ht="13.5">
      <c r="B138" s="216"/>
      <c r="C138" s="217"/>
      <c r="D138" s="218" t="s">
        <v>165</v>
      </c>
      <c r="E138" s="219" t="s">
        <v>23</v>
      </c>
      <c r="F138" s="220" t="s">
        <v>166</v>
      </c>
      <c r="G138" s="217"/>
      <c r="H138" s="219" t="s">
        <v>23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165</v>
      </c>
      <c r="AU138" s="226" t="s">
        <v>82</v>
      </c>
      <c r="AV138" s="12" t="s">
        <v>80</v>
      </c>
      <c r="AW138" s="12" t="s">
        <v>36</v>
      </c>
      <c r="AX138" s="12" t="s">
        <v>73</v>
      </c>
      <c r="AY138" s="226" t="s">
        <v>156</v>
      </c>
    </row>
    <row r="139" spans="2:51" s="12" customFormat="1" ht="13.5">
      <c r="B139" s="216"/>
      <c r="C139" s="217"/>
      <c r="D139" s="218" t="s">
        <v>165</v>
      </c>
      <c r="E139" s="219" t="s">
        <v>23</v>
      </c>
      <c r="F139" s="220" t="s">
        <v>208</v>
      </c>
      <c r="G139" s="217"/>
      <c r="H139" s="219" t="s">
        <v>23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165</v>
      </c>
      <c r="AU139" s="226" t="s">
        <v>82</v>
      </c>
      <c r="AV139" s="12" t="s">
        <v>80</v>
      </c>
      <c r="AW139" s="12" t="s">
        <v>36</v>
      </c>
      <c r="AX139" s="12" t="s">
        <v>73</v>
      </c>
      <c r="AY139" s="226" t="s">
        <v>156</v>
      </c>
    </row>
    <row r="140" spans="2:51" s="13" customFormat="1" ht="13.5">
      <c r="B140" s="227"/>
      <c r="C140" s="228"/>
      <c r="D140" s="218" t="s">
        <v>165</v>
      </c>
      <c r="E140" s="229" t="s">
        <v>23</v>
      </c>
      <c r="F140" s="230" t="s">
        <v>209</v>
      </c>
      <c r="G140" s="228"/>
      <c r="H140" s="231">
        <v>3.4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165</v>
      </c>
      <c r="AU140" s="237" t="s">
        <v>82</v>
      </c>
      <c r="AV140" s="13" t="s">
        <v>82</v>
      </c>
      <c r="AW140" s="13" t="s">
        <v>36</v>
      </c>
      <c r="AX140" s="13" t="s">
        <v>73</v>
      </c>
      <c r="AY140" s="237" t="s">
        <v>156</v>
      </c>
    </row>
    <row r="141" spans="2:51" s="15" customFormat="1" ht="13.5">
      <c r="B141" s="259"/>
      <c r="C141" s="260"/>
      <c r="D141" s="218" t="s">
        <v>165</v>
      </c>
      <c r="E141" s="261" t="s">
        <v>23</v>
      </c>
      <c r="F141" s="262" t="s">
        <v>210</v>
      </c>
      <c r="G141" s="260"/>
      <c r="H141" s="263">
        <v>3.4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AT141" s="269" t="s">
        <v>165</v>
      </c>
      <c r="AU141" s="269" t="s">
        <v>82</v>
      </c>
      <c r="AV141" s="15" t="s">
        <v>90</v>
      </c>
      <c r="AW141" s="15" t="s">
        <v>36</v>
      </c>
      <c r="AX141" s="15" t="s">
        <v>73</v>
      </c>
      <c r="AY141" s="269" t="s">
        <v>156</v>
      </c>
    </row>
    <row r="142" spans="2:51" s="12" customFormat="1" ht="13.5">
      <c r="B142" s="216"/>
      <c r="C142" s="217"/>
      <c r="D142" s="218" t="s">
        <v>165</v>
      </c>
      <c r="E142" s="219" t="s">
        <v>23</v>
      </c>
      <c r="F142" s="220" t="s">
        <v>211</v>
      </c>
      <c r="G142" s="217"/>
      <c r="H142" s="219" t="s">
        <v>23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165</v>
      </c>
      <c r="AU142" s="226" t="s">
        <v>82</v>
      </c>
      <c r="AV142" s="12" t="s">
        <v>80</v>
      </c>
      <c r="AW142" s="12" t="s">
        <v>36</v>
      </c>
      <c r="AX142" s="12" t="s">
        <v>73</v>
      </c>
      <c r="AY142" s="226" t="s">
        <v>156</v>
      </c>
    </row>
    <row r="143" spans="2:51" s="13" customFormat="1" ht="13.5">
      <c r="B143" s="227"/>
      <c r="C143" s="228"/>
      <c r="D143" s="218" t="s">
        <v>165</v>
      </c>
      <c r="E143" s="229" t="s">
        <v>23</v>
      </c>
      <c r="F143" s="230" t="s">
        <v>212</v>
      </c>
      <c r="G143" s="228"/>
      <c r="H143" s="231">
        <v>3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165</v>
      </c>
      <c r="AU143" s="237" t="s">
        <v>82</v>
      </c>
      <c r="AV143" s="13" t="s">
        <v>82</v>
      </c>
      <c r="AW143" s="13" t="s">
        <v>36</v>
      </c>
      <c r="AX143" s="13" t="s">
        <v>73</v>
      </c>
      <c r="AY143" s="237" t="s">
        <v>156</v>
      </c>
    </row>
    <row r="144" spans="2:51" s="15" customFormat="1" ht="13.5">
      <c r="B144" s="259"/>
      <c r="C144" s="260"/>
      <c r="D144" s="218" t="s">
        <v>165</v>
      </c>
      <c r="E144" s="261" t="s">
        <v>23</v>
      </c>
      <c r="F144" s="262" t="s">
        <v>210</v>
      </c>
      <c r="G144" s="260"/>
      <c r="H144" s="263">
        <v>3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AT144" s="269" t="s">
        <v>165</v>
      </c>
      <c r="AU144" s="269" t="s">
        <v>82</v>
      </c>
      <c r="AV144" s="15" t="s">
        <v>90</v>
      </c>
      <c r="AW144" s="15" t="s">
        <v>36</v>
      </c>
      <c r="AX144" s="15" t="s">
        <v>73</v>
      </c>
      <c r="AY144" s="269" t="s">
        <v>156</v>
      </c>
    </row>
    <row r="145" spans="2:51" s="12" customFormat="1" ht="13.5">
      <c r="B145" s="216"/>
      <c r="C145" s="217"/>
      <c r="D145" s="218" t="s">
        <v>165</v>
      </c>
      <c r="E145" s="219" t="s">
        <v>23</v>
      </c>
      <c r="F145" s="220" t="s">
        <v>213</v>
      </c>
      <c r="G145" s="217"/>
      <c r="H145" s="219" t="s">
        <v>23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165</v>
      </c>
      <c r="AU145" s="226" t="s">
        <v>82</v>
      </c>
      <c r="AV145" s="12" t="s">
        <v>80</v>
      </c>
      <c r="AW145" s="12" t="s">
        <v>36</v>
      </c>
      <c r="AX145" s="12" t="s">
        <v>73</v>
      </c>
      <c r="AY145" s="226" t="s">
        <v>156</v>
      </c>
    </row>
    <row r="146" spans="2:51" s="13" customFormat="1" ht="13.5">
      <c r="B146" s="227"/>
      <c r="C146" s="228"/>
      <c r="D146" s="218" t="s">
        <v>165</v>
      </c>
      <c r="E146" s="229" t="s">
        <v>23</v>
      </c>
      <c r="F146" s="230" t="s">
        <v>214</v>
      </c>
      <c r="G146" s="228"/>
      <c r="H146" s="231">
        <v>7.168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165</v>
      </c>
      <c r="AU146" s="237" t="s">
        <v>82</v>
      </c>
      <c r="AV146" s="13" t="s">
        <v>82</v>
      </c>
      <c r="AW146" s="13" t="s">
        <v>36</v>
      </c>
      <c r="AX146" s="13" t="s">
        <v>73</v>
      </c>
      <c r="AY146" s="237" t="s">
        <v>156</v>
      </c>
    </row>
    <row r="147" spans="2:51" s="15" customFormat="1" ht="13.5">
      <c r="B147" s="259"/>
      <c r="C147" s="260"/>
      <c r="D147" s="218" t="s">
        <v>165</v>
      </c>
      <c r="E147" s="261" t="s">
        <v>23</v>
      </c>
      <c r="F147" s="262" t="s">
        <v>210</v>
      </c>
      <c r="G147" s="260"/>
      <c r="H147" s="263">
        <v>7.168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AT147" s="269" t="s">
        <v>165</v>
      </c>
      <c r="AU147" s="269" t="s">
        <v>82</v>
      </c>
      <c r="AV147" s="15" t="s">
        <v>90</v>
      </c>
      <c r="AW147" s="15" t="s">
        <v>36</v>
      </c>
      <c r="AX147" s="15" t="s">
        <v>73</v>
      </c>
      <c r="AY147" s="269" t="s">
        <v>156</v>
      </c>
    </row>
    <row r="148" spans="2:51" s="14" customFormat="1" ht="13.5">
      <c r="B148" s="238"/>
      <c r="C148" s="239"/>
      <c r="D148" s="218" t="s">
        <v>165</v>
      </c>
      <c r="E148" s="240" t="s">
        <v>23</v>
      </c>
      <c r="F148" s="241" t="s">
        <v>168</v>
      </c>
      <c r="G148" s="239"/>
      <c r="H148" s="242">
        <v>13.568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165</v>
      </c>
      <c r="AU148" s="248" t="s">
        <v>82</v>
      </c>
      <c r="AV148" s="14" t="s">
        <v>163</v>
      </c>
      <c r="AW148" s="14" t="s">
        <v>36</v>
      </c>
      <c r="AX148" s="14" t="s">
        <v>80</v>
      </c>
      <c r="AY148" s="248" t="s">
        <v>156</v>
      </c>
    </row>
    <row r="149" spans="2:65" s="1" customFormat="1" ht="25.5" customHeight="1">
      <c r="B149" s="42"/>
      <c r="C149" s="204" t="s">
        <v>215</v>
      </c>
      <c r="D149" s="204" t="s">
        <v>158</v>
      </c>
      <c r="E149" s="205" t="s">
        <v>216</v>
      </c>
      <c r="F149" s="206" t="s">
        <v>217</v>
      </c>
      <c r="G149" s="207" t="s">
        <v>177</v>
      </c>
      <c r="H149" s="208">
        <v>13.568</v>
      </c>
      <c r="I149" s="209"/>
      <c r="J149" s="210">
        <f>ROUND(I149*H149,2)</f>
        <v>0</v>
      </c>
      <c r="K149" s="206" t="s">
        <v>162</v>
      </c>
      <c r="L149" s="62"/>
      <c r="M149" s="211" t="s">
        <v>23</v>
      </c>
      <c r="N149" s="212" t="s">
        <v>44</v>
      </c>
      <c r="O149" s="43"/>
      <c r="P149" s="213">
        <f>O149*H149</f>
        <v>0</v>
      </c>
      <c r="Q149" s="213">
        <v>0.02048</v>
      </c>
      <c r="R149" s="213">
        <f>Q149*H149</f>
        <v>0.27787264</v>
      </c>
      <c r="S149" s="213">
        <v>0</v>
      </c>
      <c r="T149" s="214">
        <f>S149*H149</f>
        <v>0</v>
      </c>
      <c r="AR149" s="25" t="s">
        <v>163</v>
      </c>
      <c r="AT149" s="25" t="s">
        <v>158</v>
      </c>
      <c r="AU149" s="25" t="s">
        <v>82</v>
      </c>
      <c r="AY149" s="25" t="s">
        <v>156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5" t="s">
        <v>80</v>
      </c>
      <c r="BK149" s="215">
        <f>ROUND(I149*H149,2)</f>
        <v>0</v>
      </c>
      <c r="BL149" s="25" t="s">
        <v>163</v>
      </c>
      <c r="BM149" s="25" t="s">
        <v>218</v>
      </c>
    </row>
    <row r="150" spans="2:51" s="13" customFormat="1" ht="13.5">
      <c r="B150" s="227"/>
      <c r="C150" s="228"/>
      <c r="D150" s="218" t="s">
        <v>165</v>
      </c>
      <c r="E150" s="229" t="s">
        <v>23</v>
      </c>
      <c r="F150" s="230" t="s">
        <v>219</v>
      </c>
      <c r="G150" s="228"/>
      <c r="H150" s="231">
        <v>13.568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165</v>
      </c>
      <c r="AU150" s="237" t="s">
        <v>82</v>
      </c>
      <c r="AV150" s="13" t="s">
        <v>82</v>
      </c>
      <c r="AW150" s="13" t="s">
        <v>36</v>
      </c>
      <c r="AX150" s="13" t="s">
        <v>73</v>
      </c>
      <c r="AY150" s="237" t="s">
        <v>156</v>
      </c>
    </row>
    <row r="151" spans="2:51" s="14" customFormat="1" ht="13.5">
      <c r="B151" s="238"/>
      <c r="C151" s="239"/>
      <c r="D151" s="218" t="s">
        <v>165</v>
      </c>
      <c r="E151" s="240" t="s">
        <v>23</v>
      </c>
      <c r="F151" s="241" t="s">
        <v>168</v>
      </c>
      <c r="G151" s="239"/>
      <c r="H151" s="242">
        <v>13.568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165</v>
      </c>
      <c r="AU151" s="248" t="s">
        <v>82</v>
      </c>
      <c r="AV151" s="14" t="s">
        <v>163</v>
      </c>
      <c r="AW151" s="14" t="s">
        <v>36</v>
      </c>
      <c r="AX151" s="14" t="s">
        <v>80</v>
      </c>
      <c r="AY151" s="248" t="s">
        <v>156</v>
      </c>
    </row>
    <row r="152" spans="2:65" s="1" customFormat="1" ht="38.25" customHeight="1">
      <c r="B152" s="42"/>
      <c r="C152" s="204" t="s">
        <v>220</v>
      </c>
      <c r="D152" s="204" t="s">
        <v>158</v>
      </c>
      <c r="E152" s="205" t="s">
        <v>221</v>
      </c>
      <c r="F152" s="206" t="s">
        <v>222</v>
      </c>
      <c r="G152" s="207" t="s">
        <v>177</v>
      </c>
      <c r="H152" s="208">
        <v>13.568</v>
      </c>
      <c r="I152" s="209"/>
      <c r="J152" s="210">
        <f>ROUND(I152*H152,2)</f>
        <v>0</v>
      </c>
      <c r="K152" s="206" t="s">
        <v>162</v>
      </c>
      <c r="L152" s="62"/>
      <c r="M152" s="211" t="s">
        <v>23</v>
      </c>
      <c r="N152" s="212" t="s">
        <v>44</v>
      </c>
      <c r="O152" s="43"/>
      <c r="P152" s="213">
        <f>O152*H152</f>
        <v>0</v>
      </c>
      <c r="Q152" s="213">
        <v>0.01838</v>
      </c>
      <c r="R152" s="213">
        <f>Q152*H152</f>
        <v>0.24937984</v>
      </c>
      <c r="S152" s="213">
        <v>0</v>
      </c>
      <c r="T152" s="214">
        <f>S152*H152</f>
        <v>0</v>
      </c>
      <c r="AR152" s="25" t="s">
        <v>163</v>
      </c>
      <c r="AT152" s="25" t="s">
        <v>158</v>
      </c>
      <c r="AU152" s="25" t="s">
        <v>82</v>
      </c>
      <c r="AY152" s="25" t="s">
        <v>156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5" t="s">
        <v>80</v>
      </c>
      <c r="BK152" s="215">
        <f>ROUND(I152*H152,2)</f>
        <v>0</v>
      </c>
      <c r="BL152" s="25" t="s">
        <v>163</v>
      </c>
      <c r="BM152" s="25" t="s">
        <v>223</v>
      </c>
    </row>
    <row r="153" spans="2:51" s="13" customFormat="1" ht="13.5">
      <c r="B153" s="227"/>
      <c r="C153" s="228"/>
      <c r="D153" s="218" t="s">
        <v>165</v>
      </c>
      <c r="E153" s="229" t="s">
        <v>23</v>
      </c>
      <c r="F153" s="230" t="s">
        <v>219</v>
      </c>
      <c r="G153" s="228"/>
      <c r="H153" s="231">
        <v>13.568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165</v>
      </c>
      <c r="AU153" s="237" t="s">
        <v>82</v>
      </c>
      <c r="AV153" s="13" t="s">
        <v>82</v>
      </c>
      <c r="AW153" s="13" t="s">
        <v>36</v>
      </c>
      <c r="AX153" s="13" t="s">
        <v>73</v>
      </c>
      <c r="AY153" s="237" t="s">
        <v>156</v>
      </c>
    </row>
    <row r="154" spans="2:51" s="14" customFormat="1" ht="13.5">
      <c r="B154" s="238"/>
      <c r="C154" s="239"/>
      <c r="D154" s="218" t="s">
        <v>165</v>
      </c>
      <c r="E154" s="240" t="s">
        <v>23</v>
      </c>
      <c r="F154" s="241" t="s">
        <v>168</v>
      </c>
      <c r="G154" s="239"/>
      <c r="H154" s="242">
        <v>13.568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165</v>
      </c>
      <c r="AU154" s="248" t="s">
        <v>82</v>
      </c>
      <c r="AV154" s="14" t="s">
        <v>163</v>
      </c>
      <c r="AW154" s="14" t="s">
        <v>36</v>
      </c>
      <c r="AX154" s="14" t="s">
        <v>80</v>
      </c>
      <c r="AY154" s="248" t="s">
        <v>156</v>
      </c>
    </row>
    <row r="155" spans="2:65" s="1" customFormat="1" ht="25.5" customHeight="1">
      <c r="B155" s="42"/>
      <c r="C155" s="204" t="s">
        <v>224</v>
      </c>
      <c r="D155" s="204" t="s">
        <v>158</v>
      </c>
      <c r="E155" s="205" t="s">
        <v>225</v>
      </c>
      <c r="F155" s="206" t="s">
        <v>226</v>
      </c>
      <c r="G155" s="207" t="s">
        <v>177</v>
      </c>
      <c r="H155" s="208">
        <v>80.903</v>
      </c>
      <c r="I155" s="209"/>
      <c r="J155" s="210">
        <f>ROUND(I155*H155,2)</f>
        <v>0</v>
      </c>
      <c r="K155" s="206" t="s">
        <v>162</v>
      </c>
      <c r="L155" s="62"/>
      <c r="M155" s="211" t="s">
        <v>23</v>
      </c>
      <c r="N155" s="212" t="s">
        <v>44</v>
      </c>
      <c r="O155" s="43"/>
      <c r="P155" s="213">
        <f>O155*H155</f>
        <v>0</v>
      </c>
      <c r="Q155" s="213">
        <v>0.00026</v>
      </c>
      <c r="R155" s="213">
        <f>Q155*H155</f>
        <v>0.02103478</v>
      </c>
      <c r="S155" s="213">
        <v>0</v>
      </c>
      <c r="T155" s="214">
        <f>S155*H155</f>
        <v>0</v>
      </c>
      <c r="AR155" s="25" t="s">
        <v>163</v>
      </c>
      <c r="AT155" s="25" t="s">
        <v>158</v>
      </c>
      <c r="AU155" s="25" t="s">
        <v>82</v>
      </c>
      <c r="AY155" s="25" t="s">
        <v>156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5" t="s">
        <v>80</v>
      </c>
      <c r="BK155" s="215">
        <f>ROUND(I155*H155,2)</f>
        <v>0</v>
      </c>
      <c r="BL155" s="25" t="s">
        <v>163</v>
      </c>
      <c r="BM155" s="25" t="s">
        <v>227</v>
      </c>
    </row>
    <row r="156" spans="2:51" s="12" customFormat="1" ht="13.5">
      <c r="B156" s="216"/>
      <c r="C156" s="217"/>
      <c r="D156" s="218" t="s">
        <v>165</v>
      </c>
      <c r="E156" s="219" t="s">
        <v>23</v>
      </c>
      <c r="F156" s="220" t="s">
        <v>179</v>
      </c>
      <c r="G156" s="217"/>
      <c r="H156" s="219" t="s">
        <v>23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165</v>
      </c>
      <c r="AU156" s="226" t="s">
        <v>82</v>
      </c>
      <c r="AV156" s="12" t="s">
        <v>80</v>
      </c>
      <c r="AW156" s="12" t="s">
        <v>36</v>
      </c>
      <c r="AX156" s="12" t="s">
        <v>73</v>
      </c>
      <c r="AY156" s="226" t="s">
        <v>156</v>
      </c>
    </row>
    <row r="157" spans="2:51" s="12" customFormat="1" ht="13.5">
      <c r="B157" s="216"/>
      <c r="C157" s="217"/>
      <c r="D157" s="218" t="s">
        <v>165</v>
      </c>
      <c r="E157" s="219" t="s">
        <v>23</v>
      </c>
      <c r="F157" s="220" t="s">
        <v>208</v>
      </c>
      <c r="G157" s="217"/>
      <c r="H157" s="219" t="s">
        <v>23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165</v>
      </c>
      <c r="AU157" s="226" t="s">
        <v>82</v>
      </c>
      <c r="AV157" s="12" t="s">
        <v>80</v>
      </c>
      <c r="AW157" s="12" t="s">
        <v>36</v>
      </c>
      <c r="AX157" s="12" t="s">
        <v>73</v>
      </c>
      <c r="AY157" s="226" t="s">
        <v>156</v>
      </c>
    </row>
    <row r="158" spans="2:51" s="13" customFormat="1" ht="13.5">
      <c r="B158" s="227"/>
      <c r="C158" s="228"/>
      <c r="D158" s="218" t="s">
        <v>165</v>
      </c>
      <c r="E158" s="229" t="s">
        <v>23</v>
      </c>
      <c r="F158" s="230" t="s">
        <v>228</v>
      </c>
      <c r="G158" s="228"/>
      <c r="H158" s="231">
        <v>21.83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165</v>
      </c>
      <c r="AU158" s="237" t="s">
        <v>82</v>
      </c>
      <c r="AV158" s="13" t="s">
        <v>82</v>
      </c>
      <c r="AW158" s="13" t="s">
        <v>36</v>
      </c>
      <c r="AX158" s="13" t="s">
        <v>73</v>
      </c>
      <c r="AY158" s="237" t="s">
        <v>156</v>
      </c>
    </row>
    <row r="159" spans="2:51" s="13" customFormat="1" ht="13.5">
      <c r="B159" s="227"/>
      <c r="C159" s="228"/>
      <c r="D159" s="218" t="s">
        <v>165</v>
      </c>
      <c r="E159" s="229" t="s">
        <v>23</v>
      </c>
      <c r="F159" s="230" t="s">
        <v>229</v>
      </c>
      <c r="G159" s="228"/>
      <c r="H159" s="231">
        <v>-1.773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165</v>
      </c>
      <c r="AU159" s="237" t="s">
        <v>82</v>
      </c>
      <c r="AV159" s="13" t="s">
        <v>82</v>
      </c>
      <c r="AW159" s="13" t="s">
        <v>36</v>
      </c>
      <c r="AX159" s="13" t="s">
        <v>73</v>
      </c>
      <c r="AY159" s="237" t="s">
        <v>156</v>
      </c>
    </row>
    <row r="160" spans="2:51" s="15" customFormat="1" ht="13.5">
      <c r="B160" s="259"/>
      <c r="C160" s="260"/>
      <c r="D160" s="218" t="s">
        <v>165</v>
      </c>
      <c r="E160" s="261" t="s">
        <v>23</v>
      </c>
      <c r="F160" s="262" t="s">
        <v>210</v>
      </c>
      <c r="G160" s="260"/>
      <c r="H160" s="263">
        <v>20.057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AT160" s="269" t="s">
        <v>165</v>
      </c>
      <c r="AU160" s="269" t="s">
        <v>82</v>
      </c>
      <c r="AV160" s="15" t="s">
        <v>90</v>
      </c>
      <c r="AW160" s="15" t="s">
        <v>36</v>
      </c>
      <c r="AX160" s="15" t="s">
        <v>73</v>
      </c>
      <c r="AY160" s="269" t="s">
        <v>156</v>
      </c>
    </row>
    <row r="161" spans="2:51" s="12" customFormat="1" ht="13.5">
      <c r="B161" s="216"/>
      <c r="C161" s="217"/>
      <c r="D161" s="218" t="s">
        <v>165</v>
      </c>
      <c r="E161" s="219" t="s">
        <v>23</v>
      </c>
      <c r="F161" s="220" t="s">
        <v>211</v>
      </c>
      <c r="G161" s="217"/>
      <c r="H161" s="219" t="s">
        <v>23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165</v>
      </c>
      <c r="AU161" s="226" t="s">
        <v>82</v>
      </c>
      <c r="AV161" s="12" t="s">
        <v>80</v>
      </c>
      <c r="AW161" s="12" t="s">
        <v>36</v>
      </c>
      <c r="AX161" s="12" t="s">
        <v>73</v>
      </c>
      <c r="AY161" s="226" t="s">
        <v>156</v>
      </c>
    </row>
    <row r="162" spans="2:51" s="13" customFormat="1" ht="13.5">
      <c r="B162" s="227"/>
      <c r="C162" s="228"/>
      <c r="D162" s="218" t="s">
        <v>165</v>
      </c>
      <c r="E162" s="229" t="s">
        <v>23</v>
      </c>
      <c r="F162" s="230" t="s">
        <v>230</v>
      </c>
      <c r="G162" s="228"/>
      <c r="H162" s="231">
        <v>20.65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165</v>
      </c>
      <c r="AU162" s="237" t="s">
        <v>82</v>
      </c>
      <c r="AV162" s="13" t="s">
        <v>82</v>
      </c>
      <c r="AW162" s="13" t="s">
        <v>36</v>
      </c>
      <c r="AX162" s="13" t="s">
        <v>73</v>
      </c>
      <c r="AY162" s="237" t="s">
        <v>156</v>
      </c>
    </row>
    <row r="163" spans="2:51" s="13" customFormat="1" ht="13.5">
      <c r="B163" s="227"/>
      <c r="C163" s="228"/>
      <c r="D163" s="218" t="s">
        <v>165</v>
      </c>
      <c r="E163" s="229" t="s">
        <v>23</v>
      </c>
      <c r="F163" s="230" t="s">
        <v>231</v>
      </c>
      <c r="G163" s="228"/>
      <c r="H163" s="231">
        <v>-3.152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165</v>
      </c>
      <c r="AU163" s="237" t="s">
        <v>82</v>
      </c>
      <c r="AV163" s="13" t="s">
        <v>82</v>
      </c>
      <c r="AW163" s="13" t="s">
        <v>36</v>
      </c>
      <c r="AX163" s="13" t="s">
        <v>73</v>
      </c>
      <c r="AY163" s="237" t="s">
        <v>156</v>
      </c>
    </row>
    <row r="164" spans="2:51" s="15" customFormat="1" ht="13.5">
      <c r="B164" s="259"/>
      <c r="C164" s="260"/>
      <c r="D164" s="218" t="s">
        <v>165</v>
      </c>
      <c r="E164" s="261" t="s">
        <v>23</v>
      </c>
      <c r="F164" s="262" t="s">
        <v>210</v>
      </c>
      <c r="G164" s="260"/>
      <c r="H164" s="263">
        <v>17.498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165</v>
      </c>
      <c r="AU164" s="269" t="s">
        <v>82</v>
      </c>
      <c r="AV164" s="15" t="s">
        <v>90</v>
      </c>
      <c r="AW164" s="15" t="s">
        <v>36</v>
      </c>
      <c r="AX164" s="15" t="s">
        <v>73</v>
      </c>
      <c r="AY164" s="269" t="s">
        <v>156</v>
      </c>
    </row>
    <row r="165" spans="2:51" s="12" customFormat="1" ht="13.5">
      <c r="B165" s="216"/>
      <c r="C165" s="217"/>
      <c r="D165" s="218" t="s">
        <v>165</v>
      </c>
      <c r="E165" s="219" t="s">
        <v>23</v>
      </c>
      <c r="F165" s="220" t="s">
        <v>213</v>
      </c>
      <c r="G165" s="217"/>
      <c r="H165" s="219" t="s">
        <v>23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165</v>
      </c>
      <c r="AU165" s="226" t="s">
        <v>82</v>
      </c>
      <c r="AV165" s="12" t="s">
        <v>80</v>
      </c>
      <c r="AW165" s="12" t="s">
        <v>36</v>
      </c>
      <c r="AX165" s="12" t="s">
        <v>73</v>
      </c>
      <c r="AY165" s="226" t="s">
        <v>156</v>
      </c>
    </row>
    <row r="166" spans="2:51" s="13" customFormat="1" ht="13.5">
      <c r="B166" s="227"/>
      <c r="C166" s="228"/>
      <c r="D166" s="218" t="s">
        <v>165</v>
      </c>
      <c r="E166" s="229" t="s">
        <v>23</v>
      </c>
      <c r="F166" s="230" t="s">
        <v>232</v>
      </c>
      <c r="G166" s="228"/>
      <c r="H166" s="231">
        <v>31.86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165</v>
      </c>
      <c r="AU166" s="237" t="s">
        <v>82</v>
      </c>
      <c r="AV166" s="13" t="s">
        <v>82</v>
      </c>
      <c r="AW166" s="13" t="s">
        <v>36</v>
      </c>
      <c r="AX166" s="13" t="s">
        <v>73</v>
      </c>
      <c r="AY166" s="237" t="s">
        <v>156</v>
      </c>
    </row>
    <row r="167" spans="2:51" s="13" customFormat="1" ht="13.5">
      <c r="B167" s="227"/>
      <c r="C167" s="228"/>
      <c r="D167" s="218" t="s">
        <v>165</v>
      </c>
      <c r="E167" s="229" t="s">
        <v>23</v>
      </c>
      <c r="F167" s="230" t="s">
        <v>233</v>
      </c>
      <c r="G167" s="228"/>
      <c r="H167" s="231">
        <v>1.02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165</v>
      </c>
      <c r="AU167" s="237" t="s">
        <v>82</v>
      </c>
      <c r="AV167" s="13" t="s">
        <v>82</v>
      </c>
      <c r="AW167" s="13" t="s">
        <v>36</v>
      </c>
      <c r="AX167" s="13" t="s">
        <v>73</v>
      </c>
      <c r="AY167" s="237" t="s">
        <v>156</v>
      </c>
    </row>
    <row r="168" spans="2:51" s="13" customFormat="1" ht="13.5">
      <c r="B168" s="227"/>
      <c r="C168" s="228"/>
      <c r="D168" s="218" t="s">
        <v>165</v>
      </c>
      <c r="E168" s="229" t="s">
        <v>23</v>
      </c>
      <c r="F168" s="230" t="s">
        <v>234</v>
      </c>
      <c r="G168" s="228"/>
      <c r="H168" s="231">
        <v>-1.576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165</v>
      </c>
      <c r="AU168" s="237" t="s">
        <v>82</v>
      </c>
      <c r="AV168" s="13" t="s">
        <v>82</v>
      </c>
      <c r="AW168" s="13" t="s">
        <v>36</v>
      </c>
      <c r="AX168" s="13" t="s">
        <v>73</v>
      </c>
      <c r="AY168" s="237" t="s">
        <v>156</v>
      </c>
    </row>
    <row r="169" spans="2:51" s="13" customFormat="1" ht="13.5">
      <c r="B169" s="227"/>
      <c r="C169" s="228"/>
      <c r="D169" s="218" t="s">
        <v>165</v>
      </c>
      <c r="E169" s="229" t="s">
        <v>23</v>
      </c>
      <c r="F169" s="230" t="s">
        <v>235</v>
      </c>
      <c r="G169" s="228"/>
      <c r="H169" s="231">
        <v>-2.7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165</v>
      </c>
      <c r="AU169" s="237" t="s">
        <v>82</v>
      </c>
      <c r="AV169" s="13" t="s">
        <v>82</v>
      </c>
      <c r="AW169" s="13" t="s">
        <v>36</v>
      </c>
      <c r="AX169" s="13" t="s">
        <v>73</v>
      </c>
      <c r="AY169" s="237" t="s">
        <v>156</v>
      </c>
    </row>
    <row r="170" spans="2:51" s="15" customFormat="1" ht="13.5">
      <c r="B170" s="259"/>
      <c r="C170" s="260"/>
      <c r="D170" s="218" t="s">
        <v>165</v>
      </c>
      <c r="E170" s="261" t="s">
        <v>23</v>
      </c>
      <c r="F170" s="262" t="s">
        <v>210</v>
      </c>
      <c r="G170" s="260"/>
      <c r="H170" s="263">
        <v>28.604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165</v>
      </c>
      <c r="AU170" s="269" t="s">
        <v>82</v>
      </c>
      <c r="AV170" s="15" t="s">
        <v>90</v>
      </c>
      <c r="AW170" s="15" t="s">
        <v>36</v>
      </c>
      <c r="AX170" s="15" t="s">
        <v>73</v>
      </c>
      <c r="AY170" s="269" t="s">
        <v>156</v>
      </c>
    </row>
    <row r="171" spans="2:51" s="12" customFormat="1" ht="13.5">
      <c r="B171" s="216"/>
      <c r="C171" s="217"/>
      <c r="D171" s="218" t="s">
        <v>165</v>
      </c>
      <c r="E171" s="219" t="s">
        <v>23</v>
      </c>
      <c r="F171" s="220" t="s">
        <v>236</v>
      </c>
      <c r="G171" s="217"/>
      <c r="H171" s="219" t="s">
        <v>23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165</v>
      </c>
      <c r="AU171" s="226" t="s">
        <v>82</v>
      </c>
      <c r="AV171" s="12" t="s">
        <v>80</v>
      </c>
      <c r="AW171" s="12" t="s">
        <v>36</v>
      </c>
      <c r="AX171" s="12" t="s">
        <v>73</v>
      </c>
      <c r="AY171" s="226" t="s">
        <v>156</v>
      </c>
    </row>
    <row r="172" spans="2:51" s="13" customFormat="1" ht="13.5">
      <c r="B172" s="227"/>
      <c r="C172" s="228"/>
      <c r="D172" s="218" t="s">
        <v>165</v>
      </c>
      <c r="E172" s="229" t="s">
        <v>23</v>
      </c>
      <c r="F172" s="230" t="s">
        <v>237</v>
      </c>
      <c r="G172" s="228"/>
      <c r="H172" s="231">
        <v>9.145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165</v>
      </c>
      <c r="AU172" s="237" t="s">
        <v>82</v>
      </c>
      <c r="AV172" s="13" t="s">
        <v>82</v>
      </c>
      <c r="AW172" s="13" t="s">
        <v>36</v>
      </c>
      <c r="AX172" s="13" t="s">
        <v>73</v>
      </c>
      <c r="AY172" s="237" t="s">
        <v>156</v>
      </c>
    </row>
    <row r="173" spans="2:51" s="13" customFormat="1" ht="13.5">
      <c r="B173" s="227"/>
      <c r="C173" s="228"/>
      <c r="D173" s="218" t="s">
        <v>165</v>
      </c>
      <c r="E173" s="229" t="s">
        <v>23</v>
      </c>
      <c r="F173" s="230" t="s">
        <v>238</v>
      </c>
      <c r="G173" s="228"/>
      <c r="H173" s="231">
        <v>-1.773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165</v>
      </c>
      <c r="AU173" s="237" t="s">
        <v>82</v>
      </c>
      <c r="AV173" s="13" t="s">
        <v>82</v>
      </c>
      <c r="AW173" s="13" t="s">
        <v>36</v>
      </c>
      <c r="AX173" s="13" t="s">
        <v>73</v>
      </c>
      <c r="AY173" s="237" t="s">
        <v>156</v>
      </c>
    </row>
    <row r="174" spans="2:51" s="15" customFormat="1" ht="13.5">
      <c r="B174" s="259"/>
      <c r="C174" s="260"/>
      <c r="D174" s="218" t="s">
        <v>165</v>
      </c>
      <c r="E174" s="261" t="s">
        <v>23</v>
      </c>
      <c r="F174" s="262" t="s">
        <v>210</v>
      </c>
      <c r="G174" s="260"/>
      <c r="H174" s="263">
        <v>7.372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AT174" s="269" t="s">
        <v>165</v>
      </c>
      <c r="AU174" s="269" t="s">
        <v>82</v>
      </c>
      <c r="AV174" s="15" t="s">
        <v>90</v>
      </c>
      <c r="AW174" s="15" t="s">
        <v>36</v>
      </c>
      <c r="AX174" s="15" t="s">
        <v>73</v>
      </c>
      <c r="AY174" s="269" t="s">
        <v>156</v>
      </c>
    </row>
    <row r="175" spans="2:51" s="12" customFormat="1" ht="13.5">
      <c r="B175" s="216"/>
      <c r="C175" s="217"/>
      <c r="D175" s="218" t="s">
        <v>165</v>
      </c>
      <c r="E175" s="219" t="s">
        <v>23</v>
      </c>
      <c r="F175" s="220" t="s">
        <v>239</v>
      </c>
      <c r="G175" s="217"/>
      <c r="H175" s="219" t="s">
        <v>23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165</v>
      </c>
      <c r="AU175" s="226" t="s">
        <v>82</v>
      </c>
      <c r="AV175" s="12" t="s">
        <v>80</v>
      </c>
      <c r="AW175" s="12" t="s">
        <v>36</v>
      </c>
      <c r="AX175" s="12" t="s">
        <v>73</v>
      </c>
      <c r="AY175" s="226" t="s">
        <v>156</v>
      </c>
    </row>
    <row r="176" spans="2:51" s="13" customFormat="1" ht="13.5">
      <c r="B176" s="227"/>
      <c r="C176" s="228"/>
      <c r="D176" s="218" t="s">
        <v>165</v>
      </c>
      <c r="E176" s="229" t="s">
        <v>23</v>
      </c>
      <c r="F176" s="230" t="s">
        <v>237</v>
      </c>
      <c r="G176" s="228"/>
      <c r="H176" s="231">
        <v>9.145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165</v>
      </c>
      <c r="AU176" s="237" t="s">
        <v>82</v>
      </c>
      <c r="AV176" s="13" t="s">
        <v>82</v>
      </c>
      <c r="AW176" s="13" t="s">
        <v>36</v>
      </c>
      <c r="AX176" s="13" t="s">
        <v>73</v>
      </c>
      <c r="AY176" s="237" t="s">
        <v>156</v>
      </c>
    </row>
    <row r="177" spans="2:51" s="13" customFormat="1" ht="13.5">
      <c r="B177" s="227"/>
      <c r="C177" s="228"/>
      <c r="D177" s="218" t="s">
        <v>165</v>
      </c>
      <c r="E177" s="229" t="s">
        <v>23</v>
      </c>
      <c r="F177" s="230" t="s">
        <v>238</v>
      </c>
      <c r="G177" s="228"/>
      <c r="H177" s="231">
        <v>-1.773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165</v>
      </c>
      <c r="AU177" s="237" t="s">
        <v>82</v>
      </c>
      <c r="AV177" s="13" t="s">
        <v>82</v>
      </c>
      <c r="AW177" s="13" t="s">
        <v>36</v>
      </c>
      <c r="AX177" s="13" t="s">
        <v>73</v>
      </c>
      <c r="AY177" s="237" t="s">
        <v>156</v>
      </c>
    </row>
    <row r="178" spans="2:51" s="15" customFormat="1" ht="13.5">
      <c r="B178" s="259"/>
      <c r="C178" s="260"/>
      <c r="D178" s="218" t="s">
        <v>165</v>
      </c>
      <c r="E178" s="261" t="s">
        <v>23</v>
      </c>
      <c r="F178" s="262" t="s">
        <v>210</v>
      </c>
      <c r="G178" s="260"/>
      <c r="H178" s="263">
        <v>7.372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165</v>
      </c>
      <c r="AU178" s="269" t="s">
        <v>82</v>
      </c>
      <c r="AV178" s="15" t="s">
        <v>90</v>
      </c>
      <c r="AW178" s="15" t="s">
        <v>36</v>
      </c>
      <c r="AX178" s="15" t="s">
        <v>73</v>
      </c>
      <c r="AY178" s="269" t="s">
        <v>156</v>
      </c>
    </row>
    <row r="179" spans="2:51" s="14" customFormat="1" ht="13.5">
      <c r="B179" s="238"/>
      <c r="C179" s="239"/>
      <c r="D179" s="218" t="s">
        <v>165</v>
      </c>
      <c r="E179" s="240" t="s">
        <v>23</v>
      </c>
      <c r="F179" s="241" t="s">
        <v>168</v>
      </c>
      <c r="G179" s="239"/>
      <c r="H179" s="242">
        <v>80.903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165</v>
      </c>
      <c r="AU179" s="248" t="s">
        <v>82</v>
      </c>
      <c r="AV179" s="14" t="s">
        <v>163</v>
      </c>
      <c r="AW179" s="14" t="s">
        <v>36</v>
      </c>
      <c r="AX179" s="14" t="s">
        <v>80</v>
      </c>
      <c r="AY179" s="248" t="s">
        <v>156</v>
      </c>
    </row>
    <row r="180" spans="2:65" s="1" customFormat="1" ht="25.5" customHeight="1">
      <c r="B180" s="42"/>
      <c r="C180" s="204" t="s">
        <v>240</v>
      </c>
      <c r="D180" s="204" t="s">
        <v>158</v>
      </c>
      <c r="E180" s="205" t="s">
        <v>241</v>
      </c>
      <c r="F180" s="206" t="s">
        <v>242</v>
      </c>
      <c r="G180" s="207" t="s">
        <v>177</v>
      </c>
      <c r="H180" s="208">
        <v>66.159</v>
      </c>
      <c r="I180" s="209"/>
      <c r="J180" s="210">
        <f>ROUND(I180*H180,2)</f>
        <v>0</v>
      </c>
      <c r="K180" s="206" t="s">
        <v>162</v>
      </c>
      <c r="L180" s="62"/>
      <c r="M180" s="211" t="s">
        <v>23</v>
      </c>
      <c r="N180" s="212" t="s">
        <v>44</v>
      </c>
      <c r="O180" s="43"/>
      <c r="P180" s="213">
        <f>O180*H180</f>
        <v>0</v>
      </c>
      <c r="Q180" s="213">
        <v>0.02048</v>
      </c>
      <c r="R180" s="213">
        <f>Q180*H180</f>
        <v>1.3549363200000002</v>
      </c>
      <c r="S180" s="213">
        <v>0</v>
      </c>
      <c r="T180" s="214">
        <f>S180*H180</f>
        <v>0</v>
      </c>
      <c r="AR180" s="25" t="s">
        <v>163</v>
      </c>
      <c r="AT180" s="25" t="s">
        <v>158</v>
      </c>
      <c r="AU180" s="25" t="s">
        <v>82</v>
      </c>
      <c r="AY180" s="25" t="s">
        <v>156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5" t="s">
        <v>80</v>
      </c>
      <c r="BK180" s="215">
        <f>ROUND(I180*H180,2)</f>
        <v>0</v>
      </c>
      <c r="BL180" s="25" t="s">
        <v>163</v>
      </c>
      <c r="BM180" s="25" t="s">
        <v>243</v>
      </c>
    </row>
    <row r="181" spans="2:51" s="12" customFormat="1" ht="13.5">
      <c r="B181" s="216"/>
      <c r="C181" s="217"/>
      <c r="D181" s="218" t="s">
        <v>165</v>
      </c>
      <c r="E181" s="219" t="s">
        <v>23</v>
      </c>
      <c r="F181" s="220" t="s">
        <v>179</v>
      </c>
      <c r="G181" s="217"/>
      <c r="H181" s="219" t="s">
        <v>23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165</v>
      </c>
      <c r="AU181" s="226" t="s">
        <v>82</v>
      </c>
      <c r="AV181" s="12" t="s">
        <v>80</v>
      </c>
      <c r="AW181" s="12" t="s">
        <v>36</v>
      </c>
      <c r="AX181" s="12" t="s">
        <v>73</v>
      </c>
      <c r="AY181" s="226" t="s">
        <v>156</v>
      </c>
    </row>
    <row r="182" spans="2:51" s="12" customFormat="1" ht="13.5">
      <c r="B182" s="216"/>
      <c r="C182" s="217"/>
      <c r="D182" s="218" t="s">
        <v>165</v>
      </c>
      <c r="E182" s="219" t="s">
        <v>23</v>
      </c>
      <c r="F182" s="220" t="s">
        <v>244</v>
      </c>
      <c r="G182" s="217"/>
      <c r="H182" s="219" t="s">
        <v>23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165</v>
      </c>
      <c r="AU182" s="226" t="s">
        <v>82</v>
      </c>
      <c r="AV182" s="12" t="s">
        <v>80</v>
      </c>
      <c r="AW182" s="12" t="s">
        <v>36</v>
      </c>
      <c r="AX182" s="12" t="s">
        <v>73</v>
      </c>
      <c r="AY182" s="226" t="s">
        <v>156</v>
      </c>
    </row>
    <row r="183" spans="2:51" s="12" customFormat="1" ht="13.5">
      <c r="B183" s="216"/>
      <c r="C183" s="217"/>
      <c r="D183" s="218" t="s">
        <v>165</v>
      </c>
      <c r="E183" s="219" t="s">
        <v>23</v>
      </c>
      <c r="F183" s="220" t="s">
        <v>208</v>
      </c>
      <c r="G183" s="217"/>
      <c r="H183" s="219" t="s">
        <v>23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165</v>
      </c>
      <c r="AU183" s="226" t="s">
        <v>82</v>
      </c>
      <c r="AV183" s="12" t="s">
        <v>80</v>
      </c>
      <c r="AW183" s="12" t="s">
        <v>36</v>
      </c>
      <c r="AX183" s="12" t="s">
        <v>73</v>
      </c>
      <c r="AY183" s="226" t="s">
        <v>156</v>
      </c>
    </row>
    <row r="184" spans="2:51" s="13" customFormat="1" ht="13.5">
      <c r="B184" s="227"/>
      <c r="C184" s="228"/>
      <c r="D184" s="218" t="s">
        <v>165</v>
      </c>
      <c r="E184" s="229" t="s">
        <v>23</v>
      </c>
      <c r="F184" s="230" t="s">
        <v>228</v>
      </c>
      <c r="G184" s="228"/>
      <c r="H184" s="231">
        <v>21.83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165</v>
      </c>
      <c r="AU184" s="237" t="s">
        <v>82</v>
      </c>
      <c r="AV184" s="13" t="s">
        <v>82</v>
      </c>
      <c r="AW184" s="13" t="s">
        <v>36</v>
      </c>
      <c r="AX184" s="13" t="s">
        <v>73</v>
      </c>
      <c r="AY184" s="237" t="s">
        <v>156</v>
      </c>
    </row>
    <row r="185" spans="2:51" s="13" customFormat="1" ht="13.5">
      <c r="B185" s="227"/>
      <c r="C185" s="228"/>
      <c r="D185" s="218" t="s">
        <v>165</v>
      </c>
      <c r="E185" s="229" t="s">
        <v>23</v>
      </c>
      <c r="F185" s="230" t="s">
        <v>229</v>
      </c>
      <c r="G185" s="228"/>
      <c r="H185" s="231">
        <v>-1.773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165</v>
      </c>
      <c r="AU185" s="237" t="s">
        <v>82</v>
      </c>
      <c r="AV185" s="13" t="s">
        <v>82</v>
      </c>
      <c r="AW185" s="13" t="s">
        <v>36</v>
      </c>
      <c r="AX185" s="13" t="s">
        <v>73</v>
      </c>
      <c r="AY185" s="237" t="s">
        <v>156</v>
      </c>
    </row>
    <row r="186" spans="2:51" s="15" customFormat="1" ht="13.5">
      <c r="B186" s="259"/>
      <c r="C186" s="260"/>
      <c r="D186" s="218" t="s">
        <v>165</v>
      </c>
      <c r="E186" s="261" t="s">
        <v>23</v>
      </c>
      <c r="F186" s="262" t="s">
        <v>210</v>
      </c>
      <c r="G186" s="260"/>
      <c r="H186" s="263">
        <v>20.057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165</v>
      </c>
      <c r="AU186" s="269" t="s">
        <v>82</v>
      </c>
      <c r="AV186" s="15" t="s">
        <v>90</v>
      </c>
      <c r="AW186" s="15" t="s">
        <v>36</v>
      </c>
      <c r="AX186" s="15" t="s">
        <v>73</v>
      </c>
      <c r="AY186" s="269" t="s">
        <v>156</v>
      </c>
    </row>
    <row r="187" spans="2:51" s="12" customFormat="1" ht="13.5">
      <c r="B187" s="216"/>
      <c r="C187" s="217"/>
      <c r="D187" s="218" t="s">
        <v>165</v>
      </c>
      <c r="E187" s="219" t="s">
        <v>23</v>
      </c>
      <c r="F187" s="220" t="s">
        <v>211</v>
      </c>
      <c r="G187" s="217"/>
      <c r="H187" s="219" t="s">
        <v>23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165</v>
      </c>
      <c r="AU187" s="226" t="s">
        <v>82</v>
      </c>
      <c r="AV187" s="12" t="s">
        <v>80</v>
      </c>
      <c r="AW187" s="12" t="s">
        <v>36</v>
      </c>
      <c r="AX187" s="12" t="s">
        <v>73</v>
      </c>
      <c r="AY187" s="226" t="s">
        <v>156</v>
      </c>
    </row>
    <row r="188" spans="2:51" s="13" customFormat="1" ht="13.5">
      <c r="B188" s="227"/>
      <c r="C188" s="228"/>
      <c r="D188" s="218" t="s">
        <v>165</v>
      </c>
      <c r="E188" s="229" t="s">
        <v>23</v>
      </c>
      <c r="F188" s="230" t="s">
        <v>230</v>
      </c>
      <c r="G188" s="228"/>
      <c r="H188" s="231">
        <v>20.65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165</v>
      </c>
      <c r="AU188" s="237" t="s">
        <v>82</v>
      </c>
      <c r="AV188" s="13" t="s">
        <v>82</v>
      </c>
      <c r="AW188" s="13" t="s">
        <v>36</v>
      </c>
      <c r="AX188" s="13" t="s">
        <v>73</v>
      </c>
      <c r="AY188" s="237" t="s">
        <v>156</v>
      </c>
    </row>
    <row r="189" spans="2:51" s="13" customFormat="1" ht="13.5">
      <c r="B189" s="227"/>
      <c r="C189" s="228"/>
      <c r="D189" s="218" t="s">
        <v>165</v>
      </c>
      <c r="E189" s="229" t="s">
        <v>23</v>
      </c>
      <c r="F189" s="230" t="s">
        <v>231</v>
      </c>
      <c r="G189" s="228"/>
      <c r="H189" s="231">
        <v>-3.152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165</v>
      </c>
      <c r="AU189" s="237" t="s">
        <v>82</v>
      </c>
      <c r="AV189" s="13" t="s">
        <v>82</v>
      </c>
      <c r="AW189" s="13" t="s">
        <v>36</v>
      </c>
      <c r="AX189" s="13" t="s">
        <v>73</v>
      </c>
      <c r="AY189" s="237" t="s">
        <v>156</v>
      </c>
    </row>
    <row r="190" spans="2:51" s="15" customFormat="1" ht="13.5">
      <c r="B190" s="259"/>
      <c r="C190" s="260"/>
      <c r="D190" s="218" t="s">
        <v>165</v>
      </c>
      <c r="E190" s="261" t="s">
        <v>23</v>
      </c>
      <c r="F190" s="262" t="s">
        <v>210</v>
      </c>
      <c r="G190" s="260"/>
      <c r="H190" s="263">
        <v>17.498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165</v>
      </c>
      <c r="AU190" s="269" t="s">
        <v>82</v>
      </c>
      <c r="AV190" s="15" t="s">
        <v>90</v>
      </c>
      <c r="AW190" s="15" t="s">
        <v>36</v>
      </c>
      <c r="AX190" s="15" t="s">
        <v>73</v>
      </c>
      <c r="AY190" s="269" t="s">
        <v>156</v>
      </c>
    </row>
    <row r="191" spans="2:51" s="12" customFormat="1" ht="13.5">
      <c r="B191" s="216"/>
      <c r="C191" s="217"/>
      <c r="D191" s="218" t="s">
        <v>165</v>
      </c>
      <c r="E191" s="219" t="s">
        <v>23</v>
      </c>
      <c r="F191" s="220" t="s">
        <v>213</v>
      </c>
      <c r="G191" s="217"/>
      <c r="H191" s="219" t="s">
        <v>23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165</v>
      </c>
      <c r="AU191" s="226" t="s">
        <v>82</v>
      </c>
      <c r="AV191" s="12" t="s">
        <v>80</v>
      </c>
      <c r="AW191" s="12" t="s">
        <v>36</v>
      </c>
      <c r="AX191" s="12" t="s">
        <v>73</v>
      </c>
      <c r="AY191" s="226" t="s">
        <v>156</v>
      </c>
    </row>
    <row r="192" spans="2:51" s="13" customFormat="1" ht="13.5">
      <c r="B192" s="227"/>
      <c r="C192" s="228"/>
      <c r="D192" s="218" t="s">
        <v>165</v>
      </c>
      <c r="E192" s="229" t="s">
        <v>23</v>
      </c>
      <c r="F192" s="230" t="s">
        <v>232</v>
      </c>
      <c r="G192" s="228"/>
      <c r="H192" s="231">
        <v>31.86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165</v>
      </c>
      <c r="AU192" s="237" t="s">
        <v>82</v>
      </c>
      <c r="AV192" s="13" t="s">
        <v>82</v>
      </c>
      <c r="AW192" s="13" t="s">
        <v>36</v>
      </c>
      <c r="AX192" s="13" t="s">
        <v>73</v>
      </c>
      <c r="AY192" s="237" t="s">
        <v>156</v>
      </c>
    </row>
    <row r="193" spans="2:51" s="13" customFormat="1" ht="13.5">
      <c r="B193" s="227"/>
      <c r="C193" s="228"/>
      <c r="D193" s="218" t="s">
        <v>165</v>
      </c>
      <c r="E193" s="229" t="s">
        <v>23</v>
      </c>
      <c r="F193" s="230" t="s">
        <v>233</v>
      </c>
      <c r="G193" s="228"/>
      <c r="H193" s="231">
        <v>1.02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165</v>
      </c>
      <c r="AU193" s="237" t="s">
        <v>82</v>
      </c>
      <c r="AV193" s="13" t="s">
        <v>82</v>
      </c>
      <c r="AW193" s="13" t="s">
        <v>36</v>
      </c>
      <c r="AX193" s="13" t="s">
        <v>73</v>
      </c>
      <c r="AY193" s="237" t="s">
        <v>156</v>
      </c>
    </row>
    <row r="194" spans="2:51" s="13" customFormat="1" ht="13.5">
      <c r="B194" s="227"/>
      <c r="C194" s="228"/>
      <c r="D194" s="218" t="s">
        <v>165</v>
      </c>
      <c r="E194" s="229" t="s">
        <v>23</v>
      </c>
      <c r="F194" s="230" t="s">
        <v>234</v>
      </c>
      <c r="G194" s="228"/>
      <c r="H194" s="231">
        <v>-1.576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165</v>
      </c>
      <c r="AU194" s="237" t="s">
        <v>82</v>
      </c>
      <c r="AV194" s="13" t="s">
        <v>82</v>
      </c>
      <c r="AW194" s="13" t="s">
        <v>36</v>
      </c>
      <c r="AX194" s="13" t="s">
        <v>73</v>
      </c>
      <c r="AY194" s="237" t="s">
        <v>156</v>
      </c>
    </row>
    <row r="195" spans="2:51" s="13" customFormat="1" ht="13.5">
      <c r="B195" s="227"/>
      <c r="C195" s="228"/>
      <c r="D195" s="218" t="s">
        <v>165</v>
      </c>
      <c r="E195" s="229" t="s">
        <v>23</v>
      </c>
      <c r="F195" s="230" t="s">
        <v>235</v>
      </c>
      <c r="G195" s="228"/>
      <c r="H195" s="231">
        <v>-2.7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165</v>
      </c>
      <c r="AU195" s="237" t="s">
        <v>82</v>
      </c>
      <c r="AV195" s="13" t="s">
        <v>82</v>
      </c>
      <c r="AW195" s="13" t="s">
        <v>36</v>
      </c>
      <c r="AX195" s="13" t="s">
        <v>73</v>
      </c>
      <c r="AY195" s="237" t="s">
        <v>156</v>
      </c>
    </row>
    <row r="196" spans="2:51" s="15" customFormat="1" ht="13.5">
      <c r="B196" s="259"/>
      <c r="C196" s="260"/>
      <c r="D196" s="218" t="s">
        <v>165</v>
      </c>
      <c r="E196" s="261" t="s">
        <v>23</v>
      </c>
      <c r="F196" s="262" t="s">
        <v>210</v>
      </c>
      <c r="G196" s="260"/>
      <c r="H196" s="263">
        <v>28.604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165</v>
      </c>
      <c r="AU196" s="269" t="s">
        <v>82</v>
      </c>
      <c r="AV196" s="15" t="s">
        <v>90</v>
      </c>
      <c r="AW196" s="15" t="s">
        <v>36</v>
      </c>
      <c r="AX196" s="15" t="s">
        <v>73</v>
      </c>
      <c r="AY196" s="269" t="s">
        <v>156</v>
      </c>
    </row>
    <row r="197" spans="2:51" s="14" customFormat="1" ht="13.5">
      <c r="B197" s="238"/>
      <c r="C197" s="239"/>
      <c r="D197" s="218" t="s">
        <v>165</v>
      </c>
      <c r="E197" s="240" t="s">
        <v>23</v>
      </c>
      <c r="F197" s="241" t="s">
        <v>168</v>
      </c>
      <c r="G197" s="239"/>
      <c r="H197" s="242">
        <v>66.159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165</v>
      </c>
      <c r="AU197" s="248" t="s">
        <v>82</v>
      </c>
      <c r="AV197" s="14" t="s">
        <v>163</v>
      </c>
      <c r="AW197" s="14" t="s">
        <v>36</v>
      </c>
      <c r="AX197" s="14" t="s">
        <v>80</v>
      </c>
      <c r="AY197" s="248" t="s">
        <v>156</v>
      </c>
    </row>
    <row r="198" spans="2:65" s="1" customFormat="1" ht="38.25" customHeight="1">
      <c r="B198" s="42"/>
      <c r="C198" s="204" t="s">
        <v>245</v>
      </c>
      <c r="D198" s="204" t="s">
        <v>158</v>
      </c>
      <c r="E198" s="205" t="s">
        <v>246</v>
      </c>
      <c r="F198" s="206" t="s">
        <v>247</v>
      </c>
      <c r="G198" s="207" t="s">
        <v>177</v>
      </c>
      <c r="H198" s="208">
        <v>14.744</v>
      </c>
      <c r="I198" s="209"/>
      <c r="J198" s="210">
        <f>ROUND(I198*H198,2)</f>
        <v>0</v>
      </c>
      <c r="K198" s="206" t="s">
        <v>162</v>
      </c>
      <c r="L198" s="62"/>
      <c r="M198" s="211" t="s">
        <v>23</v>
      </c>
      <c r="N198" s="212" t="s">
        <v>44</v>
      </c>
      <c r="O198" s="43"/>
      <c r="P198" s="213">
        <f>O198*H198</f>
        <v>0</v>
      </c>
      <c r="Q198" s="213">
        <v>0.01313</v>
      </c>
      <c r="R198" s="213">
        <f>Q198*H198</f>
        <v>0.19358872</v>
      </c>
      <c r="S198" s="213">
        <v>0</v>
      </c>
      <c r="T198" s="214">
        <f>S198*H198</f>
        <v>0</v>
      </c>
      <c r="AR198" s="25" t="s">
        <v>163</v>
      </c>
      <c r="AT198" s="25" t="s">
        <v>158</v>
      </c>
      <c r="AU198" s="25" t="s">
        <v>82</v>
      </c>
      <c r="AY198" s="25" t="s">
        <v>156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5" t="s">
        <v>80</v>
      </c>
      <c r="BK198" s="215">
        <f>ROUND(I198*H198,2)</f>
        <v>0</v>
      </c>
      <c r="BL198" s="25" t="s">
        <v>163</v>
      </c>
      <c r="BM198" s="25" t="s">
        <v>248</v>
      </c>
    </row>
    <row r="199" spans="2:51" s="12" customFormat="1" ht="13.5">
      <c r="B199" s="216"/>
      <c r="C199" s="217"/>
      <c r="D199" s="218" t="s">
        <v>165</v>
      </c>
      <c r="E199" s="219" t="s">
        <v>23</v>
      </c>
      <c r="F199" s="220" t="s">
        <v>179</v>
      </c>
      <c r="G199" s="217"/>
      <c r="H199" s="219" t="s">
        <v>23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165</v>
      </c>
      <c r="AU199" s="226" t="s">
        <v>82</v>
      </c>
      <c r="AV199" s="12" t="s">
        <v>80</v>
      </c>
      <c r="AW199" s="12" t="s">
        <v>36</v>
      </c>
      <c r="AX199" s="12" t="s">
        <v>73</v>
      </c>
      <c r="AY199" s="226" t="s">
        <v>156</v>
      </c>
    </row>
    <row r="200" spans="2:51" s="12" customFormat="1" ht="13.5">
      <c r="B200" s="216"/>
      <c r="C200" s="217"/>
      <c r="D200" s="218" t="s">
        <v>165</v>
      </c>
      <c r="E200" s="219" t="s">
        <v>23</v>
      </c>
      <c r="F200" s="220" t="s">
        <v>249</v>
      </c>
      <c r="G200" s="217"/>
      <c r="H200" s="219" t="s">
        <v>23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165</v>
      </c>
      <c r="AU200" s="226" t="s">
        <v>82</v>
      </c>
      <c r="AV200" s="12" t="s">
        <v>80</v>
      </c>
      <c r="AW200" s="12" t="s">
        <v>36</v>
      </c>
      <c r="AX200" s="12" t="s">
        <v>73</v>
      </c>
      <c r="AY200" s="226" t="s">
        <v>156</v>
      </c>
    </row>
    <row r="201" spans="2:51" s="12" customFormat="1" ht="13.5">
      <c r="B201" s="216"/>
      <c r="C201" s="217"/>
      <c r="D201" s="218" t="s">
        <v>165</v>
      </c>
      <c r="E201" s="219" t="s">
        <v>23</v>
      </c>
      <c r="F201" s="220" t="s">
        <v>236</v>
      </c>
      <c r="G201" s="217"/>
      <c r="H201" s="219" t="s">
        <v>23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165</v>
      </c>
      <c r="AU201" s="226" t="s">
        <v>82</v>
      </c>
      <c r="AV201" s="12" t="s">
        <v>80</v>
      </c>
      <c r="AW201" s="12" t="s">
        <v>36</v>
      </c>
      <c r="AX201" s="12" t="s">
        <v>73</v>
      </c>
      <c r="AY201" s="226" t="s">
        <v>156</v>
      </c>
    </row>
    <row r="202" spans="2:51" s="13" customFormat="1" ht="13.5">
      <c r="B202" s="227"/>
      <c r="C202" s="228"/>
      <c r="D202" s="218" t="s">
        <v>165</v>
      </c>
      <c r="E202" s="229" t="s">
        <v>23</v>
      </c>
      <c r="F202" s="230" t="s">
        <v>237</v>
      </c>
      <c r="G202" s="228"/>
      <c r="H202" s="231">
        <v>9.145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165</v>
      </c>
      <c r="AU202" s="237" t="s">
        <v>82</v>
      </c>
      <c r="AV202" s="13" t="s">
        <v>82</v>
      </c>
      <c r="AW202" s="13" t="s">
        <v>36</v>
      </c>
      <c r="AX202" s="13" t="s">
        <v>73</v>
      </c>
      <c r="AY202" s="237" t="s">
        <v>156</v>
      </c>
    </row>
    <row r="203" spans="2:51" s="13" customFormat="1" ht="13.5">
      <c r="B203" s="227"/>
      <c r="C203" s="228"/>
      <c r="D203" s="218" t="s">
        <v>165</v>
      </c>
      <c r="E203" s="229" t="s">
        <v>23</v>
      </c>
      <c r="F203" s="230" t="s">
        <v>238</v>
      </c>
      <c r="G203" s="228"/>
      <c r="H203" s="231">
        <v>-1.773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165</v>
      </c>
      <c r="AU203" s="237" t="s">
        <v>82</v>
      </c>
      <c r="AV203" s="13" t="s">
        <v>82</v>
      </c>
      <c r="AW203" s="13" t="s">
        <v>36</v>
      </c>
      <c r="AX203" s="13" t="s">
        <v>73</v>
      </c>
      <c r="AY203" s="237" t="s">
        <v>156</v>
      </c>
    </row>
    <row r="204" spans="2:51" s="15" customFormat="1" ht="13.5">
      <c r="B204" s="259"/>
      <c r="C204" s="260"/>
      <c r="D204" s="218" t="s">
        <v>165</v>
      </c>
      <c r="E204" s="261" t="s">
        <v>23</v>
      </c>
      <c r="F204" s="262" t="s">
        <v>210</v>
      </c>
      <c r="G204" s="260"/>
      <c r="H204" s="263">
        <v>7.372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AT204" s="269" t="s">
        <v>165</v>
      </c>
      <c r="AU204" s="269" t="s">
        <v>82</v>
      </c>
      <c r="AV204" s="15" t="s">
        <v>90</v>
      </c>
      <c r="AW204" s="15" t="s">
        <v>36</v>
      </c>
      <c r="AX204" s="15" t="s">
        <v>73</v>
      </c>
      <c r="AY204" s="269" t="s">
        <v>156</v>
      </c>
    </row>
    <row r="205" spans="2:51" s="12" customFormat="1" ht="13.5">
      <c r="B205" s="216"/>
      <c r="C205" s="217"/>
      <c r="D205" s="218" t="s">
        <v>165</v>
      </c>
      <c r="E205" s="219" t="s">
        <v>23</v>
      </c>
      <c r="F205" s="220" t="s">
        <v>239</v>
      </c>
      <c r="G205" s="217"/>
      <c r="H205" s="219" t="s">
        <v>23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165</v>
      </c>
      <c r="AU205" s="226" t="s">
        <v>82</v>
      </c>
      <c r="AV205" s="12" t="s">
        <v>80</v>
      </c>
      <c r="AW205" s="12" t="s">
        <v>36</v>
      </c>
      <c r="AX205" s="12" t="s">
        <v>73</v>
      </c>
      <c r="AY205" s="226" t="s">
        <v>156</v>
      </c>
    </row>
    <row r="206" spans="2:51" s="13" customFormat="1" ht="13.5">
      <c r="B206" s="227"/>
      <c r="C206" s="228"/>
      <c r="D206" s="218" t="s">
        <v>165</v>
      </c>
      <c r="E206" s="229" t="s">
        <v>23</v>
      </c>
      <c r="F206" s="230" t="s">
        <v>237</v>
      </c>
      <c r="G206" s="228"/>
      <c r="H206" s="231">
        <v>9.145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165</v>
      </c>
      <c r="AU206" s="237" t="s">
        <v>82</v>
      </c>
      <c r="AV206" s="13" t="s">
        <v>82</v>
      </c>
      <c r="AW206" s="13" t="s">
        <v>36</v>
      </c>
      <c r="AX206" s="13" t="s">
        <v>73</v>
      </c>
      <c r="AY206" s="237" t="s">
        <v>156</v>
      </c>
    </row>
    <row r="207" spans="2:51" s="13" customFormat="1" ht="13.5">
      <c r="B207" s="227"/>
      <c r="C207" s="228"/>
      <c r="D207" s="218" t="s">
        <v>165</v>
      </c>
      <c r="E207" s="229" t="s">
        <v>23</v>
      </c>
      <c r="F207" s="230" t="s">
        <v>238</v>
      </c>
      <c r="G207" s="228"/>
      <c r="H207" s="231">
        <v>-1.773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165</v>
      </c>
      <c r="AU207" s="237" t="s">
        <v>82</v>
      </c>
      <c r="AV207" s="13" t="s">
        <v>82</v>
      </c>
      <c r="AW207" s="13" t="s">
        <v>36</v>
      </c>
      <c r="AX207" s="13" t="s">
        <v>73</v>
      </c>
      <c r="AY207" s="237" t="s">
        <v>156</v>
      </c>
    </row>
    <row r="208" spans="2:51" s="15" customFormat="1" ht="13.5">
      <c r="B208" s="259"/>
      <c r="C208" s="260"/>
      <c r="D208" s="218" t="s">
        <v>165</v>
      </c>
      <c r="E208" s="261" t="s">
        <v>23</v>
      </c>
      <c r="F208" s="262" t="s">
        <v>210</v>
      </c>
      <c r="G208" s="260"/>
      <c r="H208" s="263">
        <v>7.372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AT208" s="269" t="s">
        <v>165</v>
      </c>
      <c r="AU208" s="269" t="s">
        <v>82</v>
      </c>
      <c r="AV208" s="15" t="s">
        <v>90</v>
      </c>
      <c r="AW208" s="15" t="s">
        <v>36</v>
      </c>
      <c r="AX208" s="15" t="s">
        <v>73</v>
      </c>
      <c r="AY208" s="269" t="s">
        <v>156</v>
      </c>
    </row>
    <row r="209" spans="2:51" s="14" customFormat="1" ht="13.5">
      <c r="B209" s="238"/>
      <c r="C209" s="239"/>
      <c r="D209" s="218" t="s">
        <v>165</v>
      </c>
      <c r="E209" s="240" t="s">
        <v>23</v>
      </c>
      <c r="F209" s="241" t="s">
        <v>168</v>
      </c>
      <c r="G209" s="239"/>
      <c r="H209" s="242">
        <v>14.744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165</v>
      </c>
      <c r="AU209" s="248" t="s">
        <v>82</v>
      </c>
      <c r="AV209" s="14" t="s">
        <v>163</v>
      </c>
      <c r="AW209" s="14" t="s">
        <v>36</v>
      </c>
      <c r="AX209" s="14" t="s">
        <v>80</v>
      </c>
      <c r="AY209" s="248" t="s">
        <v>156</v>
      </c>
    </row>
    <row r="210" spans="2:65" s="1" customFormat="1" ht="16.5" customHeight="1">
      <c r="B210" s="42"/>
      <c r="C210" s="204" t="s">
        <v>250</v>
      </c>
      <c r="D210" s="204" t="s">
        <v>158</v>
      </c>
      <c r="E210" s="205" t="s">
        <v>251</v>
      </c>
      <c r="F210" s="206" t="s">
        <v>252</v>
      </c>
      <c r="G210" s="207" t="s">
        <v>177</v>
      </c>
      <c r="H210" s="208">
        <v>1.02</v>
      </c>
      <c r="I210" s="209"/>
      <c r="J210" s="210">
        <f>ROUND(I210*H210,2)</f>
        <v>0</v>
      </c>
      <c r="K210" s="206" t="s">
        <v>162</v>
      </c>
      <c r="L210" s="62"/>
      <c r="M210" s="211" t="s">
        <v>23</v>
      </c>
      <c r="N210" s="212" t="s">
        <v>44</v>
      </c>
      <c r="O210" s="43"/>
      <c r="P210" s="213">
        <f>O210*H210</f>
        <v>0</v>
      </c>
      <c r="Q210" s="213">
        <v>0.03358</v>
      </c>
      <c r="R210" s="213">
        <f>Q210*H210</f>
        <v>0.0342516</v>
      </c>
      <c r="S210" s="213">
        <v>0</v>
      </c>
      <c r="T210" s="214">
        <f>S210*H210</f>
        <v>0</v>
      </c>
      <c r="AR210" s="25" t="s">
        <v>163</v>
      </c>
      <c r="AT210" s="25" t="s">
        <v>158</v>
      </c>
      <c r="AU210" s="25" t="s">
        <v>82</v>
      </c>
      <c r="AY210" s="25" t="s">
        <v>156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5" t="s">
        <v>80</v>
      </c>
      <c r="BK210" s="215">
        <f>ROUND(I210*H210,2)</f>
        <v>0</v>
      </c>
      <c r="BL210" s="25" t="s">
        <v>163</v>
      </c>
      <c r="BM210" s="25" t="s">
        <v>253</v>
      </c>
    </row>
    <row r="211" spans="2:51" s="12" customFormat="1" ht="13.5">
      <c r="B211" s="216"/>
      <c r="C211" s="217"/>
      <c r="D211" s="218" t="s">
        <v>165</v>
      </c>
      <c r="E211" s="219" t="s">
        <v>23</v>
      </c>
      <c r="F211" s="220" t="s">
        <v>166</v>
      </c>
      <c r="G211" s="217"/>
      <c r="H211" s="219" t="s">
        <v>23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165</v>
      </c>
      <c r="AU211" s="226" t="s">
        <v>82</v>
      </c>
      <c r="AV211" s="12" t="s">
        <v>80</v>
      </c>
      <c r="AW211" s="12" t="s">
        <v>36</v>
      </c>
      <c r="AX211" s="12" t="s">
        <v>73</v>
      </c>
      <c r="AY211" s="226" t="s">
        <v>156</v>
      </c>
    </row>
    <row r="212" spans="2:51" s="13" customFormat="1" ht="13.5">
      <c r="B212" s="227"/>
      <c r="C212" s="228"/>
      <c r="D212" s="218" t="s">
        <v>165</v>
      </c>
      <c r="E212" s="229" t="s">
        <v>23</v>
      </c>
      <c r="F212" s="230" t="s">
        <v>254</v>
      </c>
      <c r="G212" s="228"/>
      <c r="H212" s="231">
        <v>1.02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165</v>
      </c>
      <c r="AU212" s="237" t="s">
        <v>82</v>
      </c>
      <c r="AV212" s="13" t="s">
        <v>82</v>
      </c>
      <c r="AW212" s="13" t="s">
        <v>36</v>
      </c>
      <c r="AX212" s="13" t="s">
        <v>73</v>
      </c>
      <c r="AY212" s="237" t="s">
        <v>156</v>
      </c>
    </row>
    <row r="213" spans="2:51" s="14" customFormat="1" ht="13.5">
      <c r="B213" s="238"/>
      <c r="C213" s="239"/>
      <c r="D213" s="218" t="s">
        <v>165</v>
      </c>
      <c r="E213" s="240" t="s">
        <v>23</v>
      </c>
      <c r="F213" s="241" t="s">
        <v>168</v>
      </c>
      <c r="G213" s="239"/>
      <c r="H213" s="242">
        <v>1.02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165</v>
      </c>
      <c r="AU213" s="248" t="s">
        <v>82</v>
      </c>
      <c r="AV213" s="14" t="s">
        <v>163</v>
      </c>
      <c r="AW213" s="14" t="s">
        <v>36</v>
      </c>
      <c r="AX213" s="14" t="s">
        <v>80</v>
      </c>
      <c r="AY213" s="248" t="s">
        <v>156</v>
      </c>
    </row>
    <row r="214" spans="2:65" s="1" customFormat="1" ht="16.5" customHeight="1">
      <c r="B214" s="42"/>
      <c r="C214" s="204" t="s">
        <v>10</v>
      </c>
      <c r="D214" s="204" t="s">
        <v>158</v>
      </c>
      <c r="E214" s="205" t="s">
        <v>255</v>
      </c>
      <c r="F214" s="206" t="s">
        <v>256</v>
      </c>
      <c r="G214" s="207" t="s">
        <v>191</v>
      </c>
      <c r="H214" s="208">
        <v>36</v>
      </c>
      <c r="I214" s="209"/>
      <c r="J214" s="210">
        <f>ROUND(I214*H214,2)</f>
        <v>0</v>
      </c>
      <c r="K214" s="206" t="s">
        <v>162</v>
      </c>
      <c r="L214" s="62"/>
      <c r="M214" s="211" t="s">
        <v>23</v>
      </c>
      <c r="N214" s="212" t="s">
        <v>44</v>
      </c>
      <c r="O214" s="43"/>
      <c r="P214" s="213">
        <f>O214*H214</f>
        <v>0</v>
      </c>
      <c r="Q214" s="213">
        <v>0.0015</v>
      </c>
      <c r="R214" s="213">
        <f>Q214*H214</f>
        <v>0.054</v>
      </c>
      <c r="S214" s="213">
        <v>0</v>
      </c>
      <c r="T214" s="214">
        <f>S214*H214</f>
        <v>0</v>
      </c>
      <c r="AR214" s="25" t="s">
        <v>163</v>
      </c>
      <c r="AT214" s="25" t="s">
        <v>158</v>
      </c>
      <c r="AU214" s="25" t="s">
        <v>82</v>
      </c>
      <c r="AY214" s="25" t="s">
        <v>156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5" t="s">
        <v>80</v>
      </c>
      <c r="BK214" s="215">
        <f>ROUND(I214*H214,2)</f>
        <v>0</v>
      </c>
      <c r="BL214" s="25" t="s">
        <v>163</v>
      </c>
      <c r="BM214" s="25" t="s">
        <v>257</v>
      </c>
    </row>
    <row r="215" spans="2:51" s="12" customFormat="1" ht="13.5">
      <c r="B215" s="216"/>
      <c r="C215" s="217"/>
      <c r="D215" s="218" t="s">
        <v>165</v>
      </c>
      <c r="E215" s="219" t="s">
        <v>23</v>
      </c>
      <c r="F215" s="220" t="s">
        <v>179</v>
      </c>
      <c r="G215" s="217"/>
      <c r="H215" s="219" t="s">
        <v>23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165</v>
      </c>
      <c r="AU215" s="226" t="s">
        <v>82</v>
      </c>
      <c r="AV215" s="12" t="s">
        <v>80</v>
      </c>
      <c r="AW215" s="12" t="s">
        <v>36</v>
      </c>
      <c r="AX215" s="12" t="s">
        <v>73</v>
      </c>
      <c r="AY215" s="226" t="s">
        <v>156</v>
      </c>
    </row>
    <row r="216" spans="2:51" s="12" customFormat="1" ht="13.5">
      <c r="B216" s="216"/>
      <c r="C216" s="217"/>
      <c r="D216" s="218" t="s">
        <v>165</v>
      </c>
      <c r="E216" s="219" t="s">
        <v>23</v>
      </c>
      <c r="F216" s="220" t="s">
        <v>258</v>
      </c>
      <c r="G216" s="217"/>
      <c r="H216" s="219" t="s">
        <v>23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165</v>
      </c>
      <c r="AU216" s="226" t="s">
        <v>82</v>
      </c>
      <c r="AV216" s="12" t="s">
        <v>80</v>
      </c>
      <c r="AW216" s="12" t="s">
        <v>36</v>
      </c>
      <c r="AX216" s="12" t="s">
        <v>73</v>
      </c>
      <c r="AY216" s="226" t="s">
        <v>156</v>
      </c>
    </row>
    <row r="217" spans="2:51" s="13" customFormat="1" ht="13.5">
      <c r="B217" s="227"/>
      <c r="C217" s="228"/>
      <c r="D217" s="218" t="s">
        <v>165</v>
      </c>
      <c r="E217" s="229" t="s">
        <v>23</v>
      </c>
      <c r="F217" s="230" t="s">
        <v>259</v>
      </c>
      <c r="G217" s="228"/>
      <c r="H217" s="231">
        <v>9.4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165</v>
      </c>
      <c r="AU217" s="237" t="s">
        <v>82</v>
      </c>
      <c r="AV217" s="13" t="s">
        <v>82</v>
      </c>
      <c r="AW217" s="13" t="s">
        <v>36</v>
      </c>
      <c r="AX217" s="13" t="s">
        <v>73</v>
      </c>
      <c r="AY217" s="237" t="s">
        <v>156</v>
      </c>
    </row>
    <row r="218" spans="2:51" s="13" customFormat="1" ht="13.5">
      <c r="B218" s="227"/>
      <c r="C218" s="228"/>
      <c r="D218" s="218" t="s">
        <v>165</v>
      </c>
      <c r="E218" s="229" t="s">
        <v>23</v>
      </c>
      <c r="F218" s="230" t="s">
        <v>260</v>
      </c>
      <c r="G218" s="228"/>
      <c r="H218" s="231">
        <v>5.9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165</v>
      </c>
      <c r="AU218" s="237" t="s">
        <v>82</v>
      </c>
      <c r="AV218" s="13" t="s">
        <v>82</v>
      </c>
      <c r="AW218" s="13" t="s">
        <v>36</v>
      </c>
      <c r="AX218" s="13" t="s">
        <v>73</v>
      </c>
      <c r="AY218" s="237" t="s">
        <v>156</v>
      </c>
    </row>
    <row r="219" spans="2:51" s="15" customFormat="1" ht="13.5">
      <c r="B219" s="259"/>
      <c r="C219" s="260"/>
      <c r="D219" s="218" t="s">
        <v>165</v>
      </c>
      <c r="E219" s="261" t="s">
        <v>23</v>
      </c>
      <c r="F219" s="262" t="s">
        <v>210</v>
      </c>
      <c r="G219" s="260"/>
      <c r="H219" s="263">
        <v>15.3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AT219" s="269" t="s">
        <v>165</v>
      </c>
      <c r="AU219" s="269" t="s">
        <v>82</v>
      </c>
      <c r="AV219" s="15" t="s">
        <v>90</v>
      </c>
      <c r="AW219" s="15" t="s">
        <v>36</v>
      </c>
      <c r="AX219" s="15" t="s">
        <v>73</v>
      </c>
      <c r="AY219" s="269" t="s">
        <v>156</v>
      </c>
    </row>
    <row r="220" spans="2:51" s="12" customFormat="1" ht="13.5">
      <c r="B220" s="216"/>
      <c r="C220" s="217"/>
      <c r="D220" s="218" t="s">
        <v>165</v>
      </c>
      <c r="E220" s="219" t="s">
        <v>23</v>
      </c>
      <c r="F220" s="220" t="s">
        <v>239</v>
      </c>
      <c r="G220" s="217"/>
      <c r="H220" s="219" t="s">
        <v>23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165</v>
      </c>
      <c r="AU220" s="226" t="s">
        <v>82</v>
      </c>
      <c r="AV220" s="12" t="s">
        <v>80</v>
      </c>
      <c r="AW220" s="12" t="s">
        <v>36</v>
      </c>
      <c r="AX220" s="12" t="s">
        <v>73</v>
      </c>
      <c r="AY220" s="226" t="s">
        <v>156</v>
      </c>
    </row>
    <row r="221" spans="2:51" s="13" customFormat="1" ht="13.5">
      <c r="B221" s="227"/>
      <c r="C221" s="228"/>
      <c r="D221" s="218" t="s">
        <v>165</v>
      </c>
      <c r="E221" s="229" t="s">
        <v>23</v>
      </c>
      <c r="F221" s="230" t="s">
        <v>261</v>
      </c>
      <c r="G221" s="228"/>
      <c r="H221" s="231">
        <v>14.8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165</v>
      </c>
      <c r="AU221" s="237" t="s">
        <v>82</v>
      </c>
      <c r="AV221" s="13" t="s">
        <v>82</v>
      </c>
      <c r="AW221" s="13" t="s">
        <v>36</v>
      </c>
      <c r="AX221" s="13" t="s">
        <v>73</v>
      </c>
      <c r="AY221" s="237" t="s">
        <v>156</v>
      </c>
    </row>
    <row r="222" spans="2:51" s="13" customFormat="1" ht="13.5">
      <c r="B222" s="227"/>
      <c r="C222" s="228"/>
      <c r="D222" s="218" t="s">
        <v>165</v>
      </c>
      <c r="E222" s="229" t="s">
        <v>23</v>
      </c>
      <c r="F222" s="230" t="s">
        <v>260</v>
      </c>
      <c r="G222" s="228"/>
      <c r="H222" s="231">
        <v>5.9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165</v>
      </c>
      <c r="AU222" s="237" t="s">
        <v>82</v>
      </c>
      <c r="AV222" s="13" t="s">
        <v>82</v>
      </c>
      <c r="AW222" s="13" t="s">
        <v>36</v>
      </c>
      <c r="AX222" s="13" t="s">
        <v>73</v>
      </c>
      <c r="AY222" s="237" t="s">
        <v>156</v>
      </c>
    </row>
    <row r="223" spans="2:51" s="15" customFormat="1" ht="13.5">
      <c r="B223" s="259"/>
      <c r="C223" s="260"/>
      <c r="D223" s="218" t="s">
        <v>165</v>
      </c>
      <c r="E223" s="261" t="s">
        <v>23</v>
      </c>
      <c r="F223" s="262" t="s">
        <v>210</v>
      </c>
      <c r="G223" s="260"/>
      <c r="H223" s="263">
        <v>20.7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AT223" s="269" t="s">
        <v>165</v>
      </c>
      <c r="AU223" s="269" t="s">
        <v>82</v>
      </c>
      <c r="AV223" s="15" t="s">
        <v>90</v>
      </c>
      <c r="AW223" s="15" t="s">
        <v>36</v>
      </c>
      <c r="AX223" s="15" t="s">
        <v>73</v>
      </c>
      <c r="AY223" s="269" t="s">
        <v>156</v>
      </c>
    </row>
    <row r="224" spans="2:51" s="14" customFormat="1" ht="13.5">
      <c r="B224" s="238"/>
      <c r="C224" s="239"/>
      <c r="D224" s="218" t="s">
        <v>165</v>
      </c>
      <c r="E224" s="240" t="s">
        <v>23</v>
      </c>
      <c r="F224" s="241" t="s">
        <v>168</v>
      </c>
      <c r="G224" s="239"/>
      <c r="H224" s="242">
        <v>36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165</v>
      </c>
      <c r="AU224" s="248" t="s">
        <v>82</v>
      </c>
      <c r="AV224" s="14" t="s">
        <v>163</v>
      </c>
      <c r="AW224" s="14" t="s">
        <v>36</v>
      </c>
      <c r="AX224" s="14" t="s">
        <v>80</v>
      </c>
      <c r="AY224" s="248" t="s">
        <v>156</v>
      </c>
    </row>
    <row r="225" spans="2:65" s="1" customFormat="1" ht="25.5" customHeight="1">
      <c r="B225" s="42"/>
      <c r="C225" s="204" t="s">
        <v>262</v>
      </c>
      <c r="D225" s="204" t="s">
        <v>158</v>
      </c>
      <c r="E225" s="205" t="s">
        <v>263</v>
      </c>
      <c r="F225" s="206" t="s">
        <v>264</v>
      </c>
      <c r="G225" s="207" t="s">
        <v>191</v>
      </c>
      <c r="H225" s="208">
        <v>16.9</v>
      </c>
      <c r="I225" s="209"/>
      <c r="J225" s="210">
        <f>ROUND(I225*H225,2)</f>
        <v>0</v>
      </c>
      <c r="K225" s="206" t="s">
        <v>162</v>
      </c>
      <c r="L225" s="62"/>
      <c r="M225" s="211" t="s">
        <v>23</v>
      </c>
      <c r="N225" s="212" t="s">
        <v>44</v>
      </c>
      <c r="O225" s="43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5" t="s">
        <v>163</v>
      </c>
      <c r="AT225" s="25" t="s">
        <v>158</v>
      </c>
      <c r="AU225" s="25" t="s">
        <v>82</v>
      </c>
      <c r="AY225" s="25" t="s">
        <v>156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5" t="s">
        <v>80</v>
      </c>
      <c r="BK225" s="215">
        <f>ROUND(I225*H225,2)</f>
        <v>0</v>
      </c>
      <c r="BL225" s="25" t="s">
        <v>163</v>
      </c>
      <c r="BM225" s="25" t="s">
        <v>265</v>
      </c>
    </row>
    <row r="226" spans="2:51" s="12" customFormat="1" ht="13.5">
      <c r="B226" s="216"/>
      <c r="C226" s="217"/>
      <c r="D226" s="218" t="s">
        <v>165</v>
      </c>
      <c r="E226" s="219" t="s">
        <v>23</v>
      </c>
      <c r="F226" s="220" t="s">
        <v>179</v>
      </c>
      <c r="G226" s="217"/>
      <c r="H226" s="219" t="s">
        <v>23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165</v>
      </c>
      <c r="AU226" s="226" t="s">
        <v>82</v>
      </c>
      <c r="AV226" s="12" t="s">
        <v>80</v>
      </c>
      <c r="AW226" s="12" t="s">
        <v>36</v>
      </c>
      <c r="AX226" s="12" t="s">
        <v>73</v>
      </c>
      <c r="AY226" s="226" t="s">
        <v>156</v>
      </c>
    </row>
    <row r="227" spans="2:51" s="13" customFormat="1" ht="13.5">
      <c r="B227" s="227"/>
      <c r="C227" s="228"/>
      <c r="D227" s="218" t="s">
        <v>165</v>
      </c>
      <c r="E227" s="229" t="s">
        <v>23</v>
      </c>
      <c r="F227" s="230" t="s">
        <v>266</v>
      </c>
      <c r="G227" s="228"/>
      <c r="H227" s="231">
        <v>11.8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165</v>
      </c>
      <c r="AU227" s="237" t="s">
        <v>82</v>
      </c>
      <c r="AV227" s="13" t="s">
        <v>82</v>
      </c>
      <c r="AW227" s="13" t="s">
        <v>36</v>
      </c>
      <c r="AX227" s="13" t="s">
        <v>73</v>
      </c>
      <c r="AY227" s="237" t="s">
        <v>156</v>
      </c>
    </row>
    <row r="228" spans="2:51" s="13" customFormat="1" ht="13.5">
      <c r="B228" s="227"/>
      <c r="C228" s="228"/>
      <c r="D228" s="218" t="s">
        <v>165</v>
      </c>
      <c r="E228" s="229" t="s">
        <v>23</v>
      </c>
      <c r="F228" s="230" t="s">
        <v>267</v>
      </c>
      <c r="G228" s="228"/>
      <c r="H228" s="231">
        <v>5.1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165</v>
      </c>
      <c r="AU228" s="237" t="s">
        <v>82</v>
      </c>
      <c r="AV228" s="13" t="s">
        <v>82</v>
      </c>
      <c r="AW228" s="13" t="s">
        <v>36</v>
      </c>
      <c r="AX228" s="13" t="s">
        <v>73</v>
      </c>
      <c r="AY228" s="237" t="s">
        <v>156</v>
      </c>
    </row>
    <row r="229" spans="2:51" s="14" customFormat="1" ht="13.5">
      <c r="B229" s="238"/>
      <c r="C229" s="239"/>
      <c r="D229" s="218" t="s">
        <v>165</v>
      </c>
      <c r="E229" s="240" t="s">
        <v>23</v>
      </c>
      <c r="F229" s="241" t="s">
        <v>168</v>
      </c>
      <c r="G229" s="239"/>
      <c r="H229" s="242">
        <v>16.9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AT229" s="248" t="s">
        <v>165</v>
      </c>
      <c r="AU229" s="248" t="s">
        <v>82</v>
      </c>
      <c r="AV229" s="14" t="s">
        <v>163</v>
      </c>
      <c r="AW229" s="14" t="s">
        <v>36</v>
      </c>
      <c r="AX229" s="14" t="s">
        <v>80</v>
      </c>
      <c r="AY229" s="248" t="s">
        <v>156</v>
      </c>
    </row>
    <row r="230" spans="2:65" s="1" customFormat="1" ht="16.5" customHeight="1">
      <c r="B230" s="42"/>
      <c r="C230" s="249" t="s">
        <v>268</v>
      </c>
      <c r="D230" s="249" t="s">
        <v>169</v>
      </c>
      <c r="E230" s="250" t="s">
        <v>269</v>
      </c>
      <c r="F230" s="251" t="s">
        <v>270</v>
      </c>
      <c r="G230" s="252" t="s">
        <v>191</v>
      </c>
      <c r="H230" s="253">
        <v>17.745</v>
      </c>
      <c r="I230" s="254"/>
      <c r="J230" s="255">
        <f>ROUND(I230*H230,2)</f>
        <v>0</v>
      </c>
      <c r="K230" s="251" t="s">
        <v>23</v>
      </c>
      <c r="L230" s="256"/>
      <c r="M230" s="257" t="s">
        <v>23</v>
      </c>
      <c r="N230" s="258" t="s">
        <v>44</v>
      </c>
      <c r="O230" s="43"/>
      <c r="P230" s="213">
        <f>O230*H230</f>
        <v>0</v>
      </c>
      <c r="Q230" s="213">
        <v>0.001</v>
      </c>
      <c r="R230" s="213">
        <f>Q230*H230</f>
        <v>0.017745</v>
      </c>
      <c r="S230" s="213">
        <v>0</v>
      </c>
      <c r="T230" s="214">
        <f>S230*H230</f>
        <v>0</v>
      </c>
      <c r="AR230" s="25" t="s">
        <v>172</v>
      </c>
      <c r="AT230" s="25" t="s">
        <v>169</v>
      </c>
      <c r="AU230" s="25" t="s">
        <v>82</v>
      </c>
      <c r="AY230" s="25" t="s">
        <v>156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5" t="s">
        <v>80</v>
      </c>
      <c r="BK230" s="215">
        <f>ROUND(I230*H230,2)</f>
        <v>0</v>
      </c>
      <c r="BL230" s="25" t="s">
        <v>163</v>
      </c>
      <c r="BM230" s="25" t="s">
        <v>271</v>
      </c>
    </row>
    <row r="231" spans="2:51" s="13" customFormat="1" ht="13.5">
      <c r="B231" s="227"/>
      <c r="C231" s="228"/>
      <c r="D231" s="218" t="s">
        <v>165</v>
      </c>
      <c r="E231" s="228"/>
      <c r="F231" s="230" t="s">
        <v>272</v>
      </c>
      <c r="G231" s="228"/>
      <c r="H231" s="231">
        <v>17.745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165</v>
      </c>
      <c r="AU231" s="237" t="s">
        <v>82</v>
      </c>
      <c r="AV231" s="13" t="s">
        <v>82</v>
      </c>
      <c r="AW231" s="13" t="s">
        <v>6</v>
      </c>
      <c r="AX231" s="13" t="s">
        <v>80</v>
      </c>
      <c r="AY231" s="237" t="s">
        <v>156</v>
      </c>
    </row>
    <row r="232" spans="2:65" s="1" customFormat="1" ht="25.5" customHeight="1">
      <c r="B232" s="42"/>
      <c r="C232" s="204" t="s">
        <v>273</v>
      </c>
      <c r="D232" s="204" t="s">
        <v>158</v>
      </c>
      <c r="E232" s="205" t="s">
        <v>274</v>
      </c>
      <c r="F232" s="206" t="s">
        <v>275</v>
      </c>
      <c r="G232" s="207" t="s">
        <v>276</v>
      </c>
      <c r="H232" s="208">
        <v>2</v>
      </c>
      <c r="I232" s="209"/>
      <c r="J232" s="210">
        <f>ROUND(I232*H232,2)</f>
        <v>0</v>
      </c>
      <c r="K232" s="206" t="s">
        <v>162</v>
      </c>
      <c r="L232" s="62"/>
      <c r="M232" s="211" t="s">
        <v>23</v>
      </c>
      <c r="N232" s="212" t="s">
        <v>44</v>
      </c>
      <c r="O232" s="43"/>
      <c r="P232" s="213">
        <f>O232*H232</f>
        <v>0</v>
      </c>
      <c r="Q232" s="213">
        <v>0.00048</v>
      </c>
      <c r="R232" s="213">
        <f>Q232*H232</f>
        <v>0.00096</v>
      </c>
      <c r="S232" s="213">
        <v>0</v>
      </c>
      <c r="T232" s="214">
        <f>S232*H232</f>
        <v>0</v>
      </c>
      <c r="AR232" s="25" t="s">
        <v>163</v>
      </c>
      <c r="AT232" s="25" t="s">
        <v>158</v>
      </c>
      <c r="AU232" s="25" t="s">
        <v>82</v>
      </c>
      <c r="AY232" s="25" t="s">
        <v>156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5" t="s">
        <v>80</v>
      </c>
      <c r="BK232" s="215">
        <f>ROUND(I232*H232,2)</f>
        <v>0</v>
      </c>
      <c r="BL232" s="25" t="s">
        <v>163</v>
      </c>
      <c r="BM232" s="25" t="s">
        <v>277</v>
      </c>
    </row>
    <row r="233" spans="2:51" s="12" customFormat="1" ht="13.5">
      <c r="B233" s="216"/>
      <c r="C233" s="217"/>
      <c r="D233" s="218" t="s">
        <v>165</v>
      </c>
      <c r="E233" s="219" t="s">
        <v>23</v>
      </c>
      <c r="F233" s="220" t="s">
        <v>166</v>
      </c>
      <c r="G233" s="217"/>
      <c r="H233" s="219" t="s">
        <v>23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165</v>
      </c>
      <c r="AU233" s="226" t="s">
        <v>82</v>
      </c>
      <c r="AV233" s="12" t="s">
        <v>80</v>
      </c>
      <c r="AW233" s="12" t="s">
        <v>36</v>
      </c>
      <c r="AX233" s="12" t="s">
        <v>73</v>
      </c>
      <c r="AY233" s="226" t="s">
        <v>156</v>
      </c>
    </row>
    <row r="234" spans="2:51" s="13" customFormat="1" ht="13.5">
      <c r="B234" s="227"/>
      <c r="C234" s="228"/>
      <c r="D234" s="218" t="s">
        <v>165</v>
      </c>
      <c r="E234" s="229" t="s">
        <v>23</v>
      </c>
      <c r="F234" s="230" t="s">
        <v>278</v>
      </c>
      <c r="G234" s="228"/>
      <c r="H234" s="231">
        <v>2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165</v>
      </c>
      <c r="AU234" s="237" t="s">
        <v>82</v>
      </c>
      <c r="AV234" s="13" t="s">
        <v>82</v>
      </c>
      <c r="AW234" s="13" t="s">
        <v>36</v>
      </c>
      <c r="AX234" s="13" t="s">
        <v>73</v>
      </c>
      <c r="AY234" s="237" t="s">
        <v>156</v>
      </c>
    </row>
    <row r="235" spans="2:51" s="14" customFormat="1" ht="13.5">
      <c r="B235" s="238"/>
      <c r="C235" s="239"/>
      <c r="D235" s="218" t="s">
        <v>165</v>
      </c>
      <c r="E235" s="240" t="s">
        <v>23</v>
      </c>
      <c r="F235" s="241" t="s">
        <v>168</v>
      </c>
      <c r="G235" s="239"/>
      <c r="H235" s="242">
        <v>2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165</v>
      </c>
      <c r="AU235" s="248" t="s">
        <v>82</v>
      </c>
      <c r="AV235" s="14" t="s">
        <v>163</v>
      </c>
      <c r="AW235" s="14" t="s">
        <v>36</v>
      </c>
      <c r="AX235" s="14" t="s">
        <v>80</v>
      </c>
      <c r="AY235" s="248" t="s">
        <v>156</v>
      </c>
    </row>
    <row r="236" spans="2:65" s="1" customFormat="1" ht="16.5" customHeight="1">
      <c r="B236" s="42"/>
      <c r="C236" s="249" t="s">
        <v>279</v>
      </c>
      <c r="D236" s="249" t="s">
        <v>169</v>
      </c>
      <c r="E236" s="250" t="s">
        <v>280</v>
      </c>
      <c r="F236" s="251" t="s">
        <v>281</v>
      </c>
      <c r="G236" s="252" t="s">
        <v>276</v>
      </c>
      <c r="H236" s="253">
        <v>1</v>
      </c>
      <c r="I236" s="254"/>
      <c r="J236" s="255">
        <f>ROUND(I236*H236,2)</f>
        <v>0</v>
      </c>
      <c r="K236" s="251" t="s">
        <v>162</v>
      </c>
      <c r="L236" s="256"/>
      <c r="M236" s="257" t="s">
        <v>23</v>
      </c>
      <c r="N236" s="258" t="s">
        <v>44</v>
      </c>
      <c r="O236" s="43"/>
      <c r="P236" s="213">
        <f>O236*H236</f>
        <v>0</v>
      </c>
      <c r="Q236" s="213">
        <v>0.02053</v>
      </c>
      <c r="R236" s="213">
        <f>Q236*H236</f>
        <v>0.02053</v>
      </c>
      <c r="S236" s="213">
        <v>0</v>
      </c>
      <c r="T236" s="214">
        <f>S236*H236</f>
        <v>0</v>
      </c>
      <c r="AR236" s="25" t="s">
        <v>172</v>
      </c>
      <c r="AT236" s="25" t="s">
        <v>169</v>
      </c>
      <c r="AU236" s="25" t="s">
        <v>82</v>
      </c>
      <c r="AY236" s="25" t="s">
        <v>156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5" t="s">
        <v>80</v>
      </c>
      <c r="BK236" s="215">
        <f>ROUND(I236*H236,2)</f>
        <v>0</v>
      </c>
      <c r="BL236" s="25" t="s">
        <v>163</v>
      </c>
      <c r="BM236" s="25" t="s">
        <v>282</v>
      </c>
    </row>
    <row r="237" spans="2:65" s="1" customFormat="1" ht="16.5" customHeight="1">
      <c r="B237" s="42"/>
      <c r="C237" s="249" t="s">
        <v>283</v>
      </c>
      <c r="D237" s="249" t="s">
        <v>169</v>
      </c>
      <c r="E237" s="250" t="s">
        <v>284</v>
      </c>
      <c r="F237" s="251" t="s">
        <v>285</v>
      </c>
      <c r="G237" s="252" t="s">
        <v>276</v>
      </c>
      <c r="H237" s="253">
        <v>1</v>
      </c>
      <c r="I237" s="254"/>
      <c r="J237" s="255">
        <f>ROUND(I237*H237,2)</f>
        <v>0</v>
      </c>
      <c r="K237" s="251" t="s">
        <v>162</v>
      </c>
      <c r="L237" s="256"/>
      <c r="M237" s="257" t="s">
        <v>23</v>
      </c>
      <c r="N237" s="258" t="s">
        <v>44</v>
      </c>
      <c r="O237" s="43"/>
      <c r="P237" s="213">
        <f>O237*H237</f>
        <v>0</v>
      </c>
      <c r="Q237" s="213">
        <v>0.02265</v>
      </c>
      <c r="R237" s="213">
        <f>Q237*H237</f>
        <v>0.02265</v>
      </c>
      <c r="S237" s="213">
        <v>0</v>
      </c>
      <c r="T237" s="214">
        <f>S237*H237</f>
        <v>0</v>
      </c>
      <c r="AR237" s="25" t="s">
        <v>172</v>
      </c>
      <c r="AT237" s="25" t="s">
        <v>169</v>
      </c>
      <c r="AU237" s="25" t="s">
        <v>82</v>
      </c>
      <c r="AY237" s="25" t="s">
        <v>156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5" t="s">
        <v>80</v>
      </c>
      <c r="BK237" s="215">
        <f>ROUND(I237*H237,2)</f>
        <v>0</v>
      </c>
      <c r="BL237" s="25" t="s">
        <v>163</v>
      </c>
      <c r="BM237" s="25" t="s">
        <v>286</v>
      </c>
    </row>
    <row r="238" spans="2:63" s="11" customFormat="1" ht="29.85" customHeight="1">
      <c r="B238" s="188"/>
      <c r="C238" s="189"/>
      <c r="D238" s="190" t="s">
        <v>72</v>
      </c>
      <c r="E238" s="202" t="s">
        <v>215</v>
      </c>
      <c r="F238" s="202" t="s">
        <v>287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SUM(P239:P287)</f>
        <v>0</v>
      </c>
      <c r="Q238" s="196"/>
      <c r="R238" s="197">
        <f>SUM(R239:R287)</f>
        <v>0.0123981</v>
      </c>
      <c r="S238" s="196"/>
      <c r="T238" s="198">
        <f>SUM(T239:T287)</f>
        <v>3.581106</v>
      </c>
      <c r="AR238" s="199" t="s">
        <v>80</v>
      </c>
      <c r="AT238" s="200" t="s">
        <v>72</v>
      </c>
      <c r="AU238" s="200" t="s">
        <v>80</v>
      </c>
      <c r="AY238" s="199" t="s">
        <v>156</v>
      </c>
      <c r="BK238" s="201">
        <f>SUM(BK239:BK287)</f>
        <v>0</v>
      </c>
    </row>
    <row r="239" spans="2:65" s="1" customFormat="1" ht="25.5" customHeight="1">
      <c r="B239" s="42"/>
      <c r="C239" s="204" t="s">
        <v>9</v>
      </c>
      <c r="D239" s="204" t="s">
        <v>158</v>
      </c>
      <c r="E239" s="205" t="s">
        <v>288</v>
      </c>
      <c r="F239" s="206" t="s">
        <v>289</v>
      </c>
      <c r="G239" s="207" t="s">
        <v>177</v>
      </c>
      <c r="H239" s="208">
        <v>72.93</v>
      </c>
      <c r="I239" s="209"/>
      <c r="J239" s="210">
        <f>ROUND(I239*H239,2)</f>
        <v>0</v>
      </c>
      <c r="K239" s="206" t="s">
        <v>162</v>
      </c>
      <c r="L239" s="62"/>
      <c r="M239" s="211" t="s">
        <v>23</v>
      </c>
      <c r="N239" s="212" t="s">
        <v>44</v>
      </c>
      <c r="O239" s="43"/>
      <c r="P239" s="213">
        <f>O239*H239</f>
        <v>0</v>
      </c>
      <c r="Q239" s="213">
        <v>0.00013</v>
      </c>
      <c r="R239" s="213">
        <f>Q239*H239</f>
        <v>0.0094809</v>
      </c>
      <c r="S239" s="213">
        <v>0</v>
      </c>
      <c r="T239" s="214">
        <f>S239*H239</f>
        <v>0</v>
      </c>
      <c r="AR239" s="25" t="s">
        <v>163</v>
      </c>
      <c r="AT239" s="25" t="s">
        <v>158</v>
      </c>
      <c r="AU239" s="25" t="s">
        <v>82</v>
      </c>
      <c r="AY239" s="25" t="s">
        <v>156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5" t="s">
        <v>80</v>
      </c>
      <c r="BK239" s="215">
        <f>ROUND(I239*H239,2)</f>
        <v>0</v>
      </c>
      <c r="BL239" s="25" t="s">
        <v>163</v>
      </c>
      <c r="BM239" s="25" t="s">
        <v>290</v>
      </c>
    </row>
    <row r="240" spans="2:51" s="12" customFormat="1" ht="13.5">
      <c r="B240" s="216"/>
      <c r="C240" s="217"/>
      <c r="D240" s="218" t="s">
        <v>165</v>
      </c>
      <c r="E240" s="219" t="s">
        <v>23</v>
      </c>
      <c r="F240" s="220" t="s">
        <v>291</v>
      </c>
      <c r="G240" s="217"/>
      <c r="H240" s="219" t="s">
        <v>23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165</v>
      </c>
      <c r="AU240" s="226" t="s">
        <v>82</v>
      </c>
      <c r="AV240" s="12" t="s">
        <v>80</v>
      </c>
      <c r="AW240" s="12" t="s">
        <v>36</v>
      </c>
      <c r="AX240" s="12" t="s">
        <v>73</v>
      </c>
      <c r="AY240" s="226" t="s">
        <v>156</v>
      </c>
    </row>
    <row r="241" spans="2:51" s="13" customFormat="1" ht="13.5">
      <c r="B241" s="227"/>
      <c r="C241" s="228"/>
      <c r="D241" s="218" t="s">
        <v>165</v>
      </c>
      <c r="E241" s="229" t="s">
        <v>23</v>
      </c>
      <c r="F241" s="230" t="s">
        <v>292</v>
      </c>
      <c r="G241" s="228"/>
      <c r="H241" s="231">
        <v>72.93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165</v>
      </c>
      <c r="AU241" s="237" t="s">
        <v>82</v>
      </c>
      <c r="AV241" s="13" t="s">
        <v>82</v>
      </c>
      <c r="AW241" s="13" t="s">
        <v>36</v>
      </c>
      <c r="AX241" s="13" t="s">
        <v>73</v>
      </c>
      <c r="AY241" s="237" t="s">
        <v>156</v>
      </c>
    </row>
    <row r="242" spans="2:51" s="14" customFormat="1" ht="13.5">
      <c r="B242" s="238"/>
      <c r="C242" s="239"/>
      <c r="D242" s="218" t="s">
        <v>165</v>
      </c>
      <c r="E242" s="240" t="s">
        <v>23</v>
      </c>
      <c r="F242" s="241" t="s">
        <v>168</v>
      </c>
      <c r="G242" s="239"/>
      <c r="H242" s="242">
        <v>72.93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165</v>
      </c>
      <c r="AU242" s="248" t="s">
        <v>82</v>
      </c>
      <c r="AV242" s="14" t="s">
        <v>163</v>
      </c>
      <c r="AW242" s="14" t="s">
        <v>36</v>
      </c>
      <c r="AX242" s="14" t="s">
        <v>80</v>
      </c>
      <c r="AY242" s="248" t="s">
        <v>156</v>
      </c>
    </row>
    <row r="243" spans="2:65" s="1" customFormat="1" ht="25.5" customHeight="1">
      <c r="B243" s="42"/>
      <c r="C243" s="204" t="s">
        <v>293</v>
      </c>
      <c r="D243" s="204" t="s">
        <v>158</v>
      </c>
      <c r="E243" s="205" t="s">
        <v>294</v>
      </c>
      <c r="F243" s="206" t="s">
        <v>295</v>
      </c>
      <c r="G243" s="207" t="s">
        <v>177</v>
      </c>
      <c r="H243" s="208">
        <v>72.93</v>
      </c>
      <c r="I243" s="209"/>
      <c r="J243" s="210">
        <f>ROUND(I243*H243,2)</f>
        <v>0</v>
      </c>
      <c r="K243" s="206" t="s">
        <v>162</v>
      </c>
      <c r="L243" s="62"/>
      <c r="M243" s="211" t="s">
        <v>23</v>
      </c>
      <c r="N243" s="212" t="s">
        <v>44</v>
      </c>
      <c r="O243" s="43"/>
      <c r="P243" s="213">
        <f>O243*H243</f>
        <v>0</v>
      </c>
      <c r="Q243" s="213">
        <v>4E-05</v>
      </c>
      <c r="R243" s="213">
        <f>Q243*H243</f>
        <v>0.0029172000000000004</v>
      </c>
      <c r="S243" s="213">
        <v>0</v>
      </c>
      <c r="T243" s="214">
        <f>S243*H243</f>
        <v>0</v>
      </c>
      <c r="AR243" s="25" t="s">
        <v>163</v>
      </c>
      <c r="AT243" s="25" t="s">
        <v>158</v>
      </c>
      <c r="AU243" s="25" t="s">
        <v>82</v>
      </c>
      <c r="AY243" s="25" t="s">
        <v>156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5" t="s">
        <v>80</v>
      </c>
      <c r="BK243" s="215">
        <f>ROUND(I243*H243,2)</f>
        <v>0</v>
      </c>
      <c r="BL243" s="25" t="s">
        <v>163</v>
      </c>
      <c r="BM243" s="25" t="s">
        <v>296</v>
      </c>
    </row>
    <row r="244" spans="2:51" s="12" customFormat="1" ht="13.5">
      <c r="B244" s="216"/>
      <c r="C244" s="217"/>
      <c r="D244" s="218" t="s">
        <v>165</v>
      </c>
      <c r="E244" s="219" t="s">
        <v>23</v>
      </c>
      <c r="F244" s="220" t="s">
        <v>291</v>
      </c>
      <c r="G244" s="217"/>
      <c r="H244" s="219" t="s">
        <v>23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165</v>
      </c>
      <c r="AU244" s="226" t="s">
        <v>82</v>
      </c>
      <c r="AV244" s="12" t="s">
        <v>80</v>
      </c>
      <c r="AW244" s="12" t="s">
        <v>36</v>
      </c>
      <c r="AX244" s="12" t="s">
        <v>73</v>
      </c>
      <c r="AY244" s="226" t="s">
        <v>156</v>
      </c>
    </row>
    <row r="245" spans="2:51" s="13" customFormat="1" ht="13.5">
      <c r="B245" s="227"/>
      <c r="C245" s="228"/>
      <c r="D245" s="218" t="s">
        <v>165</v>
      </c>
      <c r="E245" s="229" t="s">
        <v>23</v>
      </c>
      <c r="F245" s="230" t="s">
        <v>292</v>
      </c>
      <c r="G245" s="228"/>
      <c r="H245" s="231">
        <v>72.93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165</v>
      </c>
      <c r="AU245" s="237" t="s">
        <v>82</v>
      </c>
      <c r="AV245" s="13" t="s">
        <v>82</v>
      </c>
      <c r="AW245" s="13" t="s">
        <v>36</v>
      </c>
      <c r="AX245" s="13" t="s">
        <v>73</v>
      </c>
      <c r="AY245" s="237" t="s">
        <v>156</v>
      </c>
    </row>
    <row r="246" spans="2:51" s="14" customFormat="1" ht="13.5">
      <c r="B246" s="238"/>
      <c r="C246" s="239"/>
      <c r="D246" s="218" t="s">
        <v>165</v>
      </c>
      <c r="E246" s="240" t="s">
        <v>23</v>
      </c>
      <c r="F246" s="241" t="s">
        <v>168</v>
      </c>
      <c r="G246" s="239"/>
      <c r="H246" s="242">
        <v>72.93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165</v>
      </c>
      <c r="AU246" s="248" t="s">
        <v>82</v>
      </c>
      <c r="AV246" s="14" t="s">
        <v>163</v>
      </c>
      <c r="AW246" s="14" t="s">
        <v>36</v>
      </c>
      <c r="AX246" s="14" t="s">
        <v>80</v>
      </c>
      <c r="AY246" s="248" t="s">
        <v>156</v>
      </c>
    </row>
    <row r="247" spans="2:65" s="1" customFormat="1" ht="25.5" customHeight="1">
      <c r="B247" s="42"/>
      <c r="C247" s="204" t="s">
        <v>297</v>
      </c>
      <c r="D247" s="204" t="s">
        <v>158</v>
      </c>
      <c r="E247" s="205" t="s">
        <v>298</v>
      </c>
      <c r="F247" s="206" t="s">
        <v>299</v>
      </c>
      <c r="G247" s="207" t="s">
        <v>177</v>
      </c>
      <c r="H247" s="208">
        <v>2.94</v>
      </c>
      <c r="I247" s="209"/>
      <c r="J247" s="210">
        <f>ROUND(I247*H247,2)</f>
        <v>0</v>
      </c>
      <c r="K247" s="206" t="s">
        <v>162</v>
      </c>
      <c r="L247" s="62"/>
      <c r="M247" s="211" t="s">
        <v>23</v>
      </c>
      <c r="N247" s="212" t="s">
        <v>44</v>
      </c>
      <c r="O247" s="43"/>
      <c r="P247" s="213">
        <f>O247*H247</f>
        <v>0</v>
      </c>
      <c r="Q247" s="213">
        <v>0</v>
      </c>
      <c r="R247" s="213">
        <f>Q247*H247</f>
        <v>0</v>
      </c>
      <c r="S247" s="213">
        <v>0.062</v>
      </c>
      <c r="T247" s="214">
        <f>S247*H247</f>
        <v>0.18228</v>
      </c>
      <c r="AR247" s="25" t="s">
        <v>163</v>
      </c>
      <c r="AT247" s="25" t="s">
        <v>158</v>
      </c>
      <c r="AU247" s="25" t="s">
        <v>82</v>
      </c>
      <c r="AY247" s="25" t="s">
        <v>156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5" t="s">
        <v>80</v>
      </c>
      <c r="BK247" s="215">
        <f>ROUND(I247*H247,2)</f>
        <v>0</v>
      </c>
      <c r="BL247" s="25" t="s">
        <v>163</v>
      </c>
      <c r="BM247" s="25" t="s">
        <v>300</v>
      </c>
    </row>
    <row r="248" spans="2:51" s="12" customFormat="1" ht="13.5">
      <c r="B248" s="216"/>
      <c r="C248" s="217"/>
      <c r="D248" s="218" t="s">
        <v>165</v>
      </c>
      <c r="E248" s="219" t="s">
        <v>23</v>
      </c>
      <c r="F248" s="220" t="s">
        <v>301</v>
      </c>
      <c r="G248" s="217"/>
      <c r="H248" s="219" t="s">
        <v>23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165</v>
      </c>
      <c r="AU248" s="226" t="s">
        <v>82</v>
      </c>
      <c r="AV248" s="12" t="s">
        <v>80</v>
      </c>
      <c r="AW248" s="12" t="s">
        <v>36</v>
      </c>
      <c r="AX248" s="12" t="s">
        <v>73</v>
      </c>
      <c r="AY248" s="226" t="s">
        <v>156</v>
      </c>
    </row>
    <row r="249" spans="2:51" s="13" customFormat="1" ht="13.5">
      <c r="B249" s="227"/>
      <c r="C249" s="228"/>
      <c r="D249" s="218" t="s">
        <v>165</v>
      </c>
      <c r="E249" s="229" t="s">
        <v>23</v>
      </c>
      <c r="F249" s="230" t="s">
        <v>302</v>
      </c>
      <c r="G249" s="228"/>
      <c r="H249" s="231">
        <v>2.94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165</v>
      </c>
      <c r="AU249" s="237" t="s">
        <v>82</v>
      </c>
      <c r="AV249" s="13" t="s">
        <v>82</v>
      </c>
      <c r="AW249" s="13" t="s">
        <v>36</v>
      </c>
      <c r="AX249" s="13" t="s">
        <v>73</v>
      </c>
      <c r="AY249" s="237" t="s">
        <v>156</v>
      </c>
    </row>
    <row r="250" spans="2:51" s="14" customFormat="1" ht="13.5">
      <c r="B250" s="238"/>
      <c r="C250" s="239"/>
      <c r="D250" s="218" t="s">
        <v>165</v>
      </c>
      <c r="E250" s="240" t="s">
        <v>23</v>
      </c>
      <c r="F250" s="241" t="s">
        <v>168</v>
      </c>
      <c r="G250" s="239"/>
      <c r="H250" s="242">
        <v>2.94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165</v>
      </c>
      <c r="AU250" s="248" t="s">
        <v>82</v>
      </c>
      <c r="AV250" s="14" t="s">
        <v>163</v>
      </c>
      <c r="AW250" s="14" t="s">
        <v>36</v>
      </c>
      <c r="AX250" s="14" t="s">
        <v>80</v>
      </c>
      <c r="AY250" s="248" t="s">
        <v>156</v>
      </c>
    </row>
    <row r="251" spans="2:65" s="1" customFormat="1" ht="25.5" customHeight="1">
      <c r="B251" s="42"/>
      <c r="C251" s="204" t="s">
        <v>303</v>
      </c>
      <c r="D251" s="204" t="s">
        <v>158</v>
      </c>
      <c r="E251" s="205" t="s">
        <v>304</v>
      </c>
      <c r="F251" s="206" t="s">
        <v>305</v>
      </c>
      <c r="G251" s="207" t="s">
        <v>191</v>
      </c>
      <c r="H251" s="208">
        <v>5.1</v>
      </c>
      <c r="I251" s="209"/>
      <c r="J251" s="210">
        <f>ROUND(I251*H251,2)</f>
        <v>0</v>
      </c>
      <c r="K251" s="206" t="s">
        <v>162</v>
      </c>
      <c r="L251" s="62"/>
      <c r="M251" s="211" t="s">
        <v>23</v>
      </c>
      <c r="N251" s="212" t="s">
        <v>44</v>
      </c>
      <c r="O251" s="43"/>
      <c r="P251" s="213">
        <f>O251*H251</f>
        <v>0</v>
      </c>
      <c r="Q251" s="213">
        <v>0</v>
      </c>
      <c r="R251" s="213">
        <f>Q251*H251</f>
        <v>0</v>
      </c>
      <c r="S251" s="213">
        <v>0.011</v>
      </c>
      <c r="T251" s="214">
        <f>S251*H251</f>
        <v>0.05609999999999999</v>
      </c>
      <c r="AR251" s="25" t="s">
        <v>163</v>
      </c>
      <c r="AT251" s="25" t="s">
        <v>158</v>
      </c>
      <c r="AU251" s="25" t="s">
        <v>82</v>
      </c>
      <c r="AY251" s="25" t="s">
        <v>156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5" t="s">
        <v>80</v>
      </c>
      <c r="BK251" s="215">
        <f>ROUND(I251*H251,2)</f>
        <v>0</v>
      </c>
      <c r="BL251" s="25" t="s">
        <v>163</v>
      </c>
      <c r="BM251" s="25" t="s">
        <v>306</v>
      </c>
    </row>
    <row r="252" spans="2:51" s="12" customFormat="1" ht="13.5">
      <c r="B252" s="216"/>
      <c r="C252" s="217"/>
      <c r="D252" s="218" t="s">
        <v>165</v>
      </c>
      <c r="E252" s="219" t="s">
        <v>23</v>
      </c>
      <c r="F252" s="220" t="s">
        <v>166</v>
      </c>
      <c r="G252" s="217"/>
      <c r="H252" s="219" t="s">
        <v>23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165</v>
      </c>
      <c r="AU252" s="226" t="s">
        <v>82</v>
      </c>
      <c r="AV252" s="12" t="s">
        <v>80</v>
      </c>
      <c r="AW252" s="12" t="s">
        <v>36</v>
      </c>
      <c r="AX252" s="12" t="s">
        <v>73</v>
      </c>
      <c r="AY252" s="226" t="s">
        <v>156</v>
      </c>
    </row>
    <row r="253" spans="2:51" s="12" customFormat="1" ht="13.5">
      <c r="B253" s="216"/>
      <c r="C253" s="217"/>
      <c r="D253" s="218" t="s">
        <v>165</v>
      </c>
      <c r="E253" s="219" t="s">
        <v>23</v>
      </c>
      <c r="F253" s="220" t="s">
        <v>307</v>
      </c>
      <c r="G253" s="217"/>
      <c r="H253" s="219" t="s">
        <v>23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165</v>
      </c>
      <c r="AU253" s="226" t="s">
        <v>82</v>
      </c>
      <c r="AV253" s="12" t="s">
        <v>80</v>
      </c>
      <c r="AW253" s="12" t="s">
        <v>36</v>
      </c>
      <c r="AX253" s="12" t="s">
        <v>73</v>
      </c>
      <c r="AY253" s="226" t="s">
        <v>156</v>
      </c>
    </row>
    <row r="254" spans="2:51" s="13" customFormat="1" ht="13.5">
      <c r="B254" s="227"/>
      <c r="C254" s="228"/>
      <c r="D254" s="218" t="s">
        <v>165</v>
      </c>
      <c r="E254" s="229" t="s">
        <v>23</v>
      </c>
      <c r="F254" s="230" t="s">
        <v>308</v>
      </c>
      <c r="G254" s="228"/>
      <c r="H254" s="231">
        <v>5.1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165</v>
      </c>
      <c r="AU254" s="237" t="s">
        <v>82</v>
      </c>
      <c r="AV254" s="13" t="s">
        <v>82</v>
      </c>
      <c r="AW254" s="13" t="s">
        <v>36</v>
      </c>
      <c r="AX254" s="13" t="s">
        <v>73</v>
      </c>
      <c r="AY254" s="237" t="s">
        <v>156</v>
      </c>
    </row>
    <row r="255" spans="2:51" s="14" customFormat="1" ht="13.5">
      <c r="B255" s="238"/>
      <c r="C255" s="239"/>
      <c r="D255" s="218" t="s">
        <v>165</v>
      </c>
      <c r="E255" s="240" t="s">
        <v>23</v>
      </c>
      <c r="F255" s="241" t="s">
        <v>168</v>
      </c>
      <c r="G255" s="239"/>
      <c r="H255" s="242">
        <v>5.1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165</v>
      </c>
      <c r="AU255" s="248" t="s">
        <v>82</v>
      </c>
      <c r="AV255" s="14" t="s">
        <v>163</v>
      </c>
      <c r="AW255" s="14" t="s">
        <v>36</v>
      </c>
      <c r="AX255" s="14" t="s">
        <v>80</v>
      </c>
      <c r="AY255" s="248" t="s">
        <v>156</v>
      </c>
    </row>
    <row r="256" spans="2:65" s="1" customFormat="1" ht="25.5" customHeight="1">
      <c r="B256" s="42"/>
      <c r="C256" s="204" t="s">
        <v>309</v>
      </c>
      <c r="D256" s="204" t="s">
        <v>158</v>
      </c>
      <c r="E256" s="205" t="s">
        <v>310</v>
      </c>
      <c r="F256" s="206" t="s">
        <v>311</v>
      </c>
      <c r="G256" s="207" t="s">
        <v>191</v>
      </c>
      <c r="H256" s="208">
        <v>3.05</v>
      </c>
      <c r="I256" s="209"/>
      <c r="J256" s="210">
        <f>ROUND(I256*H256,2)</f>
        <v>0</v>
      </c>
      <c r="K256" s="206" t="s">
        <v>162</v>
      </c>
      <c r="L256" s="62"/>
      <c r="M256" s="211" t="s">
        <v>23</v>
      </c>
      <c r="N256" s="212" t="s">
        <v>44</v>
      </c>
      <c r="O256" s="43"/>
      <c r="P256" s="213">
        <f>O256*H256</f>
        <v>0</v>
      </c>
      <c r="Q256" s="213">
        <v>0</v>
      </c>
      <c r="R256" s="213">
        <f>Q256*H256</f>
        <v>0</v>
      </c>
      <c r="S256" s="213">
        <v>0.016</v>
      </c>
      <c r="T256" s="214">
        <f>S256*H256</f>
        <v>0.048799999999999996</v>
      </c>
      <c r="AR256" s="25" t="s">
        <v>163</v>
      </c>
      <c r="AT256" s="25" t="s">
        <v>158</v>
      </c>
      <c r="AU256" s="25" t="s">
        <v>82</v>
      </c>
      <c r="AY256" s="25" t="s">
        <v>156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5" t="s">
        <v>80</v>
      </c>
      <c r="BK256" s="215">
        <f>ROUND(I256*H256,2)</f>
        <v>0</v>
      </c>
      <c r="BL256" s="25" t="s">
        <v>163</v>
      </c>
      <c r="BM256" s="25" t="s">
        <v>312</v>
      </c>
    </row>
    <row r="257" spans="2:51" s="12" customFormat="1" ht="13.5">
      <c r="B257" s="216"/>
      <c r="C257" s="217"/>
      <c r="D257" s="218" t="s">
        <v>165</v>
      </c>
      <c r="E257" s="219" t="s">
        <v>23</v>
      </c>
      <c r="F257" s="220" t="s">
        <v>166</v>
      </c>
      <c r="G257" s="217"/>
      <c r="H257" s="219" t="s">
        <v>23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165</v>
      </c>
      <c r="AU257" s="226" t="s">
        <v>82</v>
      </c>
      <c r="AV257" s="12" t="s">
        <v>80</v>
      </c>
      <c r="AW257" s="12" t="s">
        <v>36</v>
      </c>
      <c r="AX257" s="12" t="s">
        <v>73</v>
      </c>
      <c r="AY257" s="226" t="s">
        <v>156</v>
      </c>
    </row>
    <row r="258" spans="2:51" s="12" customFormat="1" ht="13.5">
      <c r="B258" s="216"/>
      <c r="C258" s="217"/>
      <c r="D258" s="218" t="s">
        <v>165</v>
      </c>
      <c r="E258" s="219" t="s">
        <v>23</v>
      </c>
      <c r="F258" s="220" t="s">
        <v>307</v>
      </c>
      <c r="G258" s="217"/>
      <c r="H258" s="219" t="s">
        <v>23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165</v>
      </c>
      <c r="AU258" s="226" t="s">
        <v>82</v>
      </c>
      <c r="AV258" s="12" t="s">
        <v>80</v>
      </c>
      <c r="AW258" s="12" t="s">
        <v>36</v>
      </c>
      <c r="AX258" s="12" t="s">
        <v>73</v>
      </c>
      <c r="AY258" s="226" t="s">
        <v>156</v>
      </c>
    </row>
    <row r="259" spans="2:51" s="13" customFormat="1" ht="13.5">
      <c r="B259" s="227"/>
      <c r="C259" s="228"/>
      <c r="D259" s="218" t="s">
        <v>165</v>
      </c>
      <c r="E259" s="229" t="s">
        <v>23</v>
      </c>
      <c r="F259" s="230" t="s">
        <v>313</v>
      </c>
      <c r="G259" s="228"/>
      <c r="H259" s="231">
        <v>3.05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165</v>
      </c>
      <c r="AU259" s="237" t="s">
        <v>82</v>
      </c>
      <c r="AV259" s="13" t="s">
        <v>82</v>
      </c>
      <c r="AW259" s="13" t="s">
        <v>36</v>
      </c>
      <c r="AX259" s="13" t="s">
        <v>73</v>
      </c>
      <c r="AY259" s="237" t="s">
        <v>156</v>
      </c>
    </row>
    <row r="260" spans="2:51" s="14" customFormat="1" ht="13.5">
      <c r="B260" s="238"/>
      <c r="C260" s="239"/>
      <c r="D260" s="218" t="s">
        <v>165</v>
      </c>
      <c r="E260" s="240" t="s">
        <v>23</v>
      </c>
      <c r="F260" s="241" t="s">
        <v>168</v>
      </c>
      <c r="G260" s="239"/>
      <c r="H260" s="242">
        <v>3.05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165</v>
      </c>
      <c r="AU260" s="248" t="s">
        <v>82</v>
      </c>
      <c r="AV260" s="14" t="s">
        <v>163</v>
      </c>
      <c r="AW260" s="14" t="s">
        <v>36</v>
      </c>
      <c r="AX260" s="14" t="s">
        <v>80</v>
      </c>
      <c r="AY260" s="248" t="s">
        <v>156</v>
      </c>
    </row>
    <row r="261" spans="2:65" s="1" customFormat="1" ht="25.5" customHeight="1">
      <c r="B261" s="42"/>
      <c r="C261" s="204" t="s">
        <v>314</v>
      </c>
      <c r="D261" s="204" t="s">
        <v>158</v>
      </c>
      <c r="E261" s="205" t="s">
        <v>315</v>
      </c>
      <c r="F261" s="206" t="s">
        <v>316</v>
      </c>
      <c r="G261" s="207" t="s">
        <v>177</v>
      </c>
      <c r="H261" s="208">
        <v>13.568</v>
      </c>
      <c r="I261" s="209"/>
      <c r="J261" s="210">
        <f>ROUND(I261*H261,2)</f>
        <v>0</v>
      </c>
      <c r="K261" s="206" t="s">
        <v>162</v>
      </c>
      <c r="L261" s="62"/>
      <c r="M261" s="211" t="s">
        <v>23</v>
      </c>
      <c r="N261" s="212" t="s">
        <v>44</v>
      </c>
      <c r="O261" s="43"/>
      <c r="P261" s="213">
        <f>O261*H261</f>
        <v>0</v>
      </c>
      <c r="Q261" s="213">
        <v>0</v>
      </c>
      <c r="R261" s="213">
        <f>Q261*H261</f>
        <v>0</v>
      </c>
      <c r="S261" s="213">
        <v>0.05</v>
      </c>
      <c r="T261" s="214">
        <f>S261*H261</f>
        <v>0.6784</v>
      </c>
      <c r="AR261" s="25" t="s">
        <v>163</v>
      </c>
      <c r="AT261" s="25" t="s">
        <v>158</v>
      </c>
      <c r="AU261" s="25" t="s">
        <v>82</v>
      </c>
      <c r="AY261" s="25" t="s">
        <v>156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5" t="s">
        <v>80</v>
      </c>
      <c r="BK261" s="215">
        <f>ROUND(I261*H261,2)</f>
        <v>0</v>
      </c>
      <c r="BL261" s="25" t="s">
        <v>163</v>
      </c>
      <c r="BM261" s="25" t="s">
        <v>317</v>
      </c>
    </row>
    <row r="262" spans="2:51" s="13" customFormat="1" ht="13.5">
      <c r="B262" s="227"/>
      <c r="C262" s="228"/>
      <c r="D262" s="218" t="s">
        <v>165</v>
      </c>
      <c r="E262" s="229" t="s">
        <v>23</v>
      </c>
      <c r="F262" s="230" t="s">
        <v>219</v>
      </c>
      <c r="G262" s="228"/>
      <c r="H262" s="231">
        <v>13.568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165</v>
      </c>
      <c r="AU262" s="237" t="s">
        <v>82</v>
      </c>
      <c r="AV262" s="13" t="s">
        <v>82</v>
      </c>
      <c r="AW262" s="13" t="s">
        <v>36</v>
      </c>
      <c r="AX262" s="13" t="s">
        <v>73</v>
      </c>
      <c r="AY262" s="237" t="s">
        <v>156</v>
      </c>
    </row>
    <row r="263" spans="2:51" s="14" customFormat="1" ht="13.5">
      <c r="B263" s="238"/>
      <c r="C263" s="239"/>
      <c r="D263" s="218" t="s">
        <v>165</v>
      </c>
      <c r="E263" s="240" t="s">
        <v>23</v>
      </c>
      <c r="F263" s="241" t="s">
        <v>168</v>
      </c>
      <c r="G263" s="239"/>
      <c r="H263" s="242">
        <v>13.568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165</v>
      </c>
      <c r="AU263" s="248" t="s">
        <v>82</v>
      </c>
      <c r="AV263" s="14" t="s">
        <v>163</v>
      </c>
      <c r="AW263" s="14" t="s">
        <v>36</v>
      </c>
      <c r="AX263" s="14" t="s">
        <v>80</v>
      </c>
      <c r="AY263" s="248" t="s">
        <v>156</v>
      </c>
    </row>
    <row r="264" spans="2:65" s="1" customFormat="1" ht="25.5" customHeight="1">
      <c r="B264" s="42"/>
      <c r="C264" s="204" t="s">
        <v>318</v>
      </c>
      <c r="D264" s="204" t="s">
        <v>158</v>
      </c>
      <c r="E264" s="205" t="s">
        <v>319</v>
      </c>
      <c r="F264" s="206" t="s">
        <v>320</v>
      </c>
      <c r="G264" s="207" t="s">
        <v>177</v>
      </c>
      <c r="H264" s="208">
        <v>7.679</v>
      </c>
      <c r="I264" s="209"/>
      <c r="J264" s="210">
        <f>ROUND(I264*H264,2)</f>
        <v>0</v>
      </c>
      <c r="K264" s="206" t="s">
        <v>162</v>
      </c>
      <c r="L264" s="62"/>
      <c r="M264" s="211" t="s">
        <v>23</v>
      </c>
      <c r="N264" s="212" t="s">
        <v>44</v>
      </c>
      <c r="O264" s="43"/>
      <c r="P264" s="213">
        <f>O264*H264</f>
        <v>0</v>
      </c>
      <c r="Q264" s="213">
        <v>0</v>
      </c>
      <c r="R264" s="213">
        <f>Q264*H264</f>
        <v>0</v>
      </c>
      <c r="S264" s="213">
        <v>0.046</v>
      </c>
      <c r="T264" s="214">
        <f>S264*H264</f>
        <v>0.353234</v>
      </c>
      <c r="AR264" s="25" t="s">
        <v>163</v>
      </c>
      <c r="AT264" s="25" t="s">
        <v>158</v>
      </c>
      <c r="AU264" s="25" t="s">
        <v>82</v>
      </c>
      <c r="AY264" s="25" t="s">
        <v>156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5" t="s">
        <v>80</v>
      </c>
      <c r="BK264" s="215">
        <f>ROUND(I264*H264,2)</f>
        <v>0</v>
      </c>
      <c r="BL264" s="25" t="s">
        <v>163</v>
      </c>
      <c r="BM264" s="25" t="s">
        <v>321</v>
      </c>
    </row>
    <row r="265" spans="2:51" s="12" customFormat="1" ht="13.5">
      <c r="B265" s="216"/>
      <c r="C265" s="217"/>
      <c r="D265" s="218" t="s">
        <v>165</v>
      </c>
      <c r="E265" s="219" t="s">
        <v>23</v>
      </c>
      <c r="F265" s="220" t="s">
        <v>179</v>
      </c>
      <c r="G265" s="217"/>
      <c r="H265" s="219" t="s">
        <v>23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165</v>
      </c>
      <c r="AU265" s="226" t="s">
        <v>82</v>
      </c>
      <c r="AV265" s="12" t="s">
        <v>80</v>
      </c>
      <c r="AW265" s="12" t="s">
        <v>36</v>
      </c>
      <c r="AX265" s="12" t="s">
        <v>73</v>
      </c>
      <c r="AY265" s="226" t="s">
        <v>156</v>
      </c>
    </row>
    <row r="266" spans="2:51" s="12" customFormat="1" ht="13.5">
      <c r="B266" s="216"/>
      <c r="C266" s="217"/>
      <c r="D266" s="218" t="s">
        <v>165</v>
      </c>
      <c r="E266" s="219" t="s">
        <v>23</v>
      </c>
      <c r="F266" s="220" t="s">
        <v>322</v>
      </c>
      <c r="G266" s="217"/>
      <c r="H266" s="219" t="s">
        <v>23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165</v>
      </c>
      <c r="AU266" s="226" t="s">
        <v>82</v>
      </c>
      <c r="AV266" s="12" t="s">
        <v>80</v>
      </c>
      <c r="AW266" s="12" t="s">
        <v>36</v>
      </c>
      <c r="AX266" s="12" t="s">
        <v>73</v>
      </c>
      <c r="AY266" s="226" t="s">
        <v>156</v>
      </c>
    </row>
    <row r="267" spans="2:51" s="12" customFormat="1" ht="13.5">
      <c r="B267" s="216"/>
      <c r="C267" s="217"/>
      <c r="D267" s="218" t="s">
        <v>165</v>
      </c>
      <c r="E267" s="219" t="s">
        <v>23</v>
      </c>
      <c r="F267" s="220" t="s">
        <v>208</v>
      </c>
      <c r="G267" s="217"/>
      <c r="H267" s="219" t="s">
        <v>23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165</v>
      </c>
      <c r="AU267" s="226" t="s">
        <v>82</v>
      </c>
      <c r="AV267" s="12" t="s">
        <v>80</v>
      </c>
      <c r="AW267" s="12" t="s">
        <v>36</v>
      </c>
      <c r="AX267" s="12" t="s">
        <v>73</v>
      </c>
      <c r="AY267" s="226" t="s">
        <v>156</v>
      </c>
    </row>
    <row r="268" spans="2:51" s="13" customFormat="1" ht="13.5">
      <c r="B268" s="227"/>
      <c r="C268" s="228"/>
      <c r="D268" s="218" t="s">
        <v>165</v>
      </c>
      <c r="E268" s="229" t="s">
        <v>23</v>
      </c>
      <c r="F268" s="230" t="s">
        <v>323</v>
      </c>
      <c r="G268" s="228"/>
      <c r="H268" s="231">
        <v>3.145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165</v>
      </c>
      <c r="AU268" s="237" t="s">
        <v>82</v>
      </c>
      <c r="AV268" s="13" t="s">
        <v>82</v>
      </c>
      <c r="AW268" s="13" t="s">
        <v>36</v>
      </c>
      <c r="AX268" s="13" t="s">
        <v>73</v>
      </c>
      <c r="AY268" s="237" t="s">
        <v>156</v>
      </c>
    </row>
    <row r="269" spans="2:51" s="13" customFormat="1" ht="13.5">
      <c r="B269" s="227"/>
      <c r="C269" s="228"/>
      <c r="D269" s="218" t="s">
        <v>165</v>
      </c>
      <c r="E269" s="229" t="s">
        <v>23</v>
      </c>
      <c r="F269" s="230" t="s">
        <v>229</v>
      </c>
      <c r="G269" s="228"/>
      <c r="H269" s="231">
        <v>-1.773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165</v>
      </c>
      <c r="AU269" s="237" t="s">
        <v>82</v>
      </c>
      <c r="AV269" s="13" t="s">
        <v>82</v>
      </c>
      <c r="AW269" s="13" t="s">
        <v>36</v>
      </c>
      <c r="AX269" s="13" t="s">
        <v>73</v>
      </c>
      <c r="AY269" s="237" t="s">
        <v>156</v>
      </c>
    </row>
    <row r="270" spans="2:51" s="15" customFormat="1" ht="13.5">
      <c r="B270" s="259"/>
      <c r="C270" s="260"/>
      <c r="D270" s="218" t="s">
        <v>165</v>
      </c>
      <c r="E270" s="261" t="s">
        <v>23</v>
      </c>
      <c r="F270" s="262" t="s">
        <v>210</v>
      </c>
      <c r="G270" s="260"/>
      <c r="H270" s="263">
        <v>1.372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AT270" s="269" t="s">
        <v>165</v>
      </c>
      <c r="AU270" s="269" t="s">
        <v>82</v>
      </c>
      <c r="AV270" s="15" t="s">
        <v>90</v>
      </c>
      <c r="AW270" s="15" t="s">
        <v>36</v>
      </c>
      <c r="AX270" s="15" t="s">
        <v>73</v>
      </c>
      <c r="AY270" s="269" t="s">
        <v>156</v>
      </c>
    </row>
    <row r="271" spans="2:51" s="12" customFormat="1" ht="13.5">
      <c r="B271" s="216"/>
      <c r="C271" s="217"/>
      <c r="D271" s="218" t="s">
        <v>165</v>
      </c>
      <c r="E271" s="219" t="s">
        <v>23</v>
      </c>
      <c r="F271" s="220" t="s">
        <v>211</v>
      </c>
      <c r="G271" s="217"/>
      <c r="H271" s="219" t="s">
        <v>23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165</v>
      </c>
      <c r="AU271" s="226" t="s">
        <v>82</v>
      </c>
      <c r="AV271" s="12" t="s">
        <v>80</v>
      </c>
      <c r="AW271" s="12" t="s">
        <v>36</v>
      </c>
      <c r="AX271" s="12" t="s">
        <v>73</v>
      </c>
      <c r="AY271" s="226" t="s">
        <v>156</v>
      </c>
    </row>
    <row r="272" spans="2:51" s="13" customFormat="1" ht="13.5">
      <c r="B272" s="227"/>
      <c r="C272" s="228"/>
      <c r="D272" s="218" t="s">
        <v>165</v>
      </c>
      <c r="E272" s="229" t="s">
        <v>23</v>
      </c>
      <c r="F272" s="230" t="s">
        <v>324</v>
      </c>
      <c r="G272" s="228"/>
      <c r="H272" s="231">
        <v>2.975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165</v>
      </c>
      <c r="AU272" s="237" t="s">
        <v>82</v>
      </c>
      <c r="AV272" s="13" t="s">
        <v>82</v>
      </c>
      <c r="AW272" s="13" t="s">
        <v>36</v>
      </c>
      <c r="AX272" s="13" t="s">
        <v>73</v>
      </c>
      <c r="AY272" s="237" t="s">
        <v>156</v>
      </c>
    </row>
    <row r="273" spans="2:51" s="13" customFormat="1" ht="13.5">
      <c r="B273" s="227"/>
      <c r="C273" s="228"/>
      <c r="D273" s="218" t="s">
        <v>165</v>
      </c>
      <c r="E273" s="229" t="s">
        <v>23</v>
      </c>
      <c r="F273" s="230" t="s">
        <v>234</v>
      </c>
      <c r="G273" s="228"/>
      <c r="H273" s="231">
        <v>-1.576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165</v>
      </c>
      <c r="AU273" s="237" t="s">
        <v>82</v>
      </c>
      <c r="AV273" s="13" t="s">
        <v>82</v>
      </c>
      <c r="AW273" s="13" t="s">
        <v>36</v>
      </c>
      <c r="AX273" s="13" t="s">
        <v>73</v>
      </c>
      <c r="AY273" s="237" t="s">
        <v>156</v>
      </c>
    </row>
    <row r="274" spans="2:51" s="15" customFormat="1" ht="13.5">
      <c r="B274" s="259"/>
      <c r="C274" s="260"/>
      <c r="D274" s="218" t="s">
        <v>165</v>
      </c>
      <c r="E274" s="261" t="s">
        <v>23</v>
      </c>
      <c r="F274" s="262" t="s">
        <v>210</v>
      </c>
      <c r="G274" s="260"/>
      <c r="H274" s="263">
        <v>1.399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AT274" s="269" t="s">
        <v>165</v>
      </c>
      <c r="AU274" s="269" t="s">
        <v>82</v>
      </c>
      <c r="AV274" s="15" t="s">
        <v>90</v>
      </c>
      <c r="AW274" s="15" t="s">
        <v>36</v>
      </c>
      <c r="AX274" s="15" t="s">
        <v>73</v>
      </c>
      <c r="AY274" s="269" t="s">
        <v>156</v>
      </c>
    </row>
    <row r="275" spans="2:51" s="12" customFormat="1" ht="13.5">
      <c r="B275" s="216"/>
      <c r="C275" s="217"/>
      <c r="D275" s="218" t="s">
        <v>165</v>
      </c>
      <c r="E275" s="219" t="s">
        <v>23</v>
      </c>
      <c r="F275" s="220" t="s">
        <v>213</v>
      </c>
      <c r="G275" s="217"/>
      <c r="H275" s="219" t="s">
        <v>23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165</v>
      </c>
      <c r="AU275" s="226" t="s">
        <v>82</v>
      </c>
      <c r="AV275" s="12" t="s">
        <v>80</v>
      </c>
      <c r="AW275" s="12" t="s">
        <v>36</v>
      </c>
      <c r="AX275" s="12" t="s">
        <v>73</v>
      </c>
      <c r="AY275" s="226" t="s">
        <v>156</v>
      </c>
    </row>
    <row r="276" spans="2:51" s="13" customFormat="1" ht="13.5">
      <c r="B276" s="227"/>
      <c r="C276" s="228"/>
      <c r="D276" s="218" t="s">
        <v>165</v>
      </c>
      <c r="E276" s="229" t="s">
        <v>23</v>
      </c>
      <c r="F276" s="230" t="s">
        <v>325</v>
      </c>
      <c r="G276" s="228"/>
      <c r="H276" s="231">
        <v>6.588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165</v>
      </c>
      <c r="AU276" s="237" t="s">
        <v>82</v>
      </c>
      <c r="AV276" s="13" t="s">
        <v>82</v>
      </c>
      <c r="AW276" s="13" t="s">
        <v>36</v>
      </c>
      <c r="AX276" s="13" t="s">
        <v>73</v>
      </c>
      <c r="AY276" s="237" t="s">
        <v>156</v>
      </c>
    </row>
    <row r="277" spans="2:51" s="13" customFormat="1" ht="13.5">
      <c r="B277" s="227"/>
      <c r="C277" s="228"/>
      <c r="D277" s="218" t="s">
        <v>165</v>
      </c>
      <c r="E277" s="229" t="s">
        <v>23</v>
      </c>
      <c r="F277" s="230" t="s">
        <v>233</v>
      </c>
      <c r="G277" s="228"/>
      <c r="H277" s="231">
        <v>1.02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165</v>
      </c>
      <c r="AU277" s="237" t="s">
        <v>82</v>
      </c>
      <c r="AV277" s="13" t="s">
        <v>82</v>
      </c>
      <c r="AW277" s="13" t="s">
        <v>36</v>
      </c>
      <c r="AX277" s="13" t="s">
        <v>73</v>
      </c>
      <c r="AY277" s="237" t="s">
        <v>156</v>
      </c>
    </row>
    <row r="278" spans="2:51" s="13" customFormat="1" ht="13.5">
      <c r="B278" s="227"/>
      <c r="C278" s="228"/>
      <c r="D278" s="218" t="s">
        <v>165</v>
      </c>
      <c r="E278" s="229" t="s">
        <v>23</v>
      </c>
      <c r="F278" s="230" t="s">
        <v>235</v>
      </c>
      <c r="G278" s="228"/>
      <c r="H278" s="231">
        <v>-2.7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165</v>
      </c>
      <c r="AU278" s="237" t="s">
        <v>82</v>
      </c>
      <c r="AV278" s="13" t="s">
        <v>82</v>
      </c>
      <c r="AW278" s="13" t="s">
        <v>36</v>
      </c>
      <c r="AX278" s="13" t="s">
        <v>73</v>
      </c>
      <c r="AY278" s="237" t="s">
        <v>156</v>
      </c>
    </row>
    <row r="279" spans="2:51" s="15" customFormat="1" ht="13.5">
      <c r="B279" s="259"/>
      <c r="C279" s="260"/>
      <c r="D279" s="218" t="s">
        <v>165</v>
      </c>
      <c r="E279" s="261" t="s">
        <v>23</v>
      </c>
      <c r="F279" s="262" t="s">
        <v>210</v>
      </c>
      <c r="G279" s="260"/>
      <c r="H279" s="263">
        <v>4.908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AT279" s="269" t="s">
        <v>165</v>
      </c>
      <c r="AU279" s="269" t="s">
        <v>82</v>
      </c>
      <c r="AV279" s="15" t="s">
        <v>90</v>
      </c>
      <c r="AW279" s="15" t="s">
        <v>36</v>
      </c>
      <c r="AX279" s="15" t="s">
        <v>73</v>
      </c>
      <c r="AY279" s="269" t="s">
        <v>156</v>
      </c>
    </row>
    <row r="280" spans="2:51" s="14" customFormat="1" ht="13.5">
      <c r="B280" s="238"/>
      <c r="C280" s="239"/>
      <c r="D280" s="218" t="s">
        <v>165</v>
      </c>
      <c r="E280" s="240" t="s">
        <v>23</v>
      </c>
      <c r="F280" s="241" t="s">
        <v>168</v>
      </c>
      <c r="G280" s="239"/>
      <c r="H280" s="242">
        <v>7.679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165</v>
      </c>
      <c r="AU280" s="248" t="s">
        <v>82</v>
      </c>
      <c r="AV280" s="14" t="s">
        <v>163</v>
      </c>
      <c r="AW280" s="14" t="s">
        <v>36</v>
      </c>
      <c r="AX280" s="14" t="s">
        <v>80</v>
      </c>
      <c r="AY280" s="248" t="s">
        <v>156</v>
      </c>
    </row>
    <row r="281" spans="2:65" s="1" customFormat="1" ht="25.5" customHeight="1">
      <c r="B281" s="42"/>
      <c r="C281" s="204" t="s">
        <v>326</v>
      </c>
      <c r="D281" s="204" t="s">
        <v>158</v>
      </c>
      <c r="E281" s="205" t="s">
        <v>327</v>
      </c>
      <c r="F281" s="206" t="s">
        <v>328</v>
      </c>
      <c r="G281" s="207" t="s">
        <v>177</v>
      </c>
      <c r="H281" s="208">
        <v>33.269</v>
      </c>
      <c r="I281" s="209"/>
      <c r="J281" s="210">
        <f>ROUND(I281*H281,2)</f>
        <v>0</v>
      </c>
      <c r="K281" s="206" t="s">
        <v>162</v>
      </c>
      <c r="L281" s="62"/>
      <c r="M281" s="211" t="s">
        <v>23</v>
      </c>
      <c r="N281" s="212" t="s">
        <v>44</v>
      </c>
      <c r="O281" s="43"/>
      <c r="P281" s="213">
        <f>O281*H281</f>
        <v>0</v>
      </c>
      <c r="Q281" s="213">
        <v>0</v>
      </c>
      <c r="R281" s="213">
        <f>Q281*H281</f>
        <v>0</v>
      </c>
      <c r="S281" s="213">
        <v>0.068</v>
      </c>
      <c r="T281" s="214">
        <f>S281*H281</f>
        <v>2.262292</v>
      </c>
      <c r="AR281" s="25" t="s">
        <v>163</v>
      </c>
      <c r="AT281" s="25" t="s">
        <v>158</v>
      </c>
      <c r="AU281" s="25" t="s">
        <v>82</v>
      </c>
      <c r="AY281" s="25" t="s">
        <v>156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5" t="s">
        <v>80</v>
      </c>
      <c r="BK281" s="215">
        <f>ROUND(I281*H281,2)</f>
        <v>0</v>
      </c>
      <c r="BL281" s="25" t="s">
        <v>163</v>
      </c>
      <c r="BM281" s="25" t="s">
        <v>329</v>
      </c>
    </row>
    <row r="282" spans="2:51" s="12" customFormat="1" ht="13.5">
      <c r="B282" s="216"/>
      <c r="C282" s="217"/>
      <c r="D282" s="218" t="s">
        <v>165</v>
      </c>
      <c r="E282" s="219" t="s">
        <v>23</v>
      </c>
      <c r="F282" s="220" t="s">
        <v>330</v>
      </c>
      <c r="G282" s="217"/>
      <c r="H282" s="219" t="s">
        <v>23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165</v>
      </c>
      <c r="AU282" s="226" t="s">
        <v>82</v>
      </c>
      <c r="AV282" s="12" t="s">
        <v>80</v>
      </c>
      <c r="AW282" s="12" t="s">
        <v>36</v>
      </c>
      <c r="AX282" s="12" t="s">
        <v>73</v>
      </c>
      <c r="AY282" s="226" t="s">
        <v>156</v>
      </c>
    </row>
    <row r="283" spans="2:51" s="12" customFormat="1" ht="13.5">
      <c r="B283" s="216"/>
      <c r="C283" s="217"/>
      <c r="D283" s="218" t="s">
        <v>165</v>
      </c>
      <c r="E283" s="219" t="s">
        <v>23</v>
      </c>
      <c r="F283" s="220" t="s">
        <v>331</v>
      </c>
      <c r="G283" s="217"/>
      <c r="H283" s="219" t="s">
        <v>23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165</v>
      </c>
      <c r="AU283" s="226" t="s">
        <v>82</v>
      </c>
      <c r="AV283" s="12" t="s">
        <v>80</v>
      </c>
      <c r="AW283" s="12" t="s">
        <v>36</v>
      </c>
      <c r="AX283" s="12" t="s">
        <v>73</v>
      </c>
      <c r="AY283" s="226" t="s">
        <v>156</v>
      </c>
    </row>
    <row r="284" spans="2:51" s="13" customFormat="1" ht="13.5">
      <c r="B284" s="227"/>
      <c r="C284" s="228"/>
      <c r="D284" s="218" t="s">
        <v>165</v>
      </c>
      <c r="E284" s="229" t="s">
        <v>23</v>
      </c>
      <c r="F284" s="230" t="s">
        <v>332</v>
      </c>
      <c r="G284" s="228"/>
      <c r="H284" s="231">
        <v>36.645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165</v>
      </c>
      <c r="AU284" s="237" t="s">
        <v>82</v>
      </c>
      <c r="AV284" s="13" t="s">
        <v>82</v>
      </c>
      <c r="AW284" s="13" t="s">
        <v>36</v>
      </c>
      <c r="AX284" s="13" t="s">
        <v>73</v>
      </c>
      <c r="AY284" s="237" t="s">
        <v>156</v>
      </c>
    </row>
    <row r="285" spans="2:51" s="13" customFormat="1" ht="13.5">
      <c r="B285" s="227"/>
      <c r="C285" s="228"/>
      <c r="D285" s="218" t="s">
        <v>165</v>
      </c>
      <c r="E285" s="229" t="s">
        <v>23</v>
      </c>
      <c r="F285" s="230" t="s">
        <v>333</v>
      </c>
      <c r="G285" s="228"/>
      <c r="H285" s="231">
        <v>-1.8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165</v>
      </c>
      <c r="AU285" s="237" t="s">
        <v>82</v>
      </c>
      <c r="AV285" s="13" t="s">
        <v>82</v>
      </c>
      <c r="AW285" s="13" t="s">
        <v>36</v>
      </c>
      <c r="AX285" s="13" t="s">
        <v>73</v>
      </c>
      <c r="AY285" s="237" t="s">
        <v>156</v>
      </c>
    </row>
    <row r="286" spans="2:51" s="13" customFormat="1" ht="13.5">
      <c r="B286" s="227"/>
      <c r="C286" s="228"/>
      <c r="D286" s="218" t="s">
        <v>165</v>
      </c>
      <c r="E286" s="229" t="s">
        <v>23</v>
      </c>
      <c r="F286" s="230" t="s">
        <v>334</v>
      </c>
      <c r="G286" s="228"/>
      <c r="H286" s="231">
        <v>-1.576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165</v>
      </c>
      <c r="AU286" s="237" t="s">
        <v>82</v>
      </c>
      <c r="AV286" s="13" t="s">
        <v>82</v>
      </c>
      <c r="AW286" s="13" t="s">
        <v>36</v>
      </c>
      <c r="AX286" s="13" t="s">
        <v>73</v>
      </c>
      <c r="AY286" s="237" t="s">
        <v>156</v>
      </c>
    </row>
    <row r="287" spans="2:51" s="14" customFormat="1" ht="13.5">
      <c r="B287" s="238"/>
      <c r="C287" s="239"/>
      <c r="D287" s="218" t="s">
        <v>165</v>
      </c>
      <c r="E287" s="240" t="s">
        <v>23</v>
      </c>
      <c r="F287" s="241" t="s">
        <v>168</v>
      </c>
      <c r="G287" s="239"/>
      <c r="H287" s="242">
        <v>33.269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165</v>
      </c>
      <c r="AU287" s="248" t="s">
        <v>82</v>
      </c>
      <c r="AV287" s="14" t="s">
        <v>163</v>
      </c>
      <c r="AW287" s="14" t="s">
        <v>36</v>
      </c>
      <c r="AX287" s="14" t="s">
        <v>80</v>
      </c>
      <c r="AY287" s="248" t="s">
        <v>156</v>
      </c>
    </row>
    <row r="288" spans="2:63" s="11" customFormat="1" ht="29.85" customHeight="1">
      <c r="B288" s="188"/>
      <c r="C288" s="189"/>
      <c r="D288" s="190" t="s">
        <v>72</v>
      </c>
      <c r="E288" s="202" t="s">
        <v>335</v>
      </c>
      <c r="F288" s="202" t="s">
        <v>336</v>
      </c>
      <c r="G288" s="189"/>
      <c r="H288" s="189"/>
      <c r="I288" s="192"/>
      <c r="J288" s="203">
        <f>BK288</f>
        <v>0</v>
      </c>
      <c r="K288" s="189"/>
      <c r="L288" s="194"/>
      <c r="M288" s="195"/>
      <c r="N288" s="196"/>
      <c r="O288" s="196"/>
      <c r="P288" s="197">
        <f>SUM(P289:P294)</f>
        <v>0</v>
      </c>
      <c r="Q288" s="196"/>
      <c r="R288" s="197">
        <f>SUM(R289:R294)</f>
        <v>0</v>
      </c>
      <c r="S288" s="196"/>
      <c r="T288" s="198">
        <f>SUM(T289:T294)</f>
        <v>0</v>
      </c>
      <c r="AR288" s="199" t="s">
        <v>80</v>
      </c>
      <c r="AT288" s="200" t="s">
        <v>72</v>
      </c>
      <c r="AU288" s="200" t="s">
        <v>80</v>
      </c>
      <c r="AY288" s="199" t="s">
        <v>156</v>
      </c>
      <c r="BK288" s="201">
        <f>SUM(BK289:BK294)</f>
        <v>0</v>
      </c>
    </row>
    <row r="289" spans="2:65" s="1" customFormat="1" ht="25.5" customHeight="1">
      <c r="B289" s="42"/>
      <c r="C289" s="204" t="s">
        <v>337</v>
      </c>
      <c r="D289" s="204" t="s">
        <v>158</v>
      </c>
      <c r="E289" s="205" t="s">
        <v>338</v>
      </c>
      <c r="F289" s="206" t="s">
        <v>339</v>
      </c>
      <c r="G289" s="207" t="s">
        <v>161</v>
      </c>
      <c r="H289" s="208">
        <v>5.05</v>
      </c>
      <c r="I289" s="209"/>
      <c r="J289" s="210">
        <f>ROUND(I289*H289,2)</f>
        <v>0</v>
      </c>
      <c r="K289" s="206" t="s">
        <v>162</v>
      </c>
      <c r="L289" s="62"/>
      <c r="M289" s="211" t="s">
        <v>23</v>
      </c>
      <c r="N289" s="212" t="s">
        <v>44</v>
      </c>
      <c r="O289" s="43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5" t="s">
        <v>163</v>
      </c>
      <c r="AT289" s="25" t="s">
        <v>158</v>
      </c>
      <c r="AU289" s="25" t="s">
        <v>82</v>
      </c>
      <c r="AY289" s="25" t="s">
        <v>156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5" t="s">
        <v>80</v>
      </c>
      <c r="BK289" s="215">
        <f>ROUND(I289*H289,2)</f>
        <v>0</v>
      </c>
      <c r="BL289" s="25" t="s">
        <v>163</v>
      </c>
      <c r="BM289" s="25" t="s">
        <v>340</v>
      </c>
    </row>
    <row r="290" spans="2:65" s="1" customFormat="1" ht="25.5" customHeight="1">
      <c r="B290" s="42"/>
      <c r="C290" s="204" t="s">
        <v>341</v>
      </c>
      <c r="D290" s="204" t="s">
        <v>158</v>
      </c>
      <c r="E290" s="205" t="s">
        <v>342</v>
      </c>
      <c r="F290" s="206" t="s">
        <v>343</v>
      </c>
      <c r="G290" s="207" t="s">
        <v>161</v>
      </c>
      <c r="H290" s="208">
        <v>5.05</v>
      </c>
      <c r="I290" s="209"/>
      <c r="J290" s="210">
        <f>ROUND(I290*H290,2)</f>
        <v>0</v>
      </c>
      <c r="K290" s="206" t="s">
        <v>162</v>
      </c>
      <c r="L290" s="62"/>
      <c r="M290" s="211" t="s">
        <v>23</v>
      </c>
      <c r="N290" s="212" t="s">
        <v>44</v>
      </c>
      <c r="O290" s="43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5" t="s">
        <v>163</v>
      </c>
      <c r="AT290" s="25" t="s">
        <v>158</v>
      </c>
      <c r="AU290" s="25" t="s">
        <v>82</v>
      </c>
      <c r="AY290" s="25" t="s">
        <v>156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5" t="s">
        <v>80</v>
      </c>
      <c r="BK290" s="215">
        <f>ROUND(I290*H290,2)</f>
        <v>0</v>
      </c>
      <c r="BL290" s="25" t="s">
        <v>163</v>
      </c>
      <c r="BM290" s="25" t="s">
        <v>344</v>
      </c>
    </row>
    <row r="291" spans="2:65" s="1" customFormat="1" ht="25.5" customHeight="1">
      <c r="B291" s="42"/>
      <c r="C291" s="204" t="s">
        <v>345</v>
      </c>
      <c r="D291" s="204" t="s">
        <v>158</v>
      </c>
      <c r="E291" s="205" t="s">
        <v>346</v>
      </c>
      <c r="F291" s="206" t="s">
        <v>347</v>
      </c>
      <c r="G291" s="207" t="s">
        <v>161</v>
      </c>
      <c r="H291" s="208">
        <v>45.45</v>
      </c>
      <c r="I291" s="209"/>
      <c r="J291" s="210">
        <f>ROUND(I291*H291,2)</f>
        <v>0</v>
      </c>
      <c r="K291" s="206" t="s">
        <v>162</v>
      </c>
      <c r="L291" s="62"/>
      <c r="M291" s="211" t="s">
        <v>23</v>
      </c>
      <c r="N291" s="212" t="s">
        <v>44</v>
      </c>
      <c r="O291" s="43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5" t="s">
        <v>163</v>
      </c>
      <c r="AT291" s="25" t="s">
        <v>158</v>
      </c>
      <c r="AU291" s="25" t="s">
        <v>82</v>
      </c>
      <c r="AY291" s="25" t="s">
        <v>156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5" t="s">
        <v>80</v>
      </c>
      <c r="BK291" s="215">
        <f>ROUND(I291*H291,2)</f>
        <v>0</v>
      </c>
      <c r="BL291" s="25" t="s">
        <v>163</v>
      </c>
      <c r="BM291" s="25" t="s">
        <v>348</v>
      </c>
    </row>
    <row r="292" spans="2:51" s="13" customFormat="1" ht="13.5">
      <c r="B292" s="227"/>
      <c r="C292" s="228"/>
      <c r="D292" s="218" t="s">
        <v>165</v>
      </c>
      <c r="E292" s="229" t="s">
        <v>23</v>
      </c>
      <c r="F292" s="230" t="s">
        <v>349</v>
      </c>
      <c r="G292" s="228"/>
      <c r="H292" s="231">
        <v>45.45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165</v>
      </c>
      <c r="AU292" s="237" t="s">
        <v>82</v>
      </c>
      <c r="AV292" s="13" t="s">
        <v>82</v>
      </c>
      <c r="AW292" s="13" t="s">
        <v>36</v>
      </c>
      <c r="AX292" s="13" t="s">
        <v>73</v>
      </c>
      <c r="AY292" s="237" t="s">
        <v>156</v>
      </c>
    </row>
    <row r="293" spans="2:51" s="14" customFormat="1" ht="13.5">
      <c r="B293" s="238"/>
      <c r="C293" s="239"/>
      <c r="D293" s="218" t="s">
        <v>165</v>
      </c>
      <c r="E293" s="240" t="s">
        <v>23</v>
      </c>
      <c r="F293" s="241" t="s">
        <v>168</v>
      </c>
      <c r="G293" s="239"/>
      <c r="H293" s="242">
        <v>45.45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AT293" s="248" t="s">
        <v>165</v>
      </c>
      <c r="AU293" s="248" t="s">
        <v>82</v>
      </c>
      <c r="AV293" s="14" t="s">
        <v>163</v>
      </c>
      <c r="AW293" s="14" t="s">
        <v>36</v>
      </c>
      <c r="AX293" s="14" t="s">
        <v>80</v>
      </c>
      <c r="AY293" s="248" t="s">
        <v>156</v>
      </c>
    </row>
    <row r="294" spans="2:65" s="1" customFormat="1" ht="38.25" customHeight="1">
      <c r="B294" s="42"/>
      <c r="C294" s="204" t="s">
        <v>350</v>
      </c>
      <c r="D294" s="204" t="s">
        <v>158</v>
      </c>
      <c r="E294" s="205" t="s">
        <v>351</v>
      </c>
      <c r="F294" s="206" t="s">
        <v>352</v>
      </c>
      <c r="G294" s="207" t="s">
        <v>161</v>
      </c>
      <c r="H294" s="208">
        <v>5.05</v>
      </c>
      <c r="I294" s="209"/>
      <c r="J294" s="210">
        <f>ROUND(I294*H294,2)</f>
        <v>0</v>
      </c>
      <c r="K294" s="206" t="s">
        <v>162</v>
      </c>
      <c r="L294" s="62"/>
      <c r="M294" s="211" t="s">
        <v>23</v>
      </c>
      <c r="N294" s="212" t="s">
        <v>44</v>
      </c>
      <c r="O294" s="43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25" t="s">
        <v>163</v>
      </c>
      <c r="AT294" s="25" t="s">
        <v>158</v>
      </c>
      <c r="AU294" s="25" t="s">
        <v>82</v>
      </c>
      <c r="AY294" s="25" t="s">
        <v>156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5" t="s">
        <v>80</v>
      </c>
      <c r="BK294" s="215">
        <f>ROUND(I294*H294,2)</f>
        <v>0</v>
      </c>
      <c r="BL294" s="25" t="s">
        <v>163</v>
      </c>
      <c r="BM294" s="25" t="s">
        <v>353</v>
      </c>
    </row>
    <row r="295" spans="2:63" s="11" customFormat="1" ht="29.85" customHeight="1">
      <c r="B295" s="188"/>
      <c r="C295" s="189"/>
      <c r="D295" s="190" t="s">
        <v>72</v>
      </c>
      <c r="E295" s="202" t="s">
        <v>354</v>
      </c>
      <c r="F295" s="202" t="s">
        <v>355</v>
      </c>
      <c r="G295" s="189"/>
      <c r="H295" s="189"/>
      <c r="I295" s="192"/>
      <c r="J295" s="203">
        <f>BK295</f>
        <v>0</v>
      </c>
      <c r="K295" s="189"/>
      <c r="L295" s="194"/>
      <c r="M295" s="195"/>
      <c r="N295" s="196"/>
      <c r="O295" s="196"/>
      <c r="P295" s="197">
        <f>P296</f>
        <v>0</v>
      </c>
      <c r="Q295" s="196"/>
      <c r="R295" s="197">
        <f>R296</f>
        <v>0</v>
      </c>
      <c r="S295" s="196"/>
      <c r="T295" s="198">
        <f>T296</f>
        <v>0</v>
      </c>
      <c r="AR295" s="199" t="s">
        <v>80</v>
      </c>
      <c r="AT295" s="200" t="s">
        <v>72</v>
      </c>
      <c r="AU295" s="200" t="s">
        <v>80</v>
      </c>
      <c r="AY295" s="199" t="s">
        <v>156</v>
      </c>
      <c r="BK295" s="201">
        <f>BK296</f>
        <v>0</v>
      </c>
    </row>
    <row r="296" spans="2:65" s="1" customFormat="1" ht="38.25" customHeight="1">
      <c r="B296" s="42"/>
      <c r="C296" s="204" t="s">
        <v>356</v>
      </c>
      <c r="D296" s="204" t="s">
        <v>158</v>
      </c>
      <c r="E296" s="205" t="s">
        <v>357</v>
      </c>
      <c r="F296" s="206" t="s">
        <v>358</v>
      </c>
      <c r="G296" s="207" t="s">
        <v>161</v>
      </c>
      <c r="H296" s="208">
        <v>3.842</v>
      </c>
      <c r="I296" s="209"/>
      <c r="J296" s="210">
        <f>ROUND(I296*H296,2)</f>
        <v>0</v>
      </c>
      <c r="K296" s="206" t="s">
        <v>162</v>
      </c>
      <c r="L296" s="62"/>
      <c r="M296" s="211" t="s">
        <v>23</v>
      </c>
      <c r="N296" s="212" t="s">
        <v>44</v>
      </c>
      <c r="O296" s="43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5" t="s">
        <v>163</v>
      </c>
      <c r="AT296" s="25" t="s">
        <v>158</v>
      </c>
      <c r="AU296" s="25" t="s">
        <v>82</v>
      </c>
      <c r="AY296" s="25" t="s">
        <v>156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5" t="s">
        <v>80</v>
      </c>
      <c r="BK296" s="215">
        <f>ROUND(I296*H296,2)</f>
        <v>0</v>
      </c>
      <c r="BL296" s="25" t="s">
        <v>163</v>
      </c>
      <c r="BM296" s="25" t="s">
        <v>359</v>
      </c>
    </row>
    <row r="297" spans="2:63" s="11" customFormat="1" ht="37.35" customHeight="1">
      <c r="B297" s="188"/>
      <c r="C297" s="189"/>
      <c r="D297" s="190" t="s">
        <v>72</v>
      </c>
      <c r="E297" s="191" t="s">
        <v>360</v>
      </c>
      <c r="F297" s="191" t="s">
        <v>361</v>
      </c>
      <c r="G297" s="189"/>
      <c r="H297" s="189"/>
      <c r="I297" s="192"/>
      <c r="J297" s="193">
        <f>BK297</f>
        <v>0</v>
      </c>
      <c r="K297" s="189"/>
      <c r="L297" s="194"/>
      <c r="M297" s="195"/>
      <c r="N297" s="196"/>
      <c r="O297" s="196"/>
      <c r="P297" s="197">
        <f>P298+P329+P344+P364+P378+P427+P473+P500</f>
        <v>0</v>
      </c>
      <c r="Q297" s="196"/>
      <c r="R297" s="197">
        <f>R298+R329+R344+R364+R378+R427+R473+R500</f>
        <v>2.95203993</v>
      </c>
      <c r="S297" s="196"/>
      <c r="T297" s="198">
        <f>T298+T329+T344+T364+T378+T427+T473+T500</f>
        <v>1.46854385</v>
      </c>
      <c r="AR297" s="199" t="s">
        <v>82</v>
      </c>
      <c r="AT297" s="200" t="s">
        <v>72</v>
      </c>
      <c r="AU297" s="200" t="s">
        <v>73</v>
      </c>
      <c r="AY297" s="199" t="s">
        <v>156</v>
      </c>
      <c r="BK297" s="201">
        <f>BK298+BK329+BK344+BK364+BK378+BK427+BK473+BK500</f>
        <v>0</v>
      </c>
    </row>
    <row r="298" spans="2:63" s="11" customFormat="1" ht="19.9" customHeight="1">
      <c r="B298" s="188"/>
      <c r="C298" s="189"/>
      <c r="D298" s="190" t="s">
        <v>72</v>
      </c>
      <c r="E298" s="202" t="s">
        <v>362</v>
      </c>
      <c r="F298" s="202" t="s">
        <v>363</v>
      </c>
      <c r="G298" s="189"/>
      <c r="H298" s="189"/>
      <c r="I298" s="192"/>
      <c r="J298" s="203">
        <f>BK298</f>
        <v>0</v>
      </c>
      <c r="K298" s="189"/>
      <c r="L298" s="194"/>
      <c r="M298" s="195"/>
      <c r="N298" s="196"/>
      <c r="O298" s="196"/>
      <c r="P298" s="197">
        <f>SUM(P299:P328)</f>
        <v>0</v>
      </c>
      <c r="Q298" s="196"/>
      <c r="R298" s="197">
        <f>SUM(R299:R328)</f>
        <v>0.06223</v>
      </c>
      <c r="S298" s="196"/>
      <c r="T298" s="198">
        <f>SUM(T299:T328)</f>
        <v>0</v>
      </c>
      <c r="AR298" s="199" t="s">
        <v>82</v>
      </c>
      <c r="AT298" s="200" t="s">
        <v>72</v>
      </c>
      <c r="AU298" s="200" t="s">
        <v>80</v>
      </c>
      <c r="AY298" s="199" t="s">
        <v>156</v>
      </c>
      <c r="BK298" s="201">
        <f>SUM(BK299:BK328)</f>
        <v>0</v>
      </c>
    </row>
    <row r="299" spans="2:65" s="1" customFormat="1" ht="25.5" customHeight="1">
      <c r="B299" s="42"/>
      <c r="C299" s="204" t="s">
        <v>364</v>
      </c>
      <c r="D299" s="204" t="s">
        <v>158</v>
      </c>
      <c r="E299" s="205" t="s">
        <v>365</v>
      </c>
      <c r="F299" s="206" t="s">
        <v>366</v>
      </c>
      <c r="G299" s="207" t="s">
        <v>177</v>
      </c>
      <c r="H299" s="208">
        <v>17.348</v>
      </c>
      <c r="I299" s="209"/>
      <c r="J299" s="210">
        <f>ROUND(I299*H299,2)</f>
        <v>0</v>
      </c>
      <c r="K299" s="206" t="s">
        <v>162</v>
      </c>
      <c r="L299" s="62"/>
      <c r="M299" s="211" t="s">
        <v>23</v>
      </c>
      <c r="N299" s="212" t="s">
        <v>44</v>
      </c>
      <c r="O299" s="43"/>
      <c r="P299" s="213">
        <f>O299*H299</f>
        <v>0</v>
      </c>
      <c r="Q299" s="213">
        <v>0.0035</v>
      </c>
      <c r="R299" s="213">
        <f>Q299*H299</f>
        <v>0.060718</v>
      </c>
      <c r="S299" s="213">
        <v>0</v>
      </c>
      <c r="T299" s="214">
        <f>S299*H299</f>
        <v>0</v>
      </c>
      <c r="AR299" s="25" t="s">
        <v>262</v>
      </c>
      <c r="AT299" s="25" t="s">
        <v>158</v>
      </c>
      <c r="AU299" s="25" t="s">
        <v>82</v>
      </c>
      <c r="AY299" s="25" t="s">
        <v>156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5" t="s">
        <v>80</v>
      </c>
      <c r="BK299" s="215">
        <f>ROUND(I299*H299,2)</f>
        <v>0</v>
      </c>
      <c r="BL299" s="25" t="s">
        <v>262</v>
      </c>
      <c r="BM299" s="25" t="s">
        <v>367</v>
      </c>
    </row>
    <row r="300" spans="2:51" s="12" customFormat="1" ht="13.5">
      <c r="B300" s="216"/>
      <c r="C300" s="217"/>
      <c r="D300" s="218" t="s">
        <v>165</v>
      </c>
      <c r="E300" s="219" t="s">
        <v>23</v>
      </c>
      <c r="F300" s="220" t="s">
        <v>166</v>
      </c>
      <c r="G300" s="217"/>
      <c r="H300" s="219" t="s">
        <v>23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165</v>
      </c>
      <c r="AU300" s="226" t="s">
        <v>82</v>
      </c>
      <c r="AV300" s="12" t="s">
        <v>80</v>
      </c>
      <c r="AW300" s="12" t="s">
        <v>36</v>
      </c>
      <c r="AX300" s="12" t="s">
        <v>73</v>
      </c>
      <c r="AY300" s="226" t="s">
        <v>156</v>
      </c>
    </row>
    <row r="301" spans="2:51" s="12" customFormat="1" ht="13.5">
      <c r="B301" s="216"/>
      <c r="C301" s="217"/>
      <c r="D301" s="218" t="s">
        <v>165</v>
      </c>
      <c r="E301" s="219" t="s">
        <v>23</v>
      </c>
      <c r="F301" s="220" t="s">
        <v>208</v>
      </c>
      <c r="G301" s="217"/>
      <c r="H301" s="219" t="s">
        <v>23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165</v>
      </c>
      <c r="AU301" s="226" t="s">
        <v>82</v>
      </c>
      <c r="AV301" s="12" t="s">
        <v>80</v>
      </c>
      <c r="AW301" s="12" t="s">
        <v>36</v>
      </c>
      <c r="AX301" s="12" t="s">
        <v>73</v>
      </c>
      <c r="AY301" s="226" t="s">
        <v>156</v>
      </c>
    </row>
    <row r="302" spans="2:51" s="13" customFormat="1" ht="13.5">
      <c r="B302" s="227"/>
      <c r="C302" s="228"/>
      <c r="D302" s="218" t="s">
        <v>165</v>
      </c>
      <c r="E302" s="229" t="s">
        <v>23</v>
      </c>
      <c r="F302" s="230" t="s">
        <v>209</v>
      </c>
      <c r="G302" s="228"/>
      <c r="H302" s="231">
        <v>3.4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165</v>
      </c>
      <c r="AU302" s="237" t="s">
        <v>82</v>
      </c>
      <c r="AV302" s="13" t="s">
        <v>82</v>
      </c>
      <c r="AW302" s="13" t="s">
        <v>36</v>
      </c>
      <c r="AX302" s="13" t="s">
        <v>73</v>
      </c>
      <c r="AY302" s="237" t="s">
        <v>156</v>
      </c>
    </row>
    <row r="303" spans="2:51" s="13" customFormat="1" ht="13.5">
      <c r="B303" s="227"/>
      <c r="C303" s="228"/>
      <c r="D303" s="218" t="s">
        <v>165</v>
      </c>
      <c r="E303" s="229" t="s">
        <v>23</v>
      </c>
      <c r="F303" s="230" t="s">
        <v>368</v>
      </c>
      <c r="G303" s="228"/>
      <c r="H303" s="231">
        <v>1.11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165</v>
      </c>
      <c r="AU303" s="237" t="s">
        <v>82</v>
      </c>
      <c r="AV303" s="13" t="s">
        <v>82</v>
      </c>
      <c r="AW303" s="13" t="s">
        <v>36</v>
      </c>
      <c r="AX303" s="13" t="s">
        <v>73</v>
      </c>
      <c r="AY303" s="237" t="s">
        <v>156</v>
      </c>
    </row>
    <row r="304" spans="2:51" s="15" customFormat="1" ht="13.5">
      <c r="B304" s="259"/>
      <c r="C304" s="260"/>
      <c r="D304" s="218" t="s">
        <v>165</v>
      </c>
      <c r="E304" s="261" t="s">
        <v>23</v>
      </c>
      <c r="F304" s="262" t="s">
        <v>210</v>
      </c>
      <c r="G304" s="260"/>
      <c r="H304" s="263">
        <v>4.51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AT304" s="269" t="s">
        <v>165</v>
      </c>
      <c r="AU304" s="269" t="s">
        <v>82</v>
      </c>
      <c r="AV304" s="15" t="s">
        <v>90</v>
      </c>
      <c r="AW304" s="15" t="s">
        <v>36</v>
      </c>
      <c r="AX304" s="15" t="s">
        <v>73</v>
      </c>
      <c r="AY304" s="269" t="s">
        <v>156</v>
      </c>
    </row>
    <row r="305" spans="2:51" s="12" customFormat="1" ht="13.5">
      <c r="B305" s="216"/>
      <c r="C305" s="217"/>
      <c r="D305" s="218" t="s">
        <v>165</v>
      </c>
      <c r="E305" s="219" t="s">
        <v>23</v>
      </c>
      <c r="F305" s="220" t="s">
        <v>211</v>
      </c>
      <c r="G305" s="217"/>
      <c r="H305" s="219" t="s">
        <v>23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165</v>
      </c>
      <c r="AU305" s="226" t="s">
        <v>82</v>
      </c>
      <c r="AV305" s="12" t="s">
        <v>80</v>
      </c>
      <c r="AW305" s="12" t="s">
        <v>36</v>
      </c>
      <c r="AX305" s="12" t="s">
        <v>73</v>
      </c>
      <c r="AY305" s="226" t="s">
        <v>156</v>
      </c>
    </row>
    <row r="306" spans="2:51" s="13" customFormat="1" ht="13.5">
      <c r="B306" s="227"/>
      <c r="C306" s="228"/>
      <c r="D306" s="218" t="s">
        <v>165</v>
      </c>
      <c r="E306" s="229" t="s">
        <v>23</v>
      </c>
      <c r="F306" s="230" t="s">
        <v>212</v>
      </c>
      <c r="G306" s="228"/>
      <c r="H306" s="231">
        <v>3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165</v>
      </c>
      <c r="AU306" s="237" t="s">
        <v>82</v>
      </c>
      <c r="AV306" s="13" t="s">
        <v>82</v>
      </c>
      <c r="AW306" s="13" t="s">
        <v>36</v>
      </c>
      <c r="AX306" s="13" t="s">
        <v>73</v>
      </c>
      <c r="AY306" s="237" t="s">
        <v>156</v>
      </c>
    </row>
    <row r="307" spans="2:51" s="13" customFormat="1" ht="13.5">
      <c r="B307" s="227"/>
      <c r="C307" s="228"/>
      <c r="D307" s="218" t="s">
        <v>165</v>
      </c>
      <c r="E307" s="229" t="s">
        <v>23</v>
      </c>
      <c r="F307" s="230" t="s">
        <v>369</v>
      </c>
      <c r="G307" s="228"/>
      <c r="H307" s="231">
        <v>1.05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165</v>
      </c>
      <c r="AU307" s="237" t="s">
        <v>82</v>
      </c>
      <c r="AV307" s="13" t="s">
        <v>82</v>
      </c>
      <c r="AW307" s="13" t="s">
        <v>36</v>
      </c>
      <c r="AX307" s="13" t="s">
        <v>73</v>
      </c>
      <c r="AY307" s="237" t="s">
        <v>156</v>
      </c>
    </row>
    <row r="308" spans="2:51" s="15" customFormat="1" ht="13.5">
      <c r="B308" s="259"/>
      <c r="C308" s="260"/>
      <c r="D308" s="218" t="s">
        <v>165</v>
      </c>
      <c r="E308" s="261" t="s">
        <v>23</v>
      </c>
      <c r="F308" s="262" t="s">
        <v>210</v>
      </c>
      <c r="G308" s="260"/>
      <c r="H308" s="263">
        <v>4.05</v>
      </c>
      <c r="I308" s="264"/>
      <c r="J308" s="260"/>
      <c r="K308" s="260"/>
      <c r="L308" s="265"/>
      <c r="M308" s="266"/>
      <c r="N308" s="267"/>
      <c r="O308" s="267"/>
      <c r="P308" s="267"/>
      <c r="Q308" s="267"/>
      <c r="R308" s="267"/>
      <c r="S308" s="267"/>
      <c r="T308" s="268"/>
      <c r="AT308" s="269" t="s">
        <v>165</v>
      </c>
      <c r="AU308" s="269" t="s">
        <v>82</v>
      </c>
      <c r="AV308" s="15" t="s">
        <v>90</v>
      </c>
      <c r="AW308" s="15" t="s">
        <v>36</v>
      </c>
      <c r="AX308" s="15" t="s">
        <v>73</v>
      </c>
      <c r="AY308" s="269" t="s">
        <v>156</v>
      </c>
    </row>
    <row r="309" spans="2:51" s="12" customFormat="1" ht="13.5">
      <c r="B309" s="216"/>
      <c r="C309" s="217"/>
      <c r="D309" s="218" t="s">
        <v>165</v>
      </c>
      <c r="E309" s="219" t="s">
        <v>23</v>
      </c>
      <c r="F309" s="220" t="s">
        <v>213</v>
      </c>
      <c r="G309" s="217"/>
      <c r="H309" s="219" t="s">
        <v>23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165</v>
      </c>
      <c r="AU309" s="226" t="s">
        <v>82</v>
      </c>
      <c r="AV309" s="12" t="s">
        <v>80</v>
      </c>
      <c r="AW309" s="12" t="s">
        <v>36</v>
      </c>
      <c r="AX309" s="12" t="s">
        <v>73</v>
      </c>
      <c r="AY309" s="226" t="s">
        <v>156</v>
      </c>
    </row>
    <row r="310" spans="2:51" s="13" customFormat="1" ht="13.5">
      <c r="B310" s="227"/>
      <c r="C310" s="228"/>
      <c r="D310" s="218" t="s">
        <v>165</v>
      </c>
      <c r="E310" s="229" t="s">
        <v>23</v>
      </c>
      <c r="F310" s="230" t="s">
        <v>214</v>
      </c>
      <c r="G310" s="228"/>
      <c r="H310" s="231">
        <v>7.168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165</v>
      </c>
      <c r="AU310" s="237" t="s">
        <v>82</v>
      </c>
      <c r="AV310" s="13" t="s">
        <v>82</v>
      </c>
      <c r="AW310" s="13" t="s">
        <v>36</v>
      </c>
      <c r="AX310" s="13" t="s">
        <v>73</v>
      </c>
      <c r="AY310" s="237" t="s">
        <v>156</v>
      </c>
    </row>
    <row r="311" spans="2:51" s="13" customFormat="1" ht="13.5">
      <c r="B311" s="227"/>
      <c r="C311" s="228"/>
      <c r="D311" s="218" t="s">
        <v>165</v>
      </c>
      <c r="E311" s="229" t="s">
        <v>23</v>
      </c>
      <c r="F311" s="230" t="s">
        <v>370</v>
      </c>
      <c r="G311" s="228"/>
      <c r="H311" s="231">
        <v>1.62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165</v>
      </c>
      <c r="AU311" s="237" t="s">
        <v>82</v>
      </c>
      <c r="AV311" s="13" t="s">
        <v>82</v>
      </c>
      <c r="AW311" s="13" t="s">
        <v>36</v>
      </c>
      <c r="AX311" s="13" t="s">
        <v>73</v>
      </c>
      <c r="AY311" s="237" t="s">
        <v>156</v>
      </c>
    </row>
    <row r="312" spans="2:51" s="15" customFormat="1" ht="13.5">
      <c r="B312" s="259"/>
      <c r="C312" s="260"/>
      <c r="D312" s="218" t="s">
        <v>165</v>
      </c>
      <c r="E312" s="261" t="s">
        <v>23</v>
      </c>
      <c r="F312" s="262" t="s">
        <v>210</v>
      </c>
      <c r="G312" s="260"/>
      <c r="H312" s="263">
        <v>8.788</v>
      </c>
      <c r="I312" s="264"/>
      <c r="J312" s="260"/>
      <c r="K312" s="260"/>
      <c r="L312" s="265"/>
      <c r="M312" s="266"/>
      <c r="N312" s="267"/>
      <c r="O312" s="267"/>
      <c r="P312" s="267"/>
      <c r="Q312" s="267"/>
      <c r="R312" s="267"/>
      <c r="S312" s="267"/>
      <c r="T312" s="268"/>
      <c r="AT312" s="269" t="s">
        <v>165</v>
      </c>
      <c r="AU312" s="269" t="s">
        <v>82</v>
      </c>
      <c r="AV312" s="15" t="s">
        <v>90</v>
      </c>
      <c r="AW312" s="15" t="s">
        <v>36</v>
      </c>
      <c r="AX312" s="15" t="s">
        <v>73</v>
      </c>
      <c r="AY312" s="269" t="s">
        <v>156</v>
      </c>
    </row>
    <row r="313" spans="2:51" s="14" customFormat="1" ht="13.5">
      <c r="B313" s="238"/>
      <c r="C313" s="239"/>
      <c r="D313" s="218" t="s">
        <v>165</v>
      </c>
      <c r="E313" s="240" t="s">
        <v>23</v>
      </c>
      <c r="F313" s="241" t="s">
        <v>168</v>
      </c>
      <c r="G313" s="239"/>
      <c r="H313" s="242">
        <v>17.348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AT313" s="248" t="s">
        <v>165</v>
      </c>
      <c r="AU313" s="248" t="s">
        <v>82</v>
      </c>
      <c r="AV313" s="14" t="s">
        <v>163</v>
      </c>
      <c r="AW313" s="14" t="s">
        <v>36</v>
      </c>
      <c r="AX313" s="14" t="s">
        <v>80</v>
      </c>
      <c r="AY313" s="248" t="s">
        <v>156</v>
      </c>
    </row>
    <row r="314" spans="2:65" s="1" customFormat="1" ht="25.5" customHeight="1">
      <c r="B314" s="42"/>
      <c r="C314" s="204" t="s">
        <v>371</v>
      </c>
      <c r="D314" s="204" t="s">
        <v>158</v>
      </c>
      <c r="E314" s="205" t="s">
        <v>372</v>
      </c>
      <c r="F314" s="206" t="s">
        <v>373</v>
      </c>
      <c r="G314" s="207" t="s">
        <v>191</v>
      </c>
      <c r="H314" s="208">
        <v>25.2</v>
      </c>
      <c r="I314" s="209"/>
      <c r="J314" s="210">
        <f>ROUND(I314*H314,2)</f>
        <v>0</v>
      </c>
      <c r="K314" s="206" t="s">
        <v>162</v>
      </c>
      <c r="L314" s="62"/>
      <c r="M314" s="211" t="s">
        <v>23</v>
      </c>
      <c r="N314" s="212" t="s">
        <v>44</v>
      </c>
      <c r="O314" s="43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5" t="s">
        <v>262</v>
      </c>
      <c r="AT314" s="25" t="s">
        <v>158</v>
      </c>
      <c r="AU314" s="25" t="s">
        <v>82</v>
      </c>
      <c r="AY314" s="25" t="s">
        <v>156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5" t="s">
        <v>80</v>
      </c>
      <c r="BK314" s="215">
        <f>ROUND(I314*H314,2)</f>
        <v>0</v>
      </c>
      <c r="BL314" s="25" t="s">
        <v>262</v>
      </c>
      <c r="BM314" s="25" t="s">
        <v>374</v>
      </c>
    </row>
    <row r="315" spans="2:51" s="12" customFormat="1" ht="13.5">
      <c r="B315" s="216"/>
      <c r="C315" s="217"/>
      <c r="D315" s="218" t="s">
        <v>165</v>
      </c>
      <c r="E315" s="219" t="s">
        <v>23</v>
      </c>
      <c r="F315" s="220" t="s">
        <v>166</v>
      </c>
      <c r="G315" s="217"/>
      <c r="H315" s="219" t="s">
        <v>23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165</v>
      </c>
      <c r="AU315" s="226" t="s">
        <v>82</v>
      </c>
      <c r="AV315" s="12" t="s">
        <v>80</v>
      </c>
      <c r="AW315" s="12" t="s">
        <v>36</v>
      </c>
      <c r="AX315" s="12" t="s">
        <v>73</v>
      </c>
      <c r="AY315" s="226" t="s">
        <v>156</v>
      </c>
    </row>
    <row r="316" spans="2:51" s="12" customFormat="1" ht="13.5">
      <c r="B316" s="216"/>
      <c r="C316" s="217"/>
      <c r="D316" s="218" t="s">
        <v>165</v>
      </c>
      <c r="E316" s="219" t="s">
        <v>23</v>
      </c>
      <c r="F316" s="220" t="s">
        <v>208</v>
      </c>
      <c r="G316" s="217"/>
      <c r="H316" s="219" t="s">
        <v>23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165</v>
      </c>
      <c r="AU316" s="226" t="s">
        <v>82</v>
      </c>
      <c r="AV316" s="12" t="s">
        <v>80</v>
      </c>
      <c r="AW316" s="12" t="s">
        <v>36</v>
      </c>
      <c r="AX316" s="12" t="s">
        <v>73</v>
      </c>
      <c r="AY316" s="226" t="s">
        <v>156</v>
      </c>
    </row>
    <row r="317" spans="2:51" s="13" customFormat="1" ht="13.5">
      <c r="B317" s="227"/>
      <c r="C317" s="228"/>
      <c r="D317" s="218" t="s">
        <v>165</v>
      </c>
      <c r="E317" s="229" t="s">
        <v>23</v>
      </c>
      <c r="F317" s="230" t="s">
        <v>375</v>
      </c>
      <c r="G317" s="228"/>
      <c r="H317" s="231">
        <v>7.4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165</v>
      </c>
      <c r="AU317" s="237" t="s">
        <v>82</v>
      </c>
      <c r="AV317" s="13" t="s">
        <v>82</v>
      </c>
      <c r="AW317" s="13" t="s">
        <v>36</v>
      </c>
      <c r="AX317" s="13" t="s">
        <v>73</v>
      </c>
      <c r="AY317" s="237" t="s">
        <v>156</v>
      </c>
    </row>
    <row r="318" spans="2:51" s="15" customFormat="1" ht="13.5">
      <c r="B318" s="259"/>
      <c r="C318" s="260"/>
      <c r="D318" s="218" t="s">
        <v>165</v>
      </c>
      <c r="E318" s="261" t="s">
        <v>23</v>
      </c>
      <c r="F318" s="262" t="s">
        <v>210</v>
      </c>
      <c r="G318" s="260"/>
      <c r="H318" s="263">
        <v>7.4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165</v>
      </c>
      <c r="AU318" s="269" t="s">
        <v>82</v>
      </c>
      <c r="AV318" s="15" t="s">
        <v>90</v>
      </c>
      <c r="AW318" s="15" t="s">
        <v>36</v>
      </c>
      <c r="AX318" s="15" t="s">
        <v>73</v>
      </c>
      <c r="AY318" s="269" t="s">
        <v>156</v>
      </c>
    </row>
    <row r="319" spans="2:51" s="12" customFormat="1" ht="13.5">
      <c r="B319" s="216"/>
      <c r="C319" s="217"/>
      <c r="D319" s="218" t="s">
        <v>165</v>
      </c>
      <c r="E319" s="219" t="s">
        <v>23</v>
      </c>
      <c r="F319" s="220" t="s">
        <v>211</v>
      </c>
      <c r="G319" s="217"/>
      <c r="H319" s="219" t="s">
        <v>23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165</v>
      </c>
      <c r="AU319" s="226" t="s">
        <v>82</v>
      </c>
      <c r="AV319" s="12" t="s">
        <v>80</v>
      </c>
      <c r="AW319" s="12" t="s">
        <v>36</v>
      </c>
      <c r="AX319" s="12" t="s">
        <v>73</v>
      </c>
      <c r="AY319" s="226" t="s">
        <v>156</v>
      </c>
    </row>
    <row r="320" spans="2:51" s="13" customFormat="1" ht="13.5">
      <c r="B320" s="227"/>
      <c r="C320" s="228"/>
      <c r="D320" s="218" t="s">
        <v>165</v>
      </c>
      <c r="E320" s="229" t="s">
        <v>23</v>
      </c>
      <c r="F320" s="230" t="s">
        <v>376</v>
      </c>
      <c r="G320" s="228"/>
      <c r="H320" s="231">
        <v>7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165</v>
      </c>
      <c r="AU320" s="237" t="s">
        <v>82</v>
      </c>
      <c r="AV320" s="13" t="s">
        <v>82</v>
      </c>
      <c r="AW320" s="13" t="s">
        <v>36</v>
      </c>
      <c r="AX320" s="13" t="s">
        <v>73</v>
      </c>
      <c r="AY320" s="237" t="s">
        <v>156</v>
      </c>
    </row>
    <row r="321" spans="2:51" s="15" customFormat="1" ht="13.5">
      <c r="B321" s="259"/>
      <c r="C321" s="260"/>
      <c r="D321" s="218" t="s">
        <v>165</v>
      </c>
      <c r="E321" s="261" t="s">
        <v>23</v>
      </c>
      <c r="F321" s="262" t="s">
        <v>210</v>
      </c>
      <c r="G321" s="260"/>
      <c r="H321" s="263">
        <v>7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AT321" s="269" t="s">
        <v>165</v>
      </c>
      <c r="AU321" s="269" t="s">
        <v>82</v>
      </c>
      <c r="AV321" s="15" t="s">
        <v>90</v>
      </c>
      <c r="AW321" s="15" t="s">
        <v>36</v>
      </c>
      <c r="AX321" s="15" t="s">
        <v>73</v>
      </c>
      <c r="AY321" s="269" t="s">
        <v>156</v>
      </c>
    </row>
    <row r="322" spans="2:51" s="12" customFormat="1" ht="13.5">
      <c r="B322" s="216"/>
      <c r="C322" s="217"/>
      <c r="D322" s="218" t="s">
        <v>165</v>
      </c>
      <c r="E322" s="219" t="s">
        <v>23</v>
      </c>
      <c r="F322" s="220" t="s">
        <v>213</v>
      </c>
      <c r="G322" s="217"/>
      <c r="H322" s="219" t="s">
        <v>23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165</v>
      </c>
      <c r="AU322" s="226" t="s">
        <v>82</v>
      </c>
      <c r="AV322" s="12" t="s">
        <v>80</v>
      </c>
      <c r="AW322" s="12" t="s">
        <v>36</v>
      </c>
      <c r="AX322" s="12" t="s">
        <v>73</v>
      </c>
      <c r="AY322" s="226" t="s">
        <v>156</v>
      </c>
    </row>
    <row r="323" spans="2:51" s="13" customFormat="1" ht="13.5">
      <c r="B323" s="227"/>
      <c r="C323" s="228"/>
      <c r="D323" s="218" t="s">
        <v>165</v>
      </c>
      <c r="E323" s="229" t="s">
        <v>23</v>
      </c>
      <c r="F323" s="230" t="s">
        <v>377</v>
      </c>
      <c r="G323" s="228"/>
      <c r="H323" s="231">
        <v>10.8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165</v>
      </c>
      <c r="AU323" s="237" t="s">
        <v>82</v>
      </c>
      <c r="AV323" s="13" t="s">
        <v>82</v>
      </c>
      <c r="AW323" s="13" t="s">
        <v>36</v>
      </c>
      <c r="AX323" s="13" t="s">
        <v>73</v>
      </c>
      <c r="AY323" s="237" t="s">
        <v>156</v>
      </c>
    </row>
    <row r="324" spans="2:51" s="15" customFormat="1" ht="13.5">
      <c r="B324" s="259"/>
      <c r="C324" s="260"/>
      <c r="D324" s="218" t="s">
        <v>165</v>
      </c>
      <c r="E324" s="261" t="s">
        <v>23</v>
      </c>
      <c r="F324" s="262" t="s">
        <v>210</v>
      </c>
      <c r="G324" s="260"/>
      <c r="H324" s="263">
        <v>10.8</v>
      </c>
      <c r="I324" s="264"/>
      <c r="J324" s="260"/>
      <c r="K324" s="260"/>
      <c r="L324" s="265"/>
      <c r="M324" s="266"/>
      <c r="N324" s="267"/>
      <c r="O324" s="267"/>
      <c r="P324" s="267"/>
      <c r="Q324" s="267"/>
      <c r="R324" s="267"/>
      <c r="S324" s="267"/>
      <c r="T324" s="268"/>
      <c r="AT324" s="269" t="s">
        <v>165</v>
      </c>
      <c r="AU324" s="269" t="s">
        <v>82</v>
      </c>
      <c r="AV324" s="15" t="s">
        <v>90</v>
      </c>
      <c r="AW324" s="15" t="s">
        <v>36</v>
      </c>
      <c r="AX324" s="15" t="s">
        <v>73</v>
      </c>
      <c r="AY324" s="269" t="s">
        <v>156</v>
      </c>
    </row>
    <row r="325" spans="2:51" s="14" customFormat="1" ht="13.5">
      <c r="B325" s="238"/>
      <c r="C325" s="239"/>
      <c r="D325" s="218" t="s">
        <v>165</v>
      </c>
      <c r="E325" s="240" t="s">
        <v>23</v>
      </c>
      <c r="F325" s="241" t="s">
        <v>168</v>
      </c>
      <c r="G325" s="239"/>
      <c r="H325" s="242">
        <v>25.2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165</v>
      </c>
      <c r="AU325" s="248" t="s">
        <v>82</v>
      </c>
      <c r="AV325" s="14" t="s">
        <v>163</v>
      </c>
      <c r="AW325" s="14" t="s">
        <v>36</v>
      </c>
      <c r="AX325" s="14" t="s">
        <v>80</v>
      </c>
      <c r="AY325" s="248" t="s">
        <v>156</v>
      </c>
    </row>
    <row r="326" spans="2:65" s="1" customFormat="1" ht="16.5" customHeight="1">
      <c r="B326" s="42"/>
      <c r="C326" s="249" t="s">
        <v>378</v>
      </c>
      <c r="D326" s="249" t="s">
        <v>169</v>
      </c>
      <c r="E326" s="250" t="s">
        <v>379</v>
      </c>
      <c r="F326" s="251" t="s">
        <v>380</v>
      </c>
      <c r="G326" s="252" t="s">
        <v>191</v>
      </c>
      <c r="H326" s="253">
        <v>25.2</v>
      </c>
      <c r="I326" s="254"/>
      <c r="J326" s="255">
        <f>ROUND(I326*H326,2)</f>
        <v>0</v>
      </c>
      <c r="K326" s="251" t="s">
        <v>162</v>
      </c>
      <c r="L326" s="256"/>
      <c r="M326" s="257" t="s">
        <v>23</v>
      </c>
      <c r="N326" s="258" t="s">
        <v>44</v>
      </c>
      <c r="O326" s="43"/>
      <c r="P326" s="213">
        <f>O326*H326</f>
        <v>0</v>
      </c>
      <c r="Q326" s="213">
        <v>6E-05</v>
      </c>
      <c r="R326" s="213">
        <f>Q326*H326</f>
        <v>0.0015119999999999999</v>
      </c>
      <c r="S326" s="213">
        <v>0</v>
      </c>
      <c r="T326" s="214">
        <f>S326*H326</f>
        <v>0</v>
      </c>
      <c r="AR326" s="25" t="s">
        <v>350</v>
      </c>
      <c r="AT326" s="25" t="s">
        <v>169</v>
      </c>
      <c r="AU326" s="25" t="s">
        <v>82</v>
      </c>
      <c r="AY326" s="25" t="s">
        <v>156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5" t="s">
        <v>80</v>
      </c>
      <c r="BK326" s="215">
        <f>ROUND(I326*H326,2)</f>
        <v>0</v>
      </c>
      <c r="BL326" s="25" t="s">
        <v>262</v>
      </c>
      <c r="BM326" s="25" t="s">
        <v>381</v>
      </c>
    </row>
    <row r="327" spans="2:65" s="1" customFormat="1" ht="38.25" customHeight="1">
      <c r="B327" s="42"/>
      <c r="C327" s="204" t="s">
        <v>382</v>
      </c>
      <c r="D327" s="204" t="s">
        <v>158</v>
      </c>
      <c r="E327" s="205" t="s">
        <v>383</v>
      </c>
      <c r="F327" s="206" t="s">
        <v>384</v>
      </c>
      <c r="G327" s="207" t="s">
        <v>161</v>
      </c>
      <c r="H327" s="208">
        <v>0.062</v>
      </c>
      <c r="I327" s="209"/>
      <c r="J327" s="210">
        <f>ROUND(I327*H327,2)</f>
        <v>0</v>
      </c>
      <c r="K327" s="206" t="s">
        <v>162</v>
      </c>
      <c r="L327" s="62"/>
      <c r="M327" s="211" t="s">
        <v>23</v>
      </c>
      <c r="N327" s="212" t="s">
        <v>44</v>
      </c>
      <c r="O327" s="43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25" t="s">
        <v>262</v>
      </c>
      <c r="AT327" s="25" t="s">
        <v>158</v>
      </c>
      <c r="AU327" s="25" t="s">
        <v>82</v>
      </c>
      <c r="AY327" s="25" t="s">
        <v>156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5" t="s">
        <v>80</v>
      </c>
      <c r="BK327" s="215">
        <f>ROUND(I327*H327,2)</f>
        <v>0</v>
      </c>
      <c r="BL327" s="25" t="s">
        <v>262</v>
      </c>
      <c r="BM327" s="25" t="s">
        <v>385</v>
      </c>
    </row>
    <row r="328" spans="2:65" s="1" customFormat="1" ht="38.25" customHeight="1">
      <c r="B328" s="42"/>
      <c r="C328" s="204" t="s">
        <v>386</v>
      </c>
      <c r="D328" s="204" t="s">
        <v>158</v>
      </c>
      <c r="E328" s="205" t="s">
        <v>387</v>
      </c>
      <c r="F328" s="206" t="s">
        <v>388</v>
      </c>
      <c r="G328" s="207" t="s">
        <v>161</v>
      </c>
      <c r="H328" s="208">
        <v>0.062</v>
      </c>
      <c r="I328" s="209"/>
      <c r="J328" s="210">
        <f>ROUND(I328*H328,2)</f>
        <v>0</v>
      </c>
      <c r="K328" s="206" t="s">
        <v>162</v>
      </c>
      <c r="L328" s="62"/>
      <c r="M328" s="211" t="s">
        <v>23</v>
      </c>
      <c r="N328" s="212" t="s">
        <v>44</v>
      </c>
      <c r="O328" s="43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AR328" s="25" t="s">
        <v>262</v>
      </c>
      <c r="AT328" s="25" t="s">
        <v>158</v>
      </c>
      <c r="AU328" s="25" t="s">
        <v>82</v>
      </c>
      <c r="AY328" s="25" t="s">
        <v>156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25" t="s">
        <v>80</v>
      </c>
      <c r="BK328" s="215">
        <f>ROUND(I328*H328,2)</f>
        <v>0</v>
      </c>
      <c r="BL328" s="25" t="s">
        <v>262</v>
      </c>
      <c r="BM328" s="25" t="s">
        <v>389</v>
      </c>
    </row>
    <row r="329" spans="2:63" s="11" customFormat="1" ht="29.85" customHeight="1">
      <c r="B329" s="188"/>
      <c r="C329" s="189"/>
      <c r="D329" s="190" t="s">
        <v>72</v>
      </c>
      <c r="E329" s="202" t="s">
        <v>390</v>
      </c>
      <c r="F329" s="202" t="s">
        <v>391</v>
      </c>
      <c r="G329" s="189"/>
      <c r="H329" s="189"/>
      <c r="I329" s="192"/>
      <c r="J329" s="203">
        <f>BK329</f>
        <v>0</v>
      </c>
      <c r="K329" s="189"/>
      <c r="L329" s="194"/>
      <c r="M329" s="195"/>
      <c r="N329" s="196"/>
      <c r="O329" s="196"/>
      <c r="P329" s="197">
        <f>SUM(P330:P343)</f>
        <v>0</v>
      </c>
      <c r="Q329" s="196"/>
      <c r="R329" s="197">
        <f>SUM(R330:R343)</f>
        <v>0</v>
      </c>
      <c r="S329" s="196"/>
      <c r="T329" s="198">
        <f>SUM(T330:T343)</f>
        <v>0.21771</v>
      </c>
      <c r="AR329" s="199" t="s">
        <v>82</v>
      </c>
      <c r="AT329" s="200" t="s">
        <v>72</v>
      </c>
      <c r="AU329" s="200" t="s">
        <v>80</v>
      </c>
      <c r="AY329" s="199" t="s">
        <v>156</v>
      </c>
      <c r="BK329" s="201">
        <f>SUM(BK330:BK343)</f>
        <v>0</v>
      </c>
    </row>
    <row r="330" spans="2:65" s="1" customFormat="1" ht="16.5" customHeight="1">
      <c r="B330" s="42"/>
      <c r="C330" s="204" t="s">
        <v>392</v>
      </c>
      <c r="D330" s="204" t="s">
        <v>158</v>
      </c>
      <c r="E330" s="205" t="s">
        <v>393</v>
      </c>
      <c r="F330" s="206" t="s">
        <v>394</v>
      </c>
      <c r="G330" s="207" t="s">
        <v>395</v>
      </c>
      <c r="H330" s="208">
        <v>3</v>
      </c>
      <c r="I330" s="209"/>
      <c r="J330" s="210">
        <f>ROUND(I330*H330,2)</f>
        <v>0</v>
      </c>
      <c r="K330" s="206" t="s">
        <v>162</v>
      </c>
      <c r="L330" s="62"/>
      <c r="M330" s="211" t="s">
        <v>23</v>
      </c>
      <c r="N330" s="212" t="s">
        <v>44</v>
      </c>
      <c r="O330" s="43"/>
      <c r="P330" s="213">
        <f>O330*H330</f>
        <v>0</v>
      </c>
      <c r="Q330" s="213">
        <v>0</v>
      </c>
      <c r="R330" s="213">
        <f>Q330*H330</f>
        <v>0</v>
      </c>
      <c r="S330" s="213">
        <v>0.01933</v>
      </c>
      <c r="T330" s="214">
        <f>S330*H330</f>
        <v>0.05799</v>
      </c>
      <c r="AR330" s="25" t="s">
        <v>262</v>
      </c>
      <c r="AT330" s="25" t="s">
        <v>158</v>
      </c>
      <c r="AU330" s="25" t="s">
        <v>82</v>
      </c>
      <c r="AY330" s="25" t="s">
        <v>156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5" t="s">
        <v>80</v>
      </c>
      <c r="BK330" s="215">
        <f>ROUND(I330*H330,2)</f>
        <v>0</v>
      </c>
      <c r="BL330" s="25" t="s">
        <v>262</v>
      </c>
      <c r="BM330" s="25" t="s">
        <v>396</v>
      </c>
    </row>
    <row r="331" spans="2:51" s="12" customFormat="1" ht="13.5">
      <c r="B331" s="216"/>
      <c r="C331" s="217"/>
      <c r="D331" s="218" t="s">
        <v>165</v>
      </c>
      <c r="E331" s="219" t="s">
        <v>23</v>
      </c>
      <c r="F331" s="220" t="s">
        <v>301</v>
      </c>
      <c r="G331" s="217"/>
      <c r="H331" s="219" t="s">
        <v>23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165</v>
      </c>
      <c r="AU331" s="226" t="s">
        <v>82</v>
      </c>
      <c r="AV331" s="12" t="s">
        <v>80</v>
      </c>
      <c r="AW331" s="12" t="s">
        <v>36</v>
      </c>
      <c r="AX331" s="12" t="s">
        <v>73</v>
      </c>
      <c r="AY331" s="226" t="s">
        <v>156</v>
      </c>
    </row>
    <row r="332" spans="2:51" s="13" customFormat="1" ht="13.5">
      <c r="B332" s="227"/>
      <c r="C332" s="228"/>
      <c r="D332" s="218" t="s">
        <v>165</v>
      </c>
      <c r="E332" s="229" t="s">
        <v>23</v>
      </c>
      <c r="F332" s="230" t="s">
        <v>397</v>
      </c>
      <c r="G332" s="228"/>
      <c r="H332" s="231">
        <v>3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165</v>
      </c>
      <c r="AU332" s="237" t="s">
        <v>82</v>
      </c>
      <c r="AV332" s="13" t="s">
        <v>82</v>
      </c>
      <c r="AW332" s="13" t="s">
        <v>36</v>
      </c>
      <c r="AX332" s="13" t="s">
        <v>73</v>
      </c>
      <c r="AY332" s="237" t="s">
        <v>156</v>
      </c>
    </row>
    <row r="333" spans="2:51" s="14" customFormat="1" ht="13.5">
      <c r="B333" s="238"/>
      <c r="C333" s="239"/>
      <c r="D333" s="218" t="s">
        <v>165</v>
      </c>
      <c r="E333" s="240" t="s">
        <v>23</v>
      </c>
      <c r="F333" s="241" t="s">
        <v>168</v>
      </c>
      <c r="G333" s="239"/>
      <c r="H333" s="242">
        <v>3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165</v>
      </c>
      <c r="AU333" s="248" t="s">
        <v>82</v>
      </c>
      <c r="AV333" s="14" t="s">
        <v>163</v>
      </c>
      <c r="AW333" s="14" t="s">
        <v>36</v>
      </c>
      <c r="AX333" s="14" t="s">
        <v>80</v>
      </c>
      <c r="AY333" s="248" t="s">
        <v>156</v>
      </c>
    </row>
    <row r="334" spans="2:65" s="1" customFormat="1" ht="16.5" customHeight="1">
      <c r="B334" s="42"/>
      <c r="C334" s="204" t="s">
        <v>398</v>
      </c>
      <c r="D334" s="204" t="s">
        <v>158</v>
      </c>
      <c r="E334" s="205" t="s">
        <v>399</v>
      </c>
      <c r="F334" s="206" t="s">
        <v>400</v>
      </c>
      <c r="G334" s="207" t="s">
        <v>395</v>
      </c>
      <c r="H334" s="208">
        <v>3</v>
      </c>
      <c r="I334" s="209"/>
      <c r="J334" s="210">
        <f>ROUND(I334*H334,2)</f>
        <v>0</v>
      </c>
      <c r="K334" s="206" t="s">
        <v>162</v>
      </c>
      <c r="L334" s="62"/>
      <c r="M334" s="211" t="s">
        <v>23</v>
      </c>
      <c r="N334" s="212" t="s">
        <v>44</v>
      </c>
      <c r="O334" s="43"/>
      <c r="P334" s="213">
        <f>O334*H334</f>
        <v>0</v>
      </c>
      <c r="Q334" s="213">
        <v>0</v>
      </c>
      <c r="R334" s="213">
        <f>Q334*H334</f>
        <v>0</v>
      </c>
      <c r="S334" s="213">
        <v>0.01946</v>
      </c>
      <c r="T334" s="214">
        <f>S334*H334</f>
        <v>0.05838</v>
      </c>
      <c r="AR334" s="25" t="s">
        <v>262</v>
      </c>
      <c r="AT334" s="25" t="s">
        <v>158</v>
      </c>
      <c r="AU334" s="25" t="s">
        <v>82</v>
      </c>
      <c r="AY334" s="25" t="s">
        <v>156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5" t="s">
        <v>80</v>
      </c>
      <c r="BK334" s="215">
        <f>ROUND(I334*H334,2)</f>
        <v>0</v>
      </c>
      <c r="BL334" s="25" t="s">
        <v>262</v>
      </c>
      <c r="BM334" s="25" t="s">
        <v>401</v>
      </c>
    </row>
    <row r="335" spans="2:51" s="12" customFormat="1" ht="13.5">
      <c r="B335" s="216"/>
      <c r="C335" s="217"/>
      <c r="D335" s="218" t="s">
        <v>165</v>
      </c>
      <c r="E335" s="219" t="s">
        <v>23</v>
      </c>
      <c r="F335" s="220" t="s">
        <v>301</v>
      </c>
      <c r="G335" s="217"/>
      <c r="H335" s="219" t="s">
        <v>23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165</v>
      </c>
      <c r="AU335" s="226" t="s">
        <v>82</v>
      </c>
      <c r="AV335" s="12" t="s">
        <v>80</v>
      </c>
      <c r="AW335" s="12" t="s">
        <v>36</v>
      </c>
      <c r="AX335" s="12" t="s">
        <v>73</v>
      </c>
      <c r="AY335" s="226" t="s">
        <v>156</v>
      </c>
    </row>
    <row r="336" spans="2:51" s="13" customFormat="1" ht="13.5">
      <c r="B336" s="227"/>
      <c r="C336" s="228"/>
      <c r="D336" s="218" t="s">
        <v>165</v>
      </c>
      <c r="E336" s="229" t="s">
        <v>23</v>
      </c>
      <c r="F336" s="230" t="s">
        <v>397</v>
      </c>
      <c r="G336" s="228"/>
      <c r="H336" s="231">
        <v>3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165</v>
      </c>
      <c r="AU336" s="237" t="s">
        <v>82</v>
      </c>
      <c r="AV336" s="13" t="s">
        <v>82</v>
      </c>
      <c r="AW336" s="13" t="s">
        <v>36</v>
      </c>
      <c r="AX336" s="13" t="s">
        <v>73</v>
      </c>
      <c r="AY336" s="237" t="s">
        <v>156</v>
      </c>
    </row>
    <row r="337" spans="2:51" s="14" customFormat="1" ht="13.5">
      <c r="B337" s="238"/>
      <c r="C337" s="239"/>
      <c r="D337" s="218" t="s">
        <v>165</v>
      </c>
      <c r="E337" s="240" t="s">
        <v>23</v>
      </c>
      <c r="F337" s="241" t="s">
        <v>168</v>
      </c>
      <c r="G337" s="239"/>
      <c r="H337" s="242">
        <v>3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165</v>
      </c>
      <c r="AU337" s="248" t="s">
        <v>82</v>
      </c>
      <c r="AV337" s="14" t="s">
        <v>163</v>
      </c>
      <c r="AW337" s="14" t="s">
        <v>36</v>
      </c>
      <c r="AX337" s="14" t="s">
        <v>80</v>
      </c>
      <c r="AY337" s="248" t="s">
        <v>156</v>
      </c>
    </row>
    <row r="338" spans="2:65" s="1" customFormat="1" ht="16.5" customHeight="1">
      <c r="B338" s="42"/>
      <c r="C338" s="204" t="s">
        <v>402</v>
      </c>
      <c r="D338" s="204" t="s">
        <v>158</v>
      </c>
      <c r="E338" s="205" t="s">
        <v>403</v>
      </c>
      <c r="F338" s="206" t="s">
        <v>404</v>
      </c>
      <c r="G338" s="207" t="s">
        <v>395</v>
      </c>
      <c r="H338" s="208">
        <v>1</v>
      </c>
      <c r="I338" s="209"/>
      <c r="J338" s="210">
        <f>ROUND(I338*H338,2)</f>
        <v>0</v>
      </c>
      <c r="K338" s="206" t="s">
        <v>162</v>
      </c>
      <c r="L338" s="62"/>
      <c r="M338" s="211" t="s">
        <v>23</v>
      </c>
      <c r="N338" s="212" t="s">
        <v>44</v>
      </c>
      <c r="O338" s="43"/>
      <c r="P338" s="213">
        <f>O338*H338</f>
        <v>0</v>
      </c>
      <c r="Q338" s="213">
        <v>0</v>
      </c>
      <c r="R338" s="213">
        <f>Q338*H338</f>
        <v>0</v>
      </c>
      <c r="S338" s="213">
        <v>0.0951</v>
      </c>
      <c r="T338" s="214">
        <f>S338*H338</f>
        <v>0.0951</v>
      </c>
      <c r="AR338" s="25" t="s">
        <v>262</v>
      </c>
      <c r="AT338" s="25" t="s">
        <v>158</v>
      </c>
      <c r="AU338" s="25" t="s">
        <v>82</v>
      </c>
      <c r="AY338" s="25" t="s">
        <v>156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25" t="s">
        <v>80</v>
      </c>
      <c r="BK338" s="215">
        <f>ROUND(I338*H338,2)</f>
        <v>0</v>
      </c>
      <c r="BL338" s="25" t="s">
        <v>262</v>
      </c>
      <c r="BM338" s="25" t="s">
        <v>405</v>
      </c>
    </row>
    <row r="339" spans="2:51" s="12" customFormat="1" ht="13.5">
      <c r="B339" s="216"/>
      <c r="C339" s="217"/>
      <c r="D339" s="218" t="s">
        <v>165</v>
      </c>
      <c r="E339" s="219" t="s">
        <v>23</v>
      </c>
      <c r="F339" s="220" t="s">
        <v>301</v>
      </c>
      <c r="G339" s="217"/>
      <c r="H339" s="219" t="s">
        <v>23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165</v>
      </c>
      <c r="AU339" s="226" t="s">
        <v>82</v>
      </c>
      <c r="AV339" s="12" t="s">
        <v>80</v>
      </c>
      <c r="AW339" s="12" t="s">
        <v>36</v>
      </c>
      <c r="AX339" s="12" t="s">
        <v>73</v>
      </c>
      <c r="AY339" s="226" t="s">
        <v>156</v>
      </c>
    </row>
    <row r="340" spans="2:51" s="13" customFormat="1" ht="13.5">
      <c r="B340" s="227"/>
      <c r="C340" s="228"/>
      <c r="D340" s="218" t="s">
        <v>165</v>
      </c>
      <c r="E340" s="229" t="s">
        <v>23</v>
      </c>
      <c r="F340" s="230" t="s">
        <v>406</v>
      </c>
      <c r="G340" s="228"/>
      <c r="H340" s="231">
        <v>1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AT340" s="237" t="s">
        <v>165</v>
      </c>
      <c r="AU340" s="237" t="s">
        <v>82</v>
      </c>
      <c r="AV340" s="13" t="s">
        <v>82</v>
      </c>
      <c r="AW340" s="13" t="s">
        <v>36</v>
      </c>
      <c r="AX340" s="13" t="s">
        <v>73</v>
      </c>
      <c r="AY340" s="237" t="s">
        <v>156</v>
      </c>
    </row>
    <row r="341" spans="2:51" s="14" customFormat="1" ht="13.5">
      <c r="B341" s="238"/>
      <c r="C341" s="239"/>
      <c r="D341" s="218" t="s">
        <v>165</v>
      </c>
      <c r="E341" s="240" t="s">
        <v>23</v>
      </c>
      <c r="F341" s="241" t="s">
        <v>168</v>
      </c>
      <c r="G341" s="239"/>
      <c r="H341" s="242">
        <v>1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AT341" s="248" t="s">
        <v>165</v>
      </c>
      <c r="AU341" s="248" t="s">
        <v>82</v>
      </c>
      <c r="AV341" s="14" t="s">
        <v>163</v>
      </c>
      <c r="AW341" s="14" t="s">
        <v>36</v>
      </c>
      <c r="AX341" s="14" t="s">
        <v>80</v>
      </c>
      <c r="AY341" s="248" t="s">
        <v>156</v>
      </c>
    </row>
    <row r="342" spans="2:65" s="1" customFormat="1" ht="25.5" customHeight="1">
      <c r="B342" s="42"/>
      <c r="C342" s="204" t="s">
        <v>407</v>
      </c>
      <c r="D342" s="204" t="s">
        <v>158</v>
      </c>
      <c r="E342" s="205" t="s">
        <v>408</v>
      </c>
      <c r="F342" s="206" t="s">
        <v>409</v>
      </c>
      <c r="G342" s="207" t="s">
        <v>161</v>
      </c>
      <c r="H342" s="208">
        <v>0.218</v>
      </c>
      <c r="I342" s="209"/>
      <c r="J342" s="210">
        <f>ROUND(I342*H342,2)</f>
        <v>0</v>
      </c>
      <c r="K342" s="206" t="s">
        <v>162</v>
      </c>
      <c r="L342" s="62"/>
      <c r="M342" s="211" t="s">
        <v>23</v>
      </c>
      <c r="N342" s="212" t="s">
        <v>44</v>
      </c>
      <c r="O342" s="43"/>
      <c r="P342" s="213">
        <f>O342*H342</f>
        <v>0</v>
      </c>
      <c r="Q342" s="213">
        <v>0</v>
      </c>
      <c r="R342" s="213">
        <f>Q342*H342</f>
        <v>0</v>
      </c>
      <c r="S342" s="213">
        <v>0</v>
      </c>
      <c r="T342" s="214">
        <f>S342*H342</f>
        <v>0</v>
      </c>
      <c r="AR342" s="25" t="s">
        <v>262</v>
      </c>
      <c r="AT342" s="25" t="s">
        <v>158</v>
      </c>
      <c r="AU342" s="25" t="s">
        <v>82</v>
      </c>
      <c r="AY342" s="25" t="s">
        <v>156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25" t="s">
        <v>80</v>
      </c>
      <c r="BK342" s="215">
        <f>ROUND(I342*H342,2)</f>
        <v>0</v>
      </c>
      <c r="BL342" s="25" t="s">
        <v>262</v>
      </c>
      <c r="BM342" s="25" t="s">
        <v>410</v>
      </c>
    </row>
    <row r="343" spans="2:65" s="1" customFormat="1" ht="16.5" customHeight="1">
      <c r="B343" s="42"/>
      <c r="C343" s="204" t="s">
        <v>411</v>
      </c>
      <c r="D343" s="204" t="s">
        <v>158</v>
      </c>
      <c r="E343" s="205" t="s">
        <v>412</v>
      </c>
      <c r="F343" s="206" t="s">
        <v>413</v>
      </c>
      <c r="G343" s="207" t="s">
        <v>395</v>
      </c>
      <c r="H343" s="208">
        <v>4</v>
      </c>
      <c r="I343" s="209"/>
      <c r="J343" s="210">
        <f>ROUND(I343*H343,2)</f>
        <v>0</v>
      </c>
      <c r="K343" s="206" t="s">
        <v>162</v>
      </c>
      <c r="L343" s="62"/>
      <c r="M343" s="211" t="s">
        <v>23</v>
      </c>
      <c r="N343" s="212" t="s">
        <v>44</v>
      </c>
      <c r="O343" s="43"/>
      <c r="P343" s="213">
        <f>O343*H343</f>
        <v>0</v>
      </c>
      <c r="Q343" s="213">
        <v>0</v>
      </c>
      <c r="R343" s="213">
        <f>Q343*H343</f>
        <v>0</v>
      </c>
      <c r="S343" s="213">
        <v>0.00156</v>
      </c>
      <c r="T343" s="214">
        <f>S343*H343</f>
        <v>0.00624</v>
      </c>
      <c r="AR343" s="25" t="s">
        <v>262</v>
      </c>
      <c r="AT343" s="25" t="s">
        <v>158</v>
      </c>
      <c r="AU343" s="25" t="s">
        <v>82</v>
      </c>
      <c r="AY343" s="25" t="s">
        <v>156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5" t="s">
        <v>80</v>
      </c>
      <c r="BK343" s="215">
        <f>ROUND(I343*H343,2)</f>
        <v>0</v>
      </c>
      <c r="BL343" s="25" t="s">
        <v>262</v>
      </c>
      <c r="BM343" s="25" t="s">
        <v>414</v>
      </c>
    </row>
    <row r="344" spans="2:63" s="11" customFormat="1" ht="29.85" customHeight="1">
      <c r="B344" s="188"/>
      <c r="C344" s="189"/>
      <c r="D344" s="190" t="s">
        <v>72</v>
      </c>
      <c r="E344" s="202" t="s">
        <v>415</v>
      </c>
      <c r="F344" s="202" t="s">
        <v>416</v>
      </c>
      <c r="G344" s="189"/>
      <c r="H344" s="189"/>
      <c r="I344" s="192"/>
      <c r="J344" s="203">
        <f>BK344</f>
        <v>0</v>
      </c>
      <c r="K344" s="189"/>
      <c r="L344" s="194"/>
      <c r="M344" s="195"/>
      <c r="N344" s="196"/>
      <c r="O344" s="196"/>
      <c r="P344" s="197">
        <f>SUM(P345:P363)</f>
        <v>0</v>
      </c>
      <c r="Q344" s="196"/>
      <c r="R344" s="197">
        <f>SUM(R345:R363)</f>
        <v>0.363409</v>
      </c>
      <c r="S344" s="196"/>
      <c r="T344" s="198">
        <f>SUM(T345:T363)</f>
        <v>0</v>
      </c>
      <c r="AR344" s="199" t="s">
        <v>82</v>
      </c>
      <c r="AT344" s="200" t="s">
        <v>72</v>
      </c>
      <c r="AU344" s="200" t="s">
        <v>80</v>
      </c>
      <c r="AY344" s="199" t="s">
        <v>156</v>
      </c>
      <c r="BK344" s="201">
        <f>SUM(BK345:BK363)</f>
        <v>0</v>
      </c>
    </row>
    <row r="345" spans="2:65" s="1" customFormat="1" ht="38.25" customHeight="1">
      <c r="B345" s="42"/>
      <c r="C345" s="204" t="s">
        <v>417</v>
      </c>
      <c r="D345" s="204" t="s">
        <v>158</v>
      </c>
      <c r="E345" s="205" t="s">
        <v>418</v>
      </c>
      <c r="F345" s="206" t="s">
        <v>419</v>
      </c>
      <c r="G345" s="207" t="s">
        <v>177</v>
      </c>
      <c r="H345" s="208">
        <v>5.9</v>
      </c>
      <c r="I345" s="209"/>
      <c r="J345" s="210">
        <f>ROUND(I345*H345,2)</f>
        <v>0</v>
      </c>
      <c r="K345" s="206" t="s">
        <v>162</v>
      </c>
      <c r="L345" s="62"/>
      <c r="M345" s="211" t="s">
        <v>23</v>
      </c>
      <c r="N345" s="212" t="s">
        <v>44</v>
      </c>
      <c r="O345" s="43"/>
      <c r="P345" s="213">
        <f>O345*H345</f>
        <v>0</v>
      </c>
      <c r="Q345" s="213">
        <v>0.02478</v>
      </c>
      <c r="R345" s="213">
        <f>Q345*H345</f>
        <v>0.146202</v>
      </c>
      <c r="S345" s="213">
        <v>0</v>
      </c>
      <c r="T345" s="214">
        <f>S345*H345</f>
        <v>0</v>
      </c>
      <c r="AR345" s="25" t="s">
        <v>262</v>
      </c>
      <c r="AT345" s="25" t="s">
        <v>158</v>
      </c>
      <c r="AU345" s="25" t="s">
        <v>82</v>
      </c>
      <c r="AY345" s="25" t="s">
        <v>156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5" t="s">
        <v>80</v>
      </c>
      <c r="BK345" s="215">
        <f>ROUND(I345*H345,2)</f>
        <v>0</v>
      </c>
      <c r="BL345" s="25" t="s">
        <v>262</v>
      </c>
      <c r="BM345" s="25" t="s">
        <v>420</v>
      </c>
    </row>
    <row r="346" spans="2:51" s="12" customFormat="1" ht="13.5">
      <c r="B346" s="216"/>
      <c r="C346" s="217"/>
      <c r="D346" s="218" t="s">
        <v>165</v>
      </c>
      <c r="E346" s="219" t="s">
        <v>23</v>
      </c>
      <c r="F346" s="220" t="s">
        <v>166</v>
      </c>
      <c r="G346" s="217"/>
      <c r="H346" s="219" t="s">
        <v>23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165</v>
      </c>
      <c r="AU346" s="226" t="s">
        <v>82</v>
      </c>
      <c r="AV346" s="12" t="s">
        <v>80</v>
      </c>
      <c r="AW346" s="12" t="s">
        <v>36</v>
      </c>
      <c r="AX346" s="12" t="s">
        <v>73</v>
      </c>
      <c r="AY346" s="226" t="s">
        <v>156</v>
      </c>
    </row>
    <row r="347" spans="2:51" s="13" customFormat="1" ht="13.5">
      <c r="B347" s="227"/>
      <c r="C347" s="228"/>
      <c r="D347" s="218" t="s">
        <v>165</v>
      </c>
      <c r="E347" s="229" t="s">
        <v>23</v>
      </c>
      <c r="F347" s="230" t="s">
        <v>421</v>
      </c>
      <c r="G347" s="228"/>
      <c r="H347" s="231">
        <v>5.9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165</v>
      </c>
      <c r="AU347" s="237" t="s">
        <v>82</v>
      </c>
      <c r="AV347" s="13" t="s">
        <v>82</v>
      </c>
      <c r="AW347" s="13" t="s">
        <v>36</v>
      </c>
      <c r="AX347" s="13" t="s">
        <v>73</v>
      </c>
      <c r="AY347" s="237" t="s">
        <v>156</v>
      </c>
    </row>
    <row r="348" spans="2:51" s="14" customFormat="1" ht="13.5">
      <c r="B348" s="238"/>
      <c r="C348" s="239"/>
      <c r="D348" s="218" t="s">
        <v>165</v>
      </c>
      <c r="E348" s="240" t="s">
        <v>23</v>
      </c>
      <c r="F348" s="241" t="s">
        <v>168</v>
      </c>
      <c r="G348" s="239"/>
      <c r="H348" s="242">
        <v>5.9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165</v>
      </c>
      <c r="AU348" s="248" t="s">
        <v>82</v>
      </c>
      <c r="AV348" s="14" t="s">
        <v>163</v>
      </c>
      <c r="AW348" s="14" t="s">
        <v>36</v>
      </c>
      <c r="AX348" s="14" t="s">
        <v>80</v>
      </c>
      <c r="AY348" s="248" t="s">
        <v>156</v>
      </c>
    </row>
    <row r="349" spans="2:65" s="1" customFormat="1" ht="25.5" customHeight="1">
      <c r="B349" s="42"/>
      <c r="C349" s="204" t="s">
        <v>422</v>
      </c>
      <c r="D349" s="204" t="s">
        <v>158</v>
      </c>
      <c r="E349" s="205" t="s">
        <v>423</v>
      </c>
      <c r="F349" s="206" t="s">
        <v>424</v>
      </c>
      <c r="G349" s="207" t="s">
        <v>191</v>
      </c>
      <c r="H349" s="208">
        <v>2.95</v>
      </c>
      <c r="I349" s="209"/>
      <c r="J349" s="210">
        <f>ROUND(I349*H349,2)</f>
        <v>0</v>
      </c>
      <c r="K349" s="206" t="s">
        <v>162</v>
      </c>
      <c r="L349" s="62"/>
      <c r="M349" s="211" t="s">
        <v>23</v>
      </c>
      <c r="N349" s="212" t="s">
        <v>44</v>
      </c>
      <c r="O349" s="43"/>
      <c r="P349" s="213">
        <f>O349*H349</f>
        <v>0</v>
      </c>
      <c r="Q349" s="213">
        <v>0.00134</v>
      </c>
      <c r="R349" s="213">
        <f>Q349*H349</f>
        <v>0.003953000000000001</v>
      </c>
      <c r="S349" s="213">
        <v>0</v>
      </c>
      <c r="T349" s="214">
        <f>S349*H349</f>
        <v>0</v>
      </c>
      <c r="AR349" s="25" t="s">
        <v>262</v>
      </c>
      <c r="AT349" s="25" t="s">
        <v>158</v>
      </c>
      <c r="AU349" s="25" t="s">
        <v>82</v>
      </c>
      <c r="AY349" s="25" t="s">
        <v>156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5" t="s">
        <v>80</v>
      </c>
      <c r="BK349" s="215">
        <f>ROUND(I349*H349,2)</f>
        <v>0</v>
      </c>
      <c r="BL349" s="25" t="s">
        <v>262</v>
      </c>
      <c r="BM349" s="25" t="s">
        <v>425</v>
      </c>
    </row>
    <row r="350" spans="2:65" s="1" customFormat="1" ht="25.5" customHeight="1">
      <c r="B350" s="42"/>
      <c r="C350" s="204" t="s">
        <v>426</v>
      </c>
      <c r="D350" s="204" t="s">
        <v>158</v>
      </c>
      <c r="E350" s="205" t="s">
        <v>427</v>
      </c>
      <c r="F350" s="206" t="s">
        <v>428</v>
      </c>
      <c r="G350" s="207" t="s">
        <v>177</v>
      </c>
      <c r="H350" s="208">
        <v>11.8</v>
      </c>
      <c r="I350" s="209"/>
      <c r="J350" s="210">
        <f>ROUND(I350*H350,2)</f>
        <v>0</v>
      </c>
      <c r="K350" s="206" t="s">
        <v>162</v>
      </c>
      <c r="L350" s="62"/>
      <c r="M350" s="211" t="s">
        <v>23</v>
      </c>
      <c r="N350" s="212" t="s">
        <v>44</v>
      </c>
      <c r="O350" s="43"/>
      <c r="P350" s="213">
        <f>O350*H350</f>
        <v>0</v>
      </c>
      <c r="Q350" s="213">
        <v>0.0002</v>
      </c>
      <c r="R350" s="213">
        <f>Q350*H350</f>
        <v>0.00236</v>
      </c>
      <c r="S350" s="213">
        <v>0</v>
      </c>
      <c r="T350" s="214">
        <f>S350*H350</f>
        <v>0</v>
      </c>
      <c r="AR350" s="25" t="s">
        <v>262</v>
      </c>
      <c r="AT350" s="25" t="s">
        <v>158</v>
      </c>
      <c r="AU350" s="25" t="s">
        <v>82</v>
      </c>
      <c r="AY350" s="25" t="s">
        <v>156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5" t="s">
        <v>80</v>
      </c>
      <c r="BK350" s="215">
        <f>ROUND(I350*H350,2)</f>
        <v>0</v>
      </c>
      <c r="BL350" s="25" t="s">
        <v>262</v>
      </c>
      <c r="BM350" s="25" t="s">
        <v>429</v>
      </c>
    </row>
    <row r="351" spans="2:51" s="12" customFormat="1" ht="13.5">
      <c r="B351" s="216"/>
      <c r="C351" s="217"/>
      <c r="D351" s="218" t="s">
        <v>165</v>
      </c>
      <c r="E351" s="219" t="s">
        <v>23</v>
      </c>
      <c r="F351" s="220" t="s">
        <v>166</v>
      </c>
      <c r="G351" s="217"/>
      <c r="H351" s="219" t="s">
        <v>23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165</v>
      </c>
      <c r="AU351" s="226" t="s">
        <v>82</v>
      </c>
      <c r="AV351" s="12" t="s">
        <v>80</v>
      </c>
      <c r="AW351" s="12" t="s">
        <v>36</v>
      </c>
      <c r="AX351" s="12" t="s">
        <v>73</v>
      </c>
      <c r="AY351" s="226" t="s">
        <v>156</v>
      </c>
    </row>
    <row r="352" spans="2:51" s="13" customFormat="1" ht="13.5">
      <c r="B352" s="227"/>
      <c r="C352" s="228"/>
      <c r="D352" s="218" t="s">
        <v>165</v>
      </c>
      <c r="E352" s="229" t="s">
        <v>23</v>
      </c>
      <c r="F352" s="230" t="s">
        <v>430</v>
      </c>
      <c r="G352" s="228"/>
      <c r="H352" s="231">
        <v>11.8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165</v>
      </c>
      <c r="AU352" s="237" t="s">
        <v>82</v>
      </c>
      <c r="AV352" s="13" t="s">
        <v>82</v>
      </c>
      <c r="AW352" s="13" t="s">
        <v>36</v>
      </c>
      <c r="AX352" s="13" t="s">
        <v>73</v>
      </c>
      <c r="AY352" s="237" t="s">
        <v>156</v>
      </c>
    </row>
    <row r="353" spans="2:51" s="14" customFormat="1" ht="13.5">
      <c r="B353" s="238"/>
      <c r="C353" s="239"/>
      <c r="D353" s="218" t="s">
        <v>165</v>
      </c>
      <c r="E353" s="240" t="s">
        <v>23</v>
      </c>
      <c r="F353" s="241" t="s">
        <v>168</v>
      </c>
      <c r="G353" s="239"/>
      <c r="H353" s="242">
        <v>11.8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165</v>
      </c>
      <c r="AU353" s="248" t="s">
        <v>82</v>
      </c>
      <c r="AV353" s="14" t="s">
        <v>163</v>
      </c>
      <c r="AW353" s="14" t="s">
        <v>36</v>
      </c>
      <c r="AX353" s="14" t="s">
        <v>80</v>
      </c>
      <c r="AY353" s="248" t="s">
        <v>156</v>
      </c>
    </row>
    <row r="354" spans="2:65" s="1" customFormat="1" ht="25.5" customHeight="1">
      <c r="B354" s="42"/>
      <c r="C354" s="204" t="s">
        <v>431</v>
      </c>
      <c r="D354" s="204" t="s">
        <v>158</v>
      </c>
      <c r="E354" s="205" t="s">
        <v>432</v>
      </c>
      <c r="F354" s="206" t="s">
        <v>433</v>
      </c>
      <c r="G354" s="207" t="s">
        <v>177</v>
      </c>
      <c r="H354" s="208">
        <v>5.9</v>
      </c>
      <c r="I354" s="209"/>
      <c r="J354" s="210">
        <f>ROUND(I354*H354,2)</f>
        <v>0</v>
      </c>
      <c r="K354" s="206" t="s">
        <v>162</v>
      </c>
      <c r="L354" s="62"/>
      <c r="M354" s="211" t="s">
        <v>23</v>
      </c>
      <c r="N354" s="212" t="s">
        <v>44</v>
      </c>
      <c r="O354" s="43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AR354" s="25" t="s">
        <v>262</v>
      </c>
      <c r="AT354" s="25" t="s">
        <v>158</v>
      </c>
      <c r="AU354" s="25" t="s">
        <v>82</v>
      </c>
      <c r="AY354" s="25" t="s">
        <v>156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5" t="s">
        <v>80</v>
      </c>
      <c r="BK354" s="215">
        <f>ROUND(I354*H354,2)</f>
        <v>0</v>
      </c>
      <c r="BL354" s="25" t="s">
        <v>262</v>
      </c>
      <c r="BM354" s="25" t="s">
        <v>434</v>
      </c>
    </row>
    <row r="355" spans="2:65" s="1" customFormat="1" ht="25.5" customHeight="1">
      <c r="B355" s="42"/>
      <c r="C355" s="204" t="s">
        <v>435</v>
      </c>
      <c r="D355" s="204" t="s">
        <v>158</v>
      </c>
      <c r="E355" s="205" t="s">
        <v>436</v>
      </c>
      <c r="F355" s="206" t="s">
        <v>437</v>
      </c>
      <c r="G355" s="207" t="s">
        <v>177</v>
      </c>
      <c r="H355" s="208">
        <v>11.8</v>
      </c>
      <c r="I355" s="209"/>
      <c r="J355" s="210">
        <f>ROUND(I355*H355,2)</f>
        <v>0</v>
      </c>
      <c r="K355" s="206" t="s">
        <v>162</v>
      </c>
      <c r="L355" s="62"/>
      <c r="M355" s="211" t="s">
        <v>23</v>
      </c>
      <c r="N355" s="212" t="s">
        <v>44</v>
      </c>
      <c r="O355" s="43"/>
      <c r="P355" s="213">
        <f>O355*H355</f>
        <v>0</v>
      </c>
      <c r="Q355" s="213">
        <v>0.0002</v>
      </c>
      <c r="R355" s="213">
        <f>Q355*H355</f>
        <v>0.00236</v>
      </c>
      <c r="S355" s="213">
        <v>0</v>
      </c>
      <c r="T355" s="214">
        <f>S355*H355</f>
        <v>0</v>
      </c>
      <c r="AR355" s="25" t="s">
        <v>262</v>
      </c>
      <c r="AT355" s="25" t="s">
        <v>158</v>
      </c>
      <c r="AU355" s="25" t="s">
        <v>82</v>
      </c>
      <c r="AY355" s="25" t="s">
        <v>156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5" t="s">
        <v>80</v>
      </c>
      <c r="BK355" s="215">
        <f>ROUND(I355*H355,2)</f>
        <v>0</v>
      </c>
      <c r="BL355" s="25" t="s">
        <v>262</v>
      </c>
      <c r="BM355" s="25" t="s">
        <v>438</v>
      </c>
    </row>
    <row r="356" spans="2:65" s="1" customFormat="1" ht="25.5" customHeight="1">
      <c r="B356" s="42"/>
      <c r="C356" s="204" t="s">
        <v>439</v>
      </c>
      <c r="D356" s="204" t="s">
        <v>158</v>
      </c>
      <c r="E356" s="205" t="s">
        <v>440</v>
      </c>
      <c r="F356" s="206" t="s">
        <v>441</v>
      </c>
      <c r="G356" s="207" t="s">
        <v>177</v>
      </c>
      <c r="H356" s="208">
        <v>8.1</v>
      </c>
      <c r="I356" s="209"/>
      <c r="J356" s="210">
        <f>ROUND(I356*H356,2)</f>
        <v>0</v>
      </c>
      <c r="K356" s="206" t="s">
        <v>162</v>
      </c>
      <c r="L356" s="62"/>
      <c r="M356" s="211" t="s">
        <v>23</v>
      </c>
      <c r="N356" s="212" t="s">
        <v>44</v>
      </c>
      <c r="O356" s="43"/>
      <c r="P356" s="213">
        <f>O356*H356</f>
        <v>0</v>
      </c>
      <c r="Q356" s="213">
        <v>0.01874</v>
      </c>
      <c r="R356" s="213">
        <f>Q356*H356</f>
        <v>0.15179399999999998</v>
      </c>
      <c r="S356" s="213">
        <v>0</v>
      </c>
      <c r="T356" s="214">
        <f>S356*H356</f>
        <v>0</v>
      </c>
      <c r="AR356" s="25" t="s">
        <v>262</v>
      </c>
      <c r="AT356" s="25" t="s">
        <v>158</v>
      </c>
      <c r="AU356" s="25" t="s">
        <v>82</v>
      </c>
      <c r="AY356" s="25" t="s">
        <v>156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5" t="s">
        <v>80</v>
      </c>
      <c r="BK356" s="215">
        <f>ROUND(I356*H356,2)</f>
        <v>0</v>
      </c>
      <c r="BL356" s="25" t="s">
        <v>262</v>
      </c>
      <c r="BM356" s="25" t="s">
        <v>442</v>
      </c>
    </row>
    <row r="357" spans="2:51" s="12" customFormat="1" ht="13.5">
      <c r="B357" s="216"/>
      <c r="C357" s="217"/>
      <c r="D357" s="218" t="s">
        <v>165</v>
      </c>
      <c r="E357" s="219" t="s">
        <v>23</v>
      </c>
      <c r="F357" s="220" t="s">
        <v>166</v>
      </c>
      <c r="G357" s="217"/>
      <c r="H357" s="219" t="s">
        <v>23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165</v>
      </c>
      <c r="AU357" s="226" t="s">
        <v>82</v>
      </c>
      <c r="AV357" s="12" t="s">
        <v>80</v>
      </c>
      <c r="AW357" s="12" t="s">
        <v>36</v>
      </c>
      <c r="AX357" s="12" t="s">
        <v>73</v>
      </c>
      <c r="AY357" s="226" t="s">
        <v>156</v>
      </c>
    </row>
    <row r="358" spans="2:51" s="12" customFormat="1" ht="13.5">
      <c r="B358" s="216"/>
      <c r="C358" s="217"/>
      <c r="D358" s="218" t="s">
        <v>165</v>
      </c>
      <c r="E358" s="219" t="s">
        <v>23</v>
      </c>
      <c r="F358" s="220" t="s">
        <v>213</v>
      </c>
      <c r="G358" s="217"/>
      <c r="H358" s="219" t="s">
        <v>23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165</v>
      </c>
      <c r="AU358" s="226" t="s">
        <v>82</v>
      </c>
      <c r="AV358" s="12" t="s">
        <v>80</v>
      </c>
      <c r="AW358" s="12" t="s">
        <v>36</v>
      </c>
      <c r="AX358" s="12" t="s">
        <v>73</v>
      </c>
      <c r="AY358" s="226" t="s">
        <v>156</v>
      </c>
    </row>
    <row r="359" spans="2:51" s="13" customFormat="1" ht="13.5">
      <c r="B359" s="227"/>
      <c r="C359" s="228"/>
      <c r="D359" s="218" t="s">
        <v>165</v>
      </c>
      <c r="E359" s="229" t="s">
        <v>23</v>
      </c>
      <c r="F359" s="230" t="s">
        <v>443</v>
      </c>
      <c r="G359" s="228"/>
      <c r="H359" s="231">
        <v>8.1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165</v>
      </c>
      <c r="AU359" s="237" t="s">
        <v>82</v>
      </c>
      <c r="AV359" s="13" t="s">
        <v>82</v>
      </c>
      <c r="AW359" s="13" t="s">
        <v>36</v>
      </c>
      <c r="AX359" s="13" t="s">
        <v>73</v>
      </c>
      <c r="AY359" s="237" t="s">
        <v>156</v>
      </c>
    </row>
    <row r="360" spans="2:51" s="14" customFormat="1" ht="13.5">
      <c r="B360" s="238"/>
      <c r="C360" s="239"/>
      <c r="D360" s="218" t="s">
        <v>165</v>
      </c>
      <c r="E360" s="240" t="s">
        <v>23</v>
      </c>
      <c r="F360" s="241" t="s">
        <v>168</v>
      </c>
      <c r="G360" s="239"/>
      <c r="H360" s="242">
        <v>8.1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AT360" s="248" t="s">
        <v>165</v>
      </c>
      <c r="AU360" s="248" t="s">
        <v>82</v>
      </c>
      <c r="AV360" s="14" t="s">
        <v>163</v>
      </c>
      <c r="AW360" s="14" t="s">
        <v>36</v>
      </c>
      <c r="AX360" s="14" t="s">
        <v>80</v>
      </c>
      <c r="AY360" s="248" t="s">
        <v>156</v>
      </c>
    </row>
    <row r="361" spans="2:65" s="1" customFormat="1" ht="38.25" customHeight="1">
      <c r="B361" s="42"/>
      <c r="C361" s="204" t="s">
        <v>444</v>
      </c>
      <c r="D361" s="204" t="s">
        <v>158</v>
      </c>
      <c r="E361" s="205" t="s">
        <v>445</v>
      </c>
      <c r="F361" s="206" t="s">
        <v>446</v>
      </c>
      <c r="G361" s="207" t="s">
        <v>276</v>
      </c>
      <c r="H361" s="208">
        <v>2</v>
      </c>
      <c r="I361" s="209"/>
      <c r="J361" s="210">
        <f>ROUND(I361*H361,2)</f>
        <v>0</v>
      </c>
      <c r="K361" s="206" t="s">
        <v>162</v>
      </c>
      <c r="L361" s="62"/>
      <c r="M361" s="211" t="s">
        <v>23</v>
      </c>
      <c r="N361" s="212" t="s">
        <v>44</v>
      </c>
      <c r="O361" s="43"/>
      <c r="P361" s="213">
        <f>O361*H361</f>
        <v>0</v>
      </c>
      <c r="Q361" s="213">
        <v>0.02837</v>
      </c>
      <c r="R361" s="213">
        <f>Q361*H361</f>
        <v>0.05674</v>
      </c>
      <c r="S361" s="213">
        <v>0</v>
      </c>
      <c r="T361" s="214">
        <f>S361*H361</f>
        <v>0</v>
      </c>
      <c r="AR361" s="25" t="s">
        <v>262</v>
      </c>
      <c r="AT361" s="25" t="s">
        <v>158</v>
      </c>
      <c r="AU361" s="25" t="s">
        <v>82</v>
      </c>
      <c r="AY361" s="25" t="s">
        <v>156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5" t="s">
        <v>80</v>
      </c>
      <c r="BK361" s="215">
        <f>ROUND(I361*H361,2)</f>
        <v>0</v>
      </c>
      <c r="BL361" s="25" t="s">
        <v>262</v>
      </c>
      <c r="BM361" s="25" t="s">
        <v>447</v>
      </c>
    </row>
    <row r="362" spans="2:65" s="1" customFormat="1" ht="51" customHeight="1">
      <c r="B362" s="42"/>
      <c r="C362" s="204" t="s">
        <v>448</v>
      </c>
      <c r="D362" s="204" t="s">
        <v>158</v>
      </c>
      <c r="E362" s="205" t="s">
        <v>449</v>
      </c>
      <c r="F362" s="206" t="s">
        <v>450</v>
      </c>
      <c r="G362" s="207" t="s">
        <v>161</v>
      </c>
      <c r="H362" s="208">
        <v>0.363</v>
      </c>
      <c r="I362" s="209"/>
      <c r="J362" s="210">
        <f>ROUND(I362*H362,2)</f>
        <v>0</v>
      </c>
      <c r="K362" s="206" t="s">
        <v>162</v>
      </c>
      <c r="L362" s="62"/>
      <c r="M362" s="211" t="s">
        <v>23</v>
      </c>
      <c r="N362" s="212" t="s">
        <v>44</v>
      </c>
      <c r="O362" s="43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5" t="s">
        <v>262</v>
      </c>
      <c r="AT362" s="25" t="s">
        <v>158</v>
      </c>
      <c r="AU362" s="25" t="s">
        <v>82</v>
      </c>
      <c r="AY362" s="25" t="s">
        <v>156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5" t="s">
        <v>80</v>
      </c>
      <c r="BK362" s="215">
        <f>ROUND(I362*H362,2)</f>
        <v>0</v>
      </c>
      <c r="BL362" s="25" t="s">
        <v>262</v>
      </c>
      <c r="BM362" s="25" t="s">
        <v>451</v>
      </c>
    </row>
    <row r="363" spans="2:65" s="1" customFormat="1" ht="38.25" customHeight="1">
      <c r="B363" s="42"/>
      <c r="C363" s="204" t="s">
        <v>452</v>
      </c>
      <c r="D363" s="204" t="s">
        <v>158</v>
      </c>
      <c r="E363" s="205" t="s">
        <v>453</v>
      </c>
      <c r="F363" s="206" t="s">
        <v>454</v>
      </c>
      <c r="G363" s="207" t="s">
        <v>161</v>
      </c>
      <c r="H363" s="208">
        <v>0.363</v>
      </c>
      <c r="I363" s="209"/>
      <c r="J363" s="210">
        <f>ROUND(I363*H363,2)</f>
        <v>0</v>
      </c>
      <c r="K363" s="206" t="s">
        <v>162</v>
      </c>
      <c r="L363" s="62"/>
      <c r="M363" s="211" t="s">
        <v>23</v>
      </c>
      <c r="N363" s="212" t="s">
        <v>44</v>
      </c>
      <c r="O363" s="43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5" t="s">
        <v>262</v>
      </c>
      <c r="AT363" s="25" t="s">
        <v>158</v>
      </c>
      <c r="AU363" s="25" t="s">
        <v>82</v>
      </c>
      <c r="AY363" s="25" t="s">
        <v>156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5" t="s">
        <v>80</v>
      </c>
      <c r="BK363" s="215">
        <f>ROUND(I363*H363,2)</f>
        <v>0</v>
      </c>
      <c r="BL363" s="25" t="s">
        <v>262</v>
      </c>
      <c r="BM363" s="25" t="s">
        <v>455</v>
      </c>
    </row>
    <row r="364" spans="2:63" s="11" customFormat="1" ht="29.85" customHeight="1">
      <c r="B364" s="188"/>
      <c r="C364" s="189"/>
      <c r="D364" s="190" t="s">
        <v>72</v>
      </c>
      <c r="E364" s="202" t="s">
        <v>456</v>
      </c>
      <c r="F364" s="202" t="s">
        <v>457</v>
      </c>
      <c r="G364" s="189"/>
      <c r="H364" s="189"/>
      <c r="I364" s="192"/>
      <c r="J364" s="203">
        <f>BK364</f>
        <v>0</v>
      </c>
      <c r="K364" s="189"/>
      <c r="L364" s="194"/>
      <c r="M364" s="195"/>
      <c r="N364" s="196"/>
      <c r="O364" s="196"/>
      <c r="P364" s="197">
        <f>SUM(P365:P377)</f>
        <v>0</v>
      </c>
      <c r="Q364" s="196"/>
      <c r="R364" s="197">
        <f>SUM(R365:R377)</f>
        <v>0.03376</v>
      </c>
      <c r="S364" s="196"/>
      <c r="T364" s="198">
        <f>SUM(T365:T377)</f>
        <v>0</v>
      </c>
      <c r="AR364" s="199" t="s">
        <v>82</v>
      </c>
      <c r="AT364" s="200" t="s">
        <v>72</v>
      </c>
      <c r="AU364" s="200" t="s">
        <v>80</v>
      </c>
      <c r="AY364" s="199" t="s">
        <v>156</v>
      </c>
      <c r="BK364" s="201">
        <f>SUM(BK365:BK377)</f>
        <v>0</v>
      </c>
    </row>
    <row r="365" spans="2:65" s="1" customFormat="1" ht="16.5" customHeight="1">
      <c r="B365" s="42"/>
      <c r="C365" s="204" t="s">
        <v>458</v>
      </c>
      <c r="D365" s="204" t="s">
        <v>158</v>
      </c>
      <c r="E365" s="205" t="s">
        <v>459</v>
      </c>
      <c r="F365" s="206" t="s">
        <v>460</v>
      </c>
      <c r="G365" s="207" t="s">
        <v>276</v>
      </c>
      <c r="H365" s="208">
        <v>1</v>
      </c>
      <c r="I365" s="209"/>
      <c r="J365" s="210">
        <f>ROUND(I365*H365,2)</f>
        <v>0</v>
      </c>
      <c r="K365" s="206" t="s">
        <v>23</v>
      </c>
      <c r="L365" s="62"/>
      <c r="M365" s="211" t="s">
        <v>23</v>
      </c>
      <c r="N365" s="212" t="s">
        <v>44</v>
      </c>
      <c r="O365" s="43"/>
      <c r="P365" s="213">
        <f>O365*H365</f>
        <v>0</v>
      </c>
      <c r="Q365" s="213">
        <v>0.00026</v>
      </c>
      <c r="R365" s="213">
        <f>Q365*H365</f>
        <v>0.00026</v>
      </c>
      <c r="S365" s="213">
        <v>0</v>
      </c>
      <c r="T365" s="214">
        <f>S365*H365</f>
        <v>0</v>
      </c>
      <c r="AR365" s="25" t="s">
        <v>262</v>
      </c>
      <c r="AT365" s="25" t="s">
        <v>158</v>
      </c>
      <c r="AU365" s="25" t="s">
        <v>82</v>
      </c>
      <c r="AY365" s="25" t="s">
        <v>156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5" t="s">
        <v>80</v>
      </c>
      <c r="BK365" s="215">
        <f>ROUND(I365*H365,2)</f>
        <v>0</v>
      </c>
      <c r="BL365" s="25" t="s">
        <v>262</v>
      </c>
      <c r="BM365" s="25" t="s">
        <v>461</v>
      </c>
    </row>
    <row r="366" spans="2:65" s="1" customFormat="1" ht="25.5" customHeight="1">
      <c r="B366" s="42"/>
      <c r="C366" s="204" t="s">
        <v>462</v>
      </c>
      <c r="D366" s="204" t="s">
        <v>158</v>
      </c>
      <c r="E366" s="205" t="s">
        <v>463</v>
      </c>
      <c r="F366" s="206" t="s">
        <v>464</v>
      </c>
      <c r="G366" s="207" t="s">
        <v>276</v>
      </c>
      <c r="H366" s="208">
        <v>1</v>
      </c>
      <c r="I366" s="209"/>
      <c r="J366" s="210">
        <f>ROUND(I366*H366,2)</f>
        <v>0</v>
      </c>
      <c r="K366" s="206" t="s">
        <v>162</v>
      </c>
      <c r="L366" s="62"/>
      <c r="M366" s="211" t="s">
        <v>23</v>
      </c>
      <c r="N366" s="212" t="s">
        <v>44</v>
      </c>
      <c r="O366" s="43"/>
      <c r="P366" s="213">
        <f>O366*H366</f>
        <v>0</v>
      </c>
      <c r="Q366" s="213">
        <v>0</v>
      </c>
      <c r="R366" s="213">
        <f>Q366*H366</f>
        <v>0</v>
      </c>
      <c r="S366" s="213">
        <v>0</v>
      </c>
      <c r="T366" s="214">
        <f>S366*H366</f>
        <v>0</v>
      </c>
      <c r="AR366" s="25" t="s">
        <v>262</v>
      </c>
      <c r="AT366" s="25" t="s">
        <v>158</v>
      </c>
      <c r="AU366" s="25" t="s">
        <v>82</v>
      </c>
      <c r="AY366" s="25" t="s">
        <v>156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25" t="s">
        <v>80</v>
      </c>
      <c r="BK366" s="215">
        <f>ROUND(I366*H366,2)</f>
        <v>0</v>
      </c>
      <c r="BL366" s="25" t="s">
        <v>262</v>
      </c>
      <c r="BM366" s="25" t="s">
        <v>465</v>
      </c>
    </row>
    <row r="367" spans="2:51" s="12" customFormat="1" ht="13.5">
      <c r="B367" s="216"/>
      <c r="C367" s="217"/>
      <c r="D367" s="218" t="s">
        <v>165</v>
      </c>
      <c r="E367" s="219" t="s">
        <v>23</v>
      </c>
      <c r="F367" s="220" t="s">
        <v>166</v>
      </c>
      <c r="G367" s="217"/>
      <c r="H367" s="219" t="s">
        <v>23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165</v>
      </c>
      <c r="AU367" s="226" t="s">
        <v>82</v>
      </c>
      <c r="AV367" s="12" t="s">
        <v>80</v>
      </c>
      <c r="AW367" s="12" t="s">
        <v>36</v>
      </c>
      <c r="AX367" s="12" t="s">
        <v>73</v>
      </c>
      <c r="AY367" s="226" t="s">
        <v>156</v>
      </c>
    </row>
    <row r="368" spans="2:51" s="13" customFormat="1" ht="13.5">
      <c r="B368" s="227"/>
      <c r="C368" s="228"/>
      <c r="D368" s="218" t="s">
        <v>165</v>
      </c>
      <c r="E368" s="229" t="s">
        <v>23</v>
      </c>
      <c r="F368" s="230" t="s">
        <v>406</v>
      </c>
      <c r="G368" s="228"/>
      <c r="H368" s="231">
        <v>1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165</v>
      </c>
      <c r="AU368" s="237" t="s">
        <v>82</v>
      </c>
      <c r="AV368" s="13" t="s">
        <v>82</v>
      </c>
      <c r="AW368" s="13" t="s">
        <v>36</v>
      </c>
      <c r="AX368" s="13" t="s">
        <v>73</v>
      </c>
      <c r="AY368" s="237" t="s">
        <v>156</v>
      </c>
    </row>
    <row r="369" spans="2:51" s="14" customFormat="1" ht="13.5">
      <c r="B369" s="238"/>
      <c r="C369" s="239"/>
      <c r="D369" s="218" t="s">
        <v>165</v>
      </c>
      <c r="E369" s="240" t="s">
        <v>23</v>
      </c>
      <c r="F369" s="241" t="s">
        <v>168</v>
      </c>
      <c r="G369" s="239"/>
      <c r="H369" s="242">
        <v>1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165</v>
      </c>
      <c r="AU369" s="248" t="s">
        <v>82</v>
      </c>
      <c r="AV369" s="14" t="s">
        <v>163</v>
      </c>
      <c r="AW369" s="14" t="s">
        <v>36</v>
      </c>
      <c r="AX369" s="14" t="s">
        <v>80</v>
      </c>
      <c r="AY369" s="248" t="s">
        <v>156</v>
      </c>
    </row>
    <row r="370" spans="2:65" s="1" customFormat="1" ht="16.5" customHeight="1">
      <c r="B370" s="42"/>
      <c r="C370" s="249" t="s">
        <v>466</v>
      </c>
      <c r="D370" s="249" t="s">
        <v>169</v>
      </c>
      <c r="E370" s="250" t="s">
        <v>467</v>
      </c>
      <c r="F370" s="251" t="s">
        <v>468</v>
      </c>
      <c r="G370" s="252" t="s">
        <v>276</v>
      </c>
      <c r="H370" s="253">
        <v>1</v>
      </c>
      <c r="I370" s="254"/>
      <c r="J370" s="255">
        <f>ROUND(I370*H370,2)</f>
        <v>0</v>
      </c>
      <c r="K370" s="251" t="s">
        <v>23</v>
      </c>
      <c r="L370" s="256"/>
      <c r="M370" s="257" t="s">
        <v>23</v>
      </c>
      <c r="N370" s="258" t="s">
        <v>44</v>
      </c>
      <c r="O370" s="43"/>
      <c r="P370" s="213">
        <f>O370*H370</f>
        <v>0</v>
      </c>
      <c r="Q370" s="213">
        <v>0.016</v>
      </c>
      <c r="R370" s="213">
        <f>Q370*H370</f>
        <v>0.016</v>
      </c>
      <c r="S370" s="213">
        <v>0</v>
      </c>
      <c r="T370" s="214">
        <f>S370*H370</f>
        <v>0</v>
      </c>
      <c r="AR370" s="25" t="s">
        <v>350</v>
      </c>
      <c r="AT370" s="25" t="s">
        <v>169</v>
      </c>
      <c r="AU370" s="25" t="s">
        <v>82</v>
      </c>
      <c r="AY370" s="25" t="s">
        <v>156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5" t="s">
        <v>80</v>
      </c>
      <c r="BK370" s="215">
        <f>ROUND(I370*H370,2)</f>
        <v>0</v>
      </c>
      <c r="BL370" s="25" t="s">
        <v>262</v>
      </c>
      <c r="BM370" s="25" t="s">
        <v>469</v>
      </c>
    </row>
    <row r="371" spans="2:65" s="1" customFormat="1" ht="25.5" customHeight="1">
      <c r="B371" s="42"/>
      <c r="C371" s="204" t="s">
        <v>470</v>
      </c>
      <c r="D371" s="204" t="s">
        <v>158</v>
      </c>
      <c r="E371" s="205" t="s">
        <v>471</v>
      </c>
      <c r="F371" s="206" t="s">
        <v>472</v>
      </c>
      <c r="G371" s="207" t="s">
        <v>276</v>
      </c>
      <c r="H371" s="208">
        <v>1</v>
      </c>
      <c r="I371" s="209"/>
      <c r="J371" s="210">
        <f>ROUND(I371*H371,2)</f>
        <v>0</v>
      </c>
      <c r="K371" s="206" t="s">
        <v>162</v>
      </c>
      <c r="L371" s="62"/>
      <c r="M371" s="211" t="s">
        <v>23</v>
      </c>
      <c r="N371" s="212" t="s">
        <v>44</v>
      </c>
      <c r="O371" s="43"/>
      <c r="P371" s="213">
        <f>O371*H371</f>
        <v>0</v>
      </c>
      <c r="Q371" s="213">
        <v>0</v>
      </c>
      <c r="R371" s="213">
        <f>Q371*H371</f>
        <v>0</v>
      </c>
      <c r="S371" s="213">
        <v>0</v>
      </c>
      <c r="T371" s="214">
        <f>S371*H371</f>
        <v>0</v>
      </c>
      <c r="AR371" s="25" t="s">
        <v>262</v>
      </c>
      <c r="AT371" s="25" t="s">
        <v>158</v>
      </c>
      <c r="AU371" s="25" t="s">
        <v>82</v>
      </c>
      <c r="AY371" s="25" t="s">
        <v>156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5" t="s">
        <v>80</v>
      </c>
      <c r="BK371" s="215">
        <f>ROUND(I371*H371,2)</f>
        <v>0</v>
      </c>
      <c r="BL371" s="25" t="s">
        <v>262</v>
      </c>
      <c r="BM371" s="25" t="s">
        <v>473</v>
      </c>
    </row>
    <row r="372" spans="2:51" s="12" customFormat="1" ht="13.5">
      <c r="B372" s="216"/>
      <c r="C372" s="217"/>
      <c r="D372" s="218" t="s">
        <v>165</v>
      </c>
      <c r="E372" s="219" t="s">
        <v>23</v>
      </c>
      <c r="F372" s="220" t="s">
        <v>166</v>
      </c>
      <c r="G372" s="217"/>
      <c r="H372" s="219" t="s">
        <v>23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165</v>
      </c>
      <c r="AU372" s="226" t="s">
        <v>82</v>
      </c>
      <c r="AV372" s="12" t="s">
        <v>80</v>
      </c>
      <c r="AW372" s="12" t="s">
        <v>36</v>
      </c>
      <c r="AX372" s="12" t="s">
        <v>73</v>
      </c>
      <c r="AY372" s="226" t="s">
        <v>156</v>
      </c>
    </row>
    <row r="373" spans="2:51" s="13" customFormat="1" ht="13.5">
      <c r="B373" s="227"/>
      <c r="C373" s="228"/>
      <c r="D373" s="218" t="s">
        <v>165</v>
      </c>
      <c r="E373" s="229" t="s">
        <v>23</v>
      </c>
      <c r="F373" s="230" t="s">
        <v>406</v>
      </c>
      <c r="G373" s="228"/>
      <c r="H373" s="231">
        <v>1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165</v>
      </c>
      <c r="AU373" s="237" t="s">
        <v>82</v>
      </c>
      <c r="AV373" s="13" t="s">
        <v>82</v>
      </c>
      <c r="AW373" s="13" t="s">
        <v>36</v>
      </c>
      <c r="AX373" s="13" t="s">
        <v>73</v>
      </c>
      <c r="AY373" s="237" t="s">
        <v>156</v>
      </c>
    </row>
    <row r="374" spans="2:51" s="14" customFormat="1" ht="13.5">
      <c r="B374" s="238"/>
      <c r="C374" s="239"/>
      <c r="D374" s="218" t="s">
        <v>165</v>
      </c>
      <c r="E374" s="240" t="s">
        <v>23</v>
      </c>
      <c r="F374" s="241" t="s">
        <v>168</v>
      </c>
      <c r="G374" s="239"/>
      <c r="H374" s="242">
        <v>1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AT374" s="248" t="s">
        <v>165</v>
      </c>
      <c r="AU374" s="248" t="s">
        <v>82</v>
      </c>
      <c r="AV374" s="14" t="s">
        <v>163</v>
      </c>
      <c r="AW374" s="14" t="s">
        <v>36</v>
      </c>
      <c r="AX374" s="14" t="s">
        <v>80</v>
      </c>
      <c r="AY374" s="248" t="s">
        <v>156</v>
      </c>
    </row>
    <row r="375" spans="2:65" s="1" customFormat="1" ht="16.5" customHeight="1">
      <c r="B375" s="42"/>
      <c r="C375" s="249" t="s">
        <v>474</v>
      </c>
      <c r="D375" s="249" t="s">
        <v>169</v>
      </c>
      <c r="E375" s="250" t="s">
        <v>475</v>
      </c>
      <c r="F375" s="251" t="s">
        <v>476</v>
      </c>
      <c r="G375" s="252" t="s">
        <v>276</v>
      </c>
      <c r="H375" s="253">
        <v>1</v>
      </c>
      <c r="I375" s="254"/>
      <c r="J375" s="255">
        <f>ROUND(I375*H375,2)</f>
        <v>0</v>
      </c>
      <c r="K375" s="251" t="s">
        <v>23</v>
      </c>
      <c r="L375" s="256"/>
      <c r="M375" s="257" t="s">
        <v>23</v>
      </c>
      <c r="N375" s="258" t="s">
        <v>44</v>
      </c>
      <c r="O375" s="43"/>
      <c r="P375" s="213">
        <f>O375*H375</f>
        <v>0</v>
      </c>
      <c r="Q375" s="213">
        <v>0.0175</v>
      </c>
      <c r="R375" s="213">
        <f>Q375*H375</f>
        <v>0.0175</v>
      </c>
      <c r="S375" s="213">
        <v>0</v>
      </c>
      <c r="T375" s="214">
        <f>S375*H375</f>
        <v>0</v>
      </c>
      <c r="AR375" s="25" t="s">
        <v>350</v>
      </c>
      <c r="AT375" s="25" t="s">
        <v>169</v>
      </c>
      <c r="AU375" s="25" t="s">
        <v>82</v>
      </c>
      <c r="AY375" s="25" t="s">
        <v>156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25" t="s">
        <v>80</v>
      </c>
      <c r="BK375" s="215">
        <f>ROUND(I375*H375,2)</f>
        <v>0</v>
      </c>
      <c r="BL375" s="25" t="s">
        <v>262</v>
      </c>
      <c r="BM375" s="25" t="s">
        <v>477</v>
      </c>
    </row>
    <row r="376" spans="2:65" s="1" customFormat="1" ht="38.25" customHeight="1">
      <c r="B376" s="42"/>
      <c r="C376" s="204" t="s">
        <v>478</v>
      </c>
      <c r="D376" s="204" t="s">
        <v>158</v>
      </c>
      <c r="E376" s="205" t="s">
        <v>479</v>
      </c>
      <c r="F376" s="206" t="s">
        <v>480</v>
      </c>
      <c r="G376" s="207" t="s">
        <v>161</v>
      </c>
      <c r="H376" s="208">
        <v>0.034</v>
      </c>
      <c r="I376" s="209"/>
      <c r="J376" s="210">
        <f>ROUND(I376*H376,2)</f>
        <v>0</v>
      </c>
      <c r="K376" s="206" t="s">
        <v>162</v>
      </c>
      <c r="L376" s="62"/>
      <c r="M376" s="211" t="s">
        <v>23</v>
      </c>
      <c r="N376" s="212" t="s">
        <v>44</v>
      </c>
      <c r="O376" s="43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5" t="s">
        <v>262</v>
      </c>
      <c r="AT376" s="25" t="s">
        <v>158</v>
      </c>
      <c r="AU376" s="25" t="s">
        <v>82</v>
      </c>
      <c r="AY376" s="25" t="s">
        <v>156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5" t="s">
        <v>80</v>
      </c>
      <c r="BK376" s="215">
        <f>ROUND(I376*H376,2)</f>
        <v>0</v>
      </c>
      <c r="BL376" s="25" t="s">
        <v>262</v>
      </c>
      <c r="BM376" s="25" t="s">
        <v>481</v>
      </c>
    </row>
    <row r="377" spans="2:65" s="1" customFormat="1" ht="38.25" customHeight="1">
      <c r="B377" s="42"/>
      <c r="C377" s="204" t="s">
        <v>482</v>
      </c>
      <c r="D377" s="204" t="s">
        <v>158</v>
      </c>
      <c r="E377" s="205" t="s">
        <v>483</v>
      </c>
      <c r="F377" s="206" t="s">
        <v>484</v>
      </c>
      <c r="G377" s="207" t="s">
        <v>161</v>
      </c>
      <c r="H377" s="208">
        <v>0.034</v>
      </c>
      <c r="I377" s="209"/>
      <c r="J377" s="210">
        <f>ROUND(I377*H377,2)</f>
        <v>0</v>
      </c>
      <c r="K377" s="206" t="s">
        <v>162</v>
      </c>
      <c r="L377" s="62"/>
      <c r="M377" s="211" t="s">
        <v>23</v>
      </c>
      <c r="N377" s="212" t="s">
        <v>44</v>
      </c>
      <c r="O377" s="43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5" t="s">
        <v>262</v>
      </c>
      <c r="AT377" s="25" t="s">
        <v>158</v>
      </c>
      <c r="AU377" s="25" t="s">
        <v>82</v>
      </c>
      <c r="AY377" s="25" t="s">
        <v>156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5" t="s">
        <v>80</v>
      </c>
      <c r="BK377" s="215">
        <f>ROUND(I377*H377,2)</f>
        <v>0</v>
      </c>
      <c r="BL377" s="25" t="s">
        <v>262</v>
      </c>
      <c r="BM377" s="25" t="s">
        <v>485</v>
      </c>
    </row>
    <row r="378" spans="2:63" s="11" customFormat="1" ht="29.85" customHeight="1">
      <c r="B378" s="188"/>
      <c r="C378" s="189"/>
      <c r="D378" s="190" t="s">
        <v>72</v>
      </c>
      <c r="E378" s="202" t="s">
        <v>486</v>
      </c>
      <c r="F378" s="202" t="s">
        <v>487</v>
      </c>
      <c r="G378" s="189"/>
      <c r="H378" s="189"/>
      <c r="I378" s="192"/>
      <c r="J378" s="203">
        <f>BK378</f>
        <v>0</v>
      </c>
      <c r="K378" s="189"/>
      <c r="L378" s="194"/>
      <c r="M378" s="195"/>
      <c r="N378" s="196"/>
      <c r="O378" s="196"/>
      <c r="P378" s="197">
        <f>SUM(P379:P426)</f>
        <v>0</v>
      </c>
      <c r="Q378" s="196"/>
      <c r="R378" s="197">
        <f>SUM(R379:R426)</f>
        <v>0.46091791</v>
      </c>
      <c r="S378" s="196"/>
      <c r="T378" s="198">
        <f>SUM(T379:T426)</f>
        <v>1.1731128499999999</v>
      </c>
      <c r="AR378" s="199" t="s">
        <v>82</v>
      </c>
      <c r="AT378" s="200" t="s">
        <v>72</v>
      </c>
      <c r="AU378" s="200" t="s">
        <v>80</v>
      </c>
      <c r="AY378" s="199" t="s">
        <v>156</v>
      </c>
      <c r="BK378" s="201">
        <f>SUM(BK379:BK426)</f>
        <v>0</v>
      </c>
    </row>
    <row r="379" spans="2:65" s="1" customFormat="1" ht="16.5" customHeight="1">
      <c r="B379" s="42"/>
      <c r="C379" s="204" t="s">
        <v>488</v>
      </c>
      <c r="D379" s="204" t="s">
        <v>158</v>
      </c>
      <c r="E379" s="205" t="s">
        <v>489</v>
      </c>
      <c r="F379" s="206" t="s">
        <v>490</v>
      </c>
      <c r="G379" s="207" t="s">
        <v>177</v>
      </c>
      <c r="H379" s="208">
        <v>14.105</v>
      </c>
      <c r="I379" s="209"/>
      <c r="J379" s="210">
        <f>ROUND(I379*H379,2)</f>
        <v>0</v>
      </c>
      <c r="K379" s="206" t="s">
        <v>162</v>
      </c>
      <c r="L379" s="62"/>
      <c r="M379" s="211" t="s">
        <v>23</v>
      </c>
      <c r="N379" s="212" t="s">
        <v>44</v>
      </c>
      <c r="O379" s="43"/>
      <c r="P379" s="213">
        <f>O379*H379</f>
        <v>0</v>
      </c>
      <c r="Q379" s="213">
        <v>0</v>
      </c>
      <c r="R379" s="213">
        <f>Q379*H379</f>
        <v>0</v>
      </c>
      <c r="S379" s="213">
        <v>0.08317</v>
      </c>
      <c r="T379" s="214">
        <f>S379*H379</f>
        <v>1.1731128499999999</v>
      </c>
      <c r="AR379" s="25" t="s">
        <v>262</v>
      </c>
      <c r="AT379" s="25" t="s">
        <v>158</v>
      </c>
      <c r="AU379" s="25" t="s">
        <v>82</v>
      </c>
      <c r="AY379" s="25" t="s">
        <v>156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5" t="s">
        <v>80</v>
      </c>
      <c r="BK379" s="215">
        <f>ROUND(I379*H379,2)</f>
        <v>0</v>
      </c>
      <c r="BL379" s="25" t="s">
        <v>262</v>
      </c>
      <c r="BM379" s="25" t="s">
        <v>491</v>
      </c>
    </row>
    <row r="380" spans="2:51" s="12" customFormat="1" ht="13.5">
      <c r="B380" s="216"/>
      <c r="C380" s="217"/>
      <c r="D380" s="218" t="s">
        <v>165</v>
      </c>
      <c r="E380" s="219" t="s">
        <v>23</v>
      </c>
      <c r="F380" s="220" t="s">
        <v>301</v>
      </c>
      <c r="G380" s="217"/>
      <c r="H380" s="219" t="s">
        <v>23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165</v>
      </c>
      <c r="AU380" s="226" t="s">
        <v>82</v>
      </c>
      <c r="AV380" s="12" t="s">
        <v>80</v>
      </c>
      <c r="AW380" s="12" t="s">
        <v>36</v>
      </c>
      <c r="AX380" s="12" t="s">
        <v>73</v>
      </c>
      <c r="AY380" s="226" t="s">
        <v>156</v>
      </c>
    </row>
    <row r="381" spans="2:51" s="12" customFormat="1" ht="13.5">
      <c r="B381" s="216"/>
      <c r="C381" s="217"/>
      <c r="D381" s="218" t="s">
        <v>165</v>
      </c>
      <c r="E381" s="219" t="s">
        <v>23</v>
      </c>
      <c r="F381" s="220" t="s">
        <v>331</v>
      </c>
      <c r="G381" s="217"/>
      <c r="H381" s="219" t="s">
        <v>23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165</v>
      </c>
      <c r="AU381" s="226" t="s">
        <v>82</v>
      </c>
      <c r="AV381" s="12" t="s">
        <v>80</v>
      </c>
      <c r="AW381" s="12" t="s">
        <v>36</v>
      </c>
      <c r="AX381" s="12" t="s">
        <v>73</v>
      </c>
      <c r="AY381" s="226" t="s">
        <v>156</v>
      </c>
    </row>
    <row r="382" spans="2:51" s="13" customFormat="1" ht="13.5">
      <c r="B382" s="227"/>
      <c r="C382" s="228"/>
      <c r="D382" s="218" t="s">
        <v>165</v>
      </c>
      <c r="E382" s="229" t="s">
        <v>23</v>
      </c>
      <c r="F382" s="230" t="s">
        <v>492</v>
      </c>
      <c r="G382" s="228"/>
      <c r="H382" s="231">
        <v>14.105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165</v>
      </c>
      <c r="AU382" s="237" t="s">
        <v>82</v>
      </c>
      <c r="AV382" s="13" t="s">
        <v>82</v>
      </c>
      <c r="AW382" s="13" t="s">
        <v>36</v>
      </c>
      <c r="AX382" s="13" t="s">
        <v>73</v>
      </c>
      <c r="AY382" s="237" t="s">
        <v>156</v>
      </c>
    </row>
    <row r="383" spans="2:51" s="14" customFormat="1" ht="13.5">
      <c r="B383" s="238"/>
      <c r="C383" s="239"/>
      <c r="D383" s="218" t="s">
        <v>165</v>
      </c>
      <c r="E383" s="240" t="s">
        <v>23</v>
      </c>
      <c r="F383" s="241" t="s">
        <v>168</v>
      </c>
      <c r="G383" s="239"/>
      <c r="H383" s="242">
        <v>14.105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165</v>
      </c>
      <c r="AU383" s="248" t="s">
        <v>82</v>
      </c>
      <c r="AV383" s="14" t="s">
        <v>163</v>
      </c>
      <c r="AW383" s="14" t="s">
        <v>36</v>
      </c>
      <c r="AX383" s="14" t="s">
        <v>80</v>
      </c>
      <c r="AY383" s="248" t="s">
        <v>156</v>
      </c>
    </row>
    <row r="384" spans="2:65" s="1" customFormat="1" ht="25.5" customHeight="1">
      <c r="B384" s="42"/>
      <c r="C384" s="204" t="s">
        <v>493</v>
      </c>
      <c r="D384" s="204" t="s">
        <v>158</v>
      </c>
      <c r="E384" s="205" t="s">
        <v>494</v>
      </c>
      <c r="F384" s="206" t="s">
        <v>495</v>
      </c>
      <c r="G384" s="207" t="s">
        <v>177</v>
      </c>
      <c r="H384" s="208">
        <v>13.823</v>
      </c>
      <c r="I384" s="209"/>
      <c r="J384" s="210">
        <f>ROUND(I384*H384,2)</f>
        <v>0</v>
      </c>
      <c r="K384" s="206" t="s">
        <v>162</v>
      </c>
      <c r="L384" s="62"/>
      <c r="M384" s="211" t="s">
        <v>23</v>
      </c>
      <c r="N384" s="212" t="s">
        <v>44</v>
      </c>
      <c r="O384" s="43"/>
      <c r="P384" s="213">
        <f>O384*H384</f>
        <v>0</v>
      </c>
      <c r="Q384" s="213">
        <v>0.00417</v>
      </c>
      <c r="R384" s="213">
        <f>Q384*H384</f>
        <v>0.057641910000000005</v>
      </c>
      <c r="S384" s="213">
        <v>0</v>
      </c>
      <c r="T384" s="214">
        <f>S384*H384</f>
        <v>0</v>
      </c>
      <c r="AR384" s="25" t="s">
        <v>262</v>
      </c>
      <c r="AT384" s="25" t="s">
        <v>158</v>
      </c>
      <c r="AU384" s="25" t="s">
        <v>82</v>
      </c>
      <c r="AY384" s="25" t="s">
        <v>156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5" t="s">
        <v>80</v>
      </c>
      <c r="BK384" s="215">
        <f>ROUND(I384*H384,2)</f>
        <v>0</v>
      </c>
      <c r="BL384" s="25" t="s">
        <v>262</v>
      </c>
      <c r="BM384" s="25" t="s">
        <v>496</v>
      </c>
    </row>
    <row r="385" spans="2:51" s="12" customFormat="1" ht="13.5">
      <c r="B385" s="216"/>
      <c r="C385" s="217"/>
      <c r="D385" s="218" t="s">
        <v>165</v>
      </c>
      <c r="E385" s="219" t="s">
        <v>23</v>
      </c>
      <c r="F385" s="220" t="s">
        <v>166</v>
      </c>
      <c r="G385" s="217"/>
      <c r="H385" s="219" t="s">
        <v>23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165</v>
      </c>
      <c r="AU385" s="226" t="s">
        <v>82</v>
      </c>
      <c r="AV385" s="12" t="s">
        <v>80</v>
      </c>
      <c r="AW385" s="12" t="s">
        <v>36</v>
      </c>
      <c r="AX385" s="12" t="s">
        <v>73</v>
      </c>
      <c r="AY385" s="226" t="s">
        <v>156</v>
      </c>
    </row>
    <row r="386" spans="2:51" s="12" customFormat="1" ht="13.5">
      <c r="B386" s="216"/>
      <c r="C386" s="217"/>
      <c r="D386" s="218" t="s">
        <v>165</v>
      </c>
      <c r="E386" s="219" t="s">
        <v>23</v>
      </c>
      <c r="F386" s="220" t="s">
        <v>208</v>
      </c>
      <c r="G386" s="217"/>
      <c r="H386" s="219" t="s">
        <v>23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165</v>
      </c>
      <c r="AU386" s="226" t="s">
        <v>82</v>
      </c>
      <c r="AV386" s="12" t="s">
        <v>80</v>
      </c>
      <c r="AW386" s="12" t="s">
        <v>36</v>
      </c>
      <c r="AX386" s="12" t="s">
        <v>73</v>
      </c>
      <c r="AY386" s="226" t="s">
        <v>156</v>
      </c>
    </row>
    <row r="387" spans="2:51" s="13" customFormat="1" ht="13.5">
      <c r="B387" s="227"/>
      <c r="C387" s="228"/>
      <c r="D387" s="218" t="s">
        <v>165</v>
      </c>
      <c r="E387" s="229" t="s">
        <v>23</v>
      </c>
      <c r="F387" s="230" t="s">
        <v>209</v>
      </c>
      <c r="G387" s="228"/>
      <c r="H387" s="231">
        <v>3.4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165</v>
      </c>
      <c r="AU387" s="237" t="s">
        <v>82</v>
      </c>
      <c r="AV387" s="13" t="s">
        <v>82</v>
      </c>
      <c r="AW387" s="13" t="s">
        <v>36</v>
      </c>
      <c r="AX387" s="13" t="s">
        <v>73</v>
      </c>
      <c r="AY387" s="237" t="s">
        <v>156</v>
      </c>
    </row>
    <row r="388" spans="2:51" s="13" customFormat="1" ht="13.5">
      <c r="B388" s="227"/>
      <c r="C388" s="228"/>
      <c r="D388" s="218" t="s">
        <v>165</v>
      </c>
      <c r="E388" s="229" t="s">
        <v>23</v>
      </c>
      <c r="F388" s="230" t="s">
        <v>497</v>
      </c>
      <c r="G388" s="228"/>
      <c r="H388" s="231">
        <v>0.135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165</v>
      </c>
      <c r="AU388" s="237" t="s">
        <v>82</v>
      </c>
      <c r="AV388" s="13" t="s">
        <v>82</v>
      </c>
      <c r="AW388" s="13" t="s">
        <v>36</v>
      </c>
      <c r="AX388" s="13" t="s">
        <v>73</v>
      </c>
      <c r="AY388" s="237" t="s">
        <v>156</v>
      </c>
    </row>
    <row r="389" spans="2:51" s="15" customFormat="1" ht="13.5">
      <c r="B389" s="259"/>
      <c r="C389" s="260"/>
      <c r="D389" s="218" t="s">
        <v>165</v>
      </c>
      <c r="E389" s="261" t="s">
        <v>23</v>
      </c>
      <c r="F389" s="262" t="s">
        <v>210</v>
      </c>
      <c r="G389" s="260"/>
      <c r="H389" s="263">
        <v>3.535</v>
      </c>
      <c r="I389" s="264"/>
      <c r="J389" s="260"/>
      <c r="K389" s="260"/>
      <c r="L389" s="265"/>
      <c r="M389" s="266"/>
      <c r="N389" s="267"/>
      <c r="O389" s="267"/>
      <c r="P389" s="267"/>
      <c r="Q389" s="267"/>
      <c r="R389" s="267"/>
      <c r="S389" s="267"/>
      <c r="T389" s="268"/>
      <c r="AT389" s="269" t="s">
        <v>165</v>
      </c>
      <c r="AU389" s="269" t="s">
        <v>82</v>
      </c>
      <c r="AV389" s="15" t="s">
        <v>90</v>
      </c>
      <c r="AW389" s="15" t="s">
        <v>36</v>
      </c>
      <c r="AX389" s="15" t="s">
        <v>73</v>
      </c>
      <c r="AY389" s="269" t="s">
        <v>156</v>
      </c>
    </row>
    <row r="390" spans="2:51" s="12" customFormat="1" ht="13.5">
      <c r="B390" s="216"/>
      <c r="C390" s="217"/>
      <c r="D390" s="218" t="s">
        <v>165</v>
      </c>
      <c r="E390" s="219" t="s">
        <v>23</v>
      </c>
      <c r="F390" s="220" t="s">
        <v>211</v>
      </c>
      <c r="G390" s="217"/>
      <c r="H390" s="219" t="s">
        <v>23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165</v>
      </c>
      <c r="AU390" s="226" t="s">
        <v>82</v>
      </c>
      <c r="AV390" s="12" t="s">
        <v>80</v>
      </c>
      <c r="AW390" s="12" t="s">
        <v>36</v>
      </c>
      <c r="AX390" s="12" t="s">
        <v>73</v>
      </c>
      <c r="AY390" s="226" t="s">
        <v>156</v>
      </c>
    </row>
    <row r="391" spans="2:51" s="13" customFormat="1" ht="13.5">
      <c r="B391" s="227"/>
      <c r="C391" s="228"/>
      <c r="D391" s="218" t="s">
        <v>165</v>
      </c>
      <c r="E391" s="229" t="s">
        <v>23</v>
      </c>
      <c r="F391" s="230" t="s">
        <v>212</v>
      </c>
      <c r="G391" s="228"/>
      <c r="H391" s="231">
        <v>3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165</v>
      </c>
      <c r="AU391" s="237" t="s">
        <v>82</v>
      </c>
      <c r="AV391" s="13" t="s">
        <v>82</v>
      </c>
      <c r="AW391" s="13" t="s">
        <v>36</v>
      </c>
      <c r="AX391" s="13" t="s">
        <v>73</v>
      </c>
      <c r="AY391" s="237" t="s">
        <v>156</v>
      </c>
    </row>
    <row r="392" spans="2:51" s="13" customFormat="1" ht="13.5">
      <c r="B392" s="227"/>
      <c r="C392" s="228"/>
      <c r="D392" s="218" t="s">
        <v>165</v>
      </c>
      <c r="E392" s="229" t="s">
        <v>23</v>
      </c>
      <c r="F392" s="230" t="s">
        <v>498</v>
      </c>
      <c r="G392" s="228"/>
      <c r="H392" s="231">
        <v>0.12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165</v>
      </c>
      <c r="AU392" s="237" t="s">
        <v>82</v>
      </c>
      <c r="AV392" s="13" t="s">
        <v>82</v>
      </c>
      <c r="AW392" s="13" t="s">
        <v>36</v>
      </c>
      <c r="AX392" s="13" t="s">
        <v>73</v>
      </c>
      <c r="AY392" s="237" t="s">
        <v>156</v>
      </c>
    </row>
    <row r="393" spans="2:51" s="15" customFormat="1" ht="13.5">
      <c r="B393" s="259"/>
      <c r="C393" s="260"/>
      <c r="D393" s="218" t="s">
        <v>165</v>
      </c>
      <c r="E393" s="261" t="s">
        <v>23</v>
      </c>
      <c r="F393" s="262" t="s">
        <v>210</v>
      </c>
      <c r="G393" s="260"/>
      <c r="H393" s="263">
        <v>3.12</v>
      </c>
      <c r="I393" s="264"/>
      <c r="J393" s="260"/>
      <c r="K393" s="260"/>
      <c r="L393" s="265"/>
      <c r="M393" s="266"/>
      <c r="N393" s="267"/>
      <c r="O393" s="267"/>
      <c r="P393" s="267"/>
      <c r="Q393" s="267"/>
      <c r="R393" s="267"/>
      <c r="S393" s="267"/>
      <c r="T393" s="268"/>
      <c r="AT393" s="269" t="s">
        <v>165</v>
      </c>
      <c r="AU393" s="269" t="s">
        <v>82</v>
      </c>
      <c r="AV393" s="15" t="s">
        <v>90</v>
      </c>
      <c r="AW393" s="15" t="s">
        <v>36</v>
      </c>
      <c r="AX393" s="15" t="s">
        <v>73</v>
      </c>
      <c r="AY393" s="269" t="s">
        <v>156</v>
      </c>
    </row>
    <row r="394" spans="2:51" s="12" customFormat="1" ht="13.5">
      <c r="B394" s="216"/>
      <c r="C394" s="217"/>
      <c r="D394" s="218" t="s">
        <v>165</v>
      </c>
      <c r="E394" s="219" t="s">
        <v>23</v>
      </c>
      <c r="F394" s="220" t="s">
        <v>213</v>
      </c>
      <c r="G394" s="217"/>
      <c r="H394" s="219" t="s">
        <v>23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165</v>
      </c>
      <c r="AU394" s="226" t="s">
        <v>82</v>
      </c>
      <c r="AV394" s="12" t="s">
        <v>80</v>
      </c>
      <c r="AW394" s="12" t="s">
        <v>36</v>
      </c>
      <c r="AX394" s="12" t="s">
        <v>73</v>
      </c>
      <c r="AY394" s="226" t="s">
        <v>156</v>
      </c>
    </row>
    <row r="395" spans="2:51" s="13" customFormat="1" ht="13.5">
      <c r="B395" s="227"/>
      <c r="C395" s="228"/>
      <c r="D395" s="218" t="s">
        <v>165</v>
      </c>
      <c r="E395" s="229" t="s">
        <v>23</v>
      </c>
      <c r="F395" s="230" t="s">
        <v>214</v>
      </c>
      <c r="G395" s="228"/>
      <c r="H395" s="231">
        <v>7.168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165</v>
      </c>
      <c r="AU395" s="237" t="s">
        <v>82</v>
      </c>
      <c r="AV395" s="13" t="s">
        <v>82</v>
      </c>
      <c r="AW395" s="13" t="s">
        <v>36</v>
      </c>
      <c r="AX395" s="13" t="s">
        <v>73</v>
      </c>
      <c r="AY395" s="237" t="s">
        <v>156</v>
      </c>
    </row>
    <row r="396" spans="2:51" s="15" customFormat="1" ht="13.5">
      <c r="B396" s="259"/>
      <c r="C396" s="260"/>
      <c r="D396" s="218" t="s">
        <v>165</v>
      </c>
      <c r="E396" s="261" t="s">
        <v>23</v>
      </c>
      <c r="F396" s="262" t="s">
        <v>210</v>
      </c>
      <c r="G396" s="260"/>
      <c r="H396" s="263">
        <v>7.168</v>
      </c>
      <c r="I396" s="264"/>
      <c r="J396" s="260"/>
      <c r="K396" s="260"/>
      <c r="L396" s="265"/>
      <c r="M396" s="266"/>
      <c r="N396" s="267"/>
      <c r="O396" s="267"/>
      <c r="P396" s="267"/>
      <c r="Q396" s="267"/>
      <c r="R396" s="267"/>
      <c r="S396" s="267"/>
      <c r="T396" s="268"/>
      <c r="AT396" s="269" t="s">
        <v>165</v>
      </c>
      <c r="AU396" s="269" t="s">
        <v>82</v>
      </c>
      <c r="AV396" s="15" t="s">
        <v>90</v>
      </c>
      <c r="AW396" s="15" t="s">
        <v>36</v>
      </c>
      <c r="AX396" s="15" t="s">
        <v>73</v>
      </c>
      <c r="AY396" s="269" t="s">
        <v>156</v>
      </c>
    </row>
    <row r="397" spans="2:51" s="14" customFormat="1" ht="13.5">
      <c r="B397" s="238"/>
      <c r="C397" s="239"/>
      <c r="D397" s="218" t="s">
        <v>165</v>
      </c>
      <c r="E397" s="240" t="s">
        <v>23</v>
      </c>
      <c r="F397" s="241" t="s">
        <v>168</v>
      </c>
      <c r="G397" s="239"/>
      <c r="H397" s="242">
        <v>13.823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165</v>
      </c>
      <c r="AU397" s="248" t="s">
        <v>82</v>
      </c>
      <c r="AV397" s="14" t="s">
        <v>163</v>
      </c>
      <c r="AW397" s="14" t="s">
        <v>36</v>
      </c>
      <c r="AX397" s="14" t="s">
        <v>80</v>
      </c>
      <c r="AY397" s="248" t="s">
        <v>156</v>
      </c>
    </row>
    <row r="398" spans="2:65" s="1" customFormat="1" ht="16.5" customHeight="1">
      <c r="B398" s="42"/>
      <c r="C398" s="249" t="s">
        <v>499</v>
      </c>
      <c r="D398" s="249" t="s">
        <v>169</v>
      </c>
      <c r="E398" s="250" t="s">
        <v>500</v>
      </c>
      <c r="F398" s="251" t="s">
        <v>501</v>
      </c>
      <c r="G398" s="252" t="s">
        <v>177</v>
      </c>
      <c r="H398" s="253">
        <v>15.205</v>
      </c>
      <c r="I398" s="254"/>
      <c r="J398" s="255">
        <f>ROUND(I398*H398,2)</f>
        <v>0</v>
      </c>
      <c r="K398" s="251" t="s">
        <v>162</v>
      </c>
      <c r="L398" s="256"/>
      <c r="M398" s="257" t="s">
        <v>23</v>
      </c>
      <c r="N398" s="258" t="s">
        <v>44</v>
      </c>
      <c r="O398" s="43"/>
      <c r="P398" s="213">
        <f>O398*H398</f>
        <v>0</v>
      </c>
      <c r="Q398" s="213">
        <v>0.0192</v>
      </c>
      <c r="R398" s="213">
        <f>Q398*H398</f>
        <v>0.291936</v>
      </c>
      <c r="S398" s="213">
        <v>0</v>
      </c>
      <c r="T398" s="214">
        <f>S398*H398</f>
        <v>0</v>
      </c>
      <c r="AR398" s="25" t="s">
        <v>350</v>
      </c>
      <c r="AT398" s="25" t="s">
        <v>169</v>
      </c>
      <c r="AU398" s="25" t="s">
        <v>82</v>
      </c>
      <c r="AY398" s="25" t="s">
        <v>156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25" t="s">
        <v>80</v>
      </c>
      <c r="BK398" s="215">
        <f>ROUND(I398*H398,2)</f>
        <v>0</v>
      </c>
      <c r="BL398" s="25" t="s">
        <v>262</v>
      </c>
      <c r="BM398" s="25" t="s">
        <v>502</v>
      </c>
    </row>
    <row r="399" spans="2:51" s="13" customFormat="1" ht="13.5">
      <c r="B399" s="227"/>
      <c r="C399" s="228"/>
      <c r="D399" s="218" t="s">
        <v>165</v>
      </c>
      <c r="E399" s="228"/>
      <c r="F399" s="230" t="s">
        <v>503</v>
      </c>
      <c r="G399" s="228"/>
      <c r="H399" s="231">
        <v>15.205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AT399" s="237" t="s">
        <v>165</v>
      </c>
      <c r="AU399" s="237" t="s">
        <v>82</v>
      </c>
      <c r="AV399" s="13" t="s">
        <v>82</v>
      </c>
      <c r="AW399" s="13" t="s">
        <v>6</v>
      </c>
      <c r="AX399" s="13" t="s">
        <v>80</v>
      </c>
      <c r="AY399" s="237" t="s">
        <v>156</v>
      </c>
    </row>
    <row r="400" spans="2:65" s="1" customFormat="1" ht="25.5" customHeight="1">
      <c r="B400" s="42"/>
      <c r="C400" s="204" t="s">
        <v>504</v>
      </c>
      <c r="D400" s="204" t="s">
        <v>158</v>
      </c>
      <c r="E400" s="205" t="s">
        <v>505</v>
      </c>
      <c r="F400" s="206" t="s">
        <v>506</v>
      </c>
      <c r="G400" s="207" t="s">
        <v>177</v>
      </c>
      <c r="H400" s="208">
        <v>6.655</v>
      </c>
      <c r="I400" s="209"/>
      <c r="J400" s="210">
        <f>ROUND(I400*H400,2)</f>
        <v>0</v>
      </c>
      <c r="K400" s="206" t="s">
        <v>162</v>
      </c>
      <c r="L400" s="62"/>
      <c r="M400" s="211" t="s">
        <v>23</v>
      </c>
      <c r="N400" s="212" t="s">
        <v>44</v>
      </c>
      <c r="O400" s="43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5" t="s">
        <v>262</v>
      </c>
      <c r="AT400" s="25" t="s">
        <v>158</v>
      </c>
      <c r="AU400" s="25" t="s">
        <v>82</v>
      </c>
      <c r="AY400" s="25" t="s">
        <v>156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5" t="s">
        <v>80</v>
      </c>
      <c r="BK400" s="215">
        <f>ROUND(I400*H400,2)</f>
        <v>0</v>
      </c>
      <c r="BL400" s="25" t="s">
        <v>262</v>
      </c>
      <c r="BM400" s="25" t="s">
        <v>507</v>
      </c>
    </row>
    <row r="401" spans="2:51" s="12" customFormat="1" ht="13.5">
      <c r="B401" s="216"/>
      <c r="C401" s="217"/>
      <c r="D401" s="218" t="s">
        <v>165</v>
      </c>
      <c r="E401" s="219" t="s">
        <v>23</v>
      </c>
      <c r="F401" s="220" t="s">
        <v>166</v>
      </c>
      <c r="G401" s="217"/>
      <c r="H401" s="219" t="s">
        <v>23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165</v>
      </c>
      <c r="AU401" s="226" t="s">
        <v>82</v>
      </c>
      <c r="AV401" s="12" t="s">
        <v>80</v>
      </c>
      <c r="AW401" s="12" t="s">
        <v>36</v>
      </c>
      <c r="AX401" s="12" t="s">
        <v>73</v>
      </c>
      <c r="AY401" s="226" t="s">
        <v>156</v>
      </c>
    </row>
    <row r="402" spans="2:51" s="12" customFormat="1" ht="13.5">
      <c r="B402" s="216"/>
      <c r="C402" s="217"/>
      <c r="D402" s="218" t="s">
        <v>165</v>
      </c>
      <c r="E402" s="219" t="s">
        <v>23</v>
      </c>
      <c r="F402" s="220" t="s">
        <v>208</v>
      </c>
      <c r="G402" s="217"/>
      <c r="H402" s="219" t="s">
        <v>23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165</v>
      </c>
      <c r="AU402" s="226" t="s">
        <v>82</v>
      </c>
      <c r="AV402" s="12" t="s">
        <v>80</v>
      </c>
      <c r="AW402" s="12" t="s">
        <v>36</v>
      </c>
      <c r="AX402" s="12" t="s">
        <v>73</v>
      </c>
      <c r="AY402" s="226" t="s">
        <v>156</v>
      </c>
    </row>
    <row r="403" spans="2:51" s="13" customFormat="1" ht="13.5">
      <c r="B403" s="227"/>
      <c r="C403" s="228"/>
      <c r="D403" s="218" t="s">
        <v>165</v>
      </c>
      <c r="E403" s="229" t="s">
        <v>23</v>
      </c>
      <c r="F403" s="230" t="s">
        <v>209</v>
      </c>
      <c r="G403" s="228"/>
      <c r="H403" s="231">
        <v>3.4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165</v>
      </c>
      <c r="AU403" s="237" t="s">
        <v>82</v>
      </c>
      <c r="AV403" s="13" t="s">
        <v>82</v>
      </c>
      <c r="AW403" s="13" t="s">
        <v>36</v>
      </c>
      <c r="AX403" s="13" t="s">
        <v>73</v>
      </c>
      <c r="AY403" s="237" t="s">
        <v>156</v>
      </c>
    </row>
    <row r="404" spans="2:51" s="13" customFormat="1" ht="13.5">
      <c r="B404" s="227"/>
      <c r="C404" s="228"/>
      <c r="D404" s="218" t="s">
        <v>165</v>
      </c>
      <c r="E404" s="229" t="s">
        <v>23</v>
      </c>
      <c r="F404" s="230" t="s">
        <v>497</v>
      </c>
      <c r="G404" s="228"/>
      <c r="H404" s="231">
        <v>0.135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AT404" s="237" t="s">
        <v>165</v>
      </c>
      <c r="AU404" s="237" t="s">
        <v>82</v>
      </c>
      <c r="AV404" s="13" t="s">
        <v>82</v>
      </c>
      <c r="AW404" s="13" t="s">
        <v>36</v>
      </c>
      <c r="AX404" s="13" t="s">
        <v>73</v>
      </c>
      <c r="AY404" s="237" t="s">
        <v>156</v>
      </c>
    </row>
    <row r="405" spans="2:51" s="15" customFormat="1" ht="13.5">
      <c r="B405" s="259"/>
      <c r="C405" s="260"/>
      <c r="D405" s="218" t="s">
        <v>165</v>
      </c>
      <c r="E405" s="261" t="s">
        <v>23</v>
      </c>
      <c r="F405" s="262" t="s">
        <v>210</v>
      </c>
      <c r="G405" s="260"/>
      <c r="H405" s="263">
        <v>3.535</v>
      </c>
      <c r="I405" s="264"/>
      <c r="J405" s="260"/>
      <c r="K405" s="260"/>
      <c r="L405" s="265"/>
      <c r="M405" s="266"/>
      <c r="N405" s="267"/>
      <c r="O405" s="267"/>
      <c r="P405" s="267"/>
      <c r="Q405" s="267"/>
      <c r="R405" s="267"/>
      <c r="S405" s="267"/>
      <c r="T405" s="268"/>
      <c r="AT405" s="269" t="s">
        <v>165</v>
      </c>
      <c r="AU405" s="269" t="s">
        <v>82</v>
      </c>
      <c r="AV405" s="15" t="s">
        <v>90</v>
      </c>
      <c r="AW405" s="15" t="s">
        <v>36</v>
      </c>
      <c r="AX405" s="15" t="s">
        <v>73</v>
      </c>
      <c r="AY405" s="269" t="s">
        <v>156</v>
      </c>
    </row>
    <row r="406" spans="2:51" s="12" customFormat="1" ht="13.5">
      <c r="B406" s="216"/>
      <c r="C406" s="217"/>
      <c r="D406" s="218" t="s">
        <v>165</v>
      </c>
      <c r="E406" s="219" t="s">
        <v>23</v>
      </c>
      <c r="F406" s="220" t="s">
        <v>211</v>
      </c>
      <c r="G406" s="217"/>
      <c r="H406" s="219" t="s">
        <v>23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165</v>
      </c>
      <c r="AU406" s="226" t="s">
        <v>82</v>
      </c>
      <c r="AV406" s="12" t="s">
        <v>80</v>
      </c>
      <c r="AW406" s="12" t="s">
        <v>36</v>
      </c>
      <c r="AX406" s="12" t="s">
        <v>73</v>
      </c>
      <c r="AY406" s="226" t="s">
        <v>156</v>
      </c>
    </row>
    <row r="407" spans="2:51" s="13" customFormat="1" ht="13.5">
      <c r="B407" s="227"/>
      <c r="C407" s="228"/>
      <c r="D407" s="218" t="s">
        <v>165</v>
      </c>
      <c r="E407" s="229" t="s">
        <v>23</v>
      </c>
      <c r="F407" s="230" t="s">
        <v>212</v>
      </c>
      <c r="G407" s="228"/>
      <c r="H407" s="231">
        <v>3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AT407" s="237" t="s">
        <v>165</v>
      </c>
      <c r="AU407" s="237" t="s">
        <v>82</v>
      </c>
      <c r="AV407" s="13" t="s">
        <v>82</v>
      </c>
      <c r="AW407" s="13" t="s">
        <v>36</v>
      </c>
      <c r="AX407" s="13" t="s">
        <v>73</v>
      </c>
      <c r="AY407" s="237" t="s">
        <v>156</v>
      </c>
    </row>
    <row r="408" spans="2:51" s="13" customFormat="1" ht="13.5">
      <c r="B408" s="227"/>
      <c r="C408" s="228"/>
      <c r="D408" s="218" t="s">
        <v>165</v>
      </c>
      <c r="E408" s="229" t="s">
        <v>23</v>
      </c>
      <c r="F408" s="230" t="s">
        <v>498</v>
      </c>
      <c r="G408" s="228"/>
      <c r="H408" s="231">
        <v>0.12</v>
      </c>
      <c r="I408" s="232"/>
      <c r="J408" s="228"/>
      <c r="K408" s="228"/>
      <c r="L408" s="233"/>
      <c r="M408" s="234"/>
      <c r="N408" s="235"/>
      <c r="O408" s="235"/>
      <c r="P408" s="235"/>
      <c r="Q408" s="235"/>
      <c r="R408" s="235"/>
      <c r="S408" s="235"/>
      <c r="T408" s="236"/>
      <c r="AT408" s="237" t="s">
        <v>165</v>
      </c>
      <c r="AU408" s="237" t="s">
        <v>82</v>
      </c>
      <c r="AV408" s="13" t="s">
        <v>82</v>
      </c>
      <c r="AW408" s="13" t="s">
        <v>36</v>
      </c>
      <c r="AX408" s="13" t="s">
        <v>73</v>
      </c>
      <c r="AY408" s="237" t="s">
        <v>156</v>
      </c>
    </row>
    <row r="409" spans="2:51" s="15" customFormat="1" ht="13.5">
      <c r="B409" s="259"/>
      <c r="C409" s="260"/>
      <c r="D409" s="218" t="s">
        <v>165</v>
      </c>
      <c r="E409" s="261" t="s">
        <v>23</v>
      </c>
      <c r="F409" s="262" t="s">
        <v>210</v>
      </c>
      <c r="G409" s="260"/>
      <c r="H409" s="263">
        <v>3.12</v>
      </c>
      <c r="I409" s="264"/>
      <c r="J409" s="260"/>
      <c r="K409" s="260"/>
      <c r="L409" s="265"/>
      <c r="M409" s="266"/>
      <c r="N409" s="267"/>
      <c r="O409" s="267"/>
      <c r="P409" s="267"/>
      <c r="Q409" s="267"/>
      <c r="R409" s="267"/>
      <c r="S409" s="267"/>
      <c r="T409" s="268"/>
      <c r="AT409" s="269" t="s">
        <v>165</v>
      </c>
      <c r="AU409" s="269" t="s">
        <v>82</v>
      </c>
      <c r="AV409" s="15" t="s">
        <v>90</v>
      </c>
      <c r="AW409" s="15" t="s">
        <v>36</v>
      </c>
      <c r="AX409" s="15" t="s">
        <v>73</v>
      </c>
      <c r="AY409" s="269" t="s">
        <v>156</v>
      </c>
    </row>
    <row r="410" spans="2:51" s="14" customFormat="1" ht="13.5">
      <c r="B410" s="238"/>
      <c r="C410" s="239"/>
      <c r="D410" s="218" t="s">
        <v>165</v>
      </c>
      <c r="E410" s="240" t="s">
        <v>23</v>
      </c>
      <c r="F410" s="241" t="s">
        <v>168</v>
      </c>
      <c r="G410" s="239"/>
      <c r="H410" s="242">
        <v>6.655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165</v>
      </c>
      <c r="AU410" s="248" t="s">
        <v>82</v>
      </c>
      <c r="AV410" s="14" t="s">
        <v>163</v>
      </c>
      <c r="AW410" s="14" t="s">
        <v>36</v>
      </c>
      <c r="AX410" s="14" t="s">
        <v>80</v>
      </c>
      <c r="AY410" s="248" t="s">
        <v>156</v>
      </c>
    </row>
    <row r="411" spans="2:65" s="1" customFormat="1" ht="16.5" customHeight="1">
      <c r="B411" s="42"/>
      <c r="C411" s="204" t="s">
        <v>508</v>
      </c>
      <c r="D411" s="204" t="s">
        <v>158</v>
      </c>
      <c r="E411" s="205" t="s">
        <v>509</v>
      </c>
      <c r="F411" s="206" t="s">
        <v>510</v>
      </c>
      <c r="G411" s="207" t="s">
        <v>177</v>
      </c>
      <c r="H411" s="208">
        <v>13.823</v>
      </c>
      <c r="I411" s="209"/>
      <c r="J411" s="210">
        <f>ROUND(I411*H411,2)</f>
        <v>0</v>
      </c>
      <c r="K411" s="206" t="s">
        <v>162</v>
      </c>
      <c r="L411" s="62"/>
      <c r="M411" s="211" t="s">
        <v>23</v>
      </c>
      <c r="N411" s="212" t="s">
        <v>44</v>
      </c>
      <c r="O411" s="43"/>
      <c r="P411" s="213">
        <f>O411*H411</f>
        <v>0</v>
      </c>
      <c r="Q411" s="213">
        <v>0.0003</v>
      </c>
      <c r="R411" s="213">
        <f>Q411*H411</f>
        <v>0.004146899999999999</v>
      </c>
      <c r="S411" s="213">
        <v>0</v>
      </c>
      <c r="T411" s="214">
        <f>S411*H411</f>
        <v>0</v>
      </c>
      <c r="AR411" s="25" t="s">
        <v>262</v>
      </c>
      <c r="AT411" s="25" t="s">
        <v>158</v>
      </c>
      <c r="AU411" s="25" t="s">
        <v>82</v>
      </c>
      <c r="AY411" s="25" t="s">
        <v>156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5" t="s">
        <v>80</v>
      </c>
      <c r="BK411" s="215">
        <f>ROUND(I411*H411,2)</f>
        <v>0</v>
      </c>
      <c r="BL411" s="25" t="s">
        <v>262</v>
      </c>
      <c r="BM411" s="25" t="s">
        <v>511</v>
      </c>
    </row>
    <row r="412" spans="2:65" s="1" customFormat="1" ht="16.5" customHeight="1">
      <c r="B412" s="42"/>
      <c r="C412" s="204" t="s">
        <v>512</v>
      </c>
      <c r="D412" s="204" t="s">
        <v>158</v>
      </c>
      <c r="E412" s="205" t="s">
        <v>513</v>
      </c>
      <c r="F412" s="206" t="s">
        <v>514</v>
      </c>
      <c r="G412" s="207" t="s">
        <v>191</v>
      </c>
      <c r="H412" s="208">
        <v>25.2</v>
      </c>
      <c r="I412" s="209"/>
      <c r="J412" s="210">
        <f>ROUND(I412*H412,2)</f>
        <v>0</v>
      </c>
      <c r="K412" s="206" t="s">
        <v>162</v>
      </c>
      <c r="L412" s="62"/>
      <c r="M412" s="211" t="s">
        <v>23</v>
      </c>
      <c r="N412" s="212" t="s">
        <v>44</v>
      </c>
      <c r="O412" s="43"/>
      <c r="P412" s="213">
        <f>O412*H412</f>
        <v>0</v>
      </c>
      <c r="Q412" s="213">
        <v>3E-05</v>
      </c>
      <c r="R412" s="213">
        <f>Q412*H412</f>
        <v>0.0007559999999999999</v>
      </c>
      <c r="S412" s="213">
        <v>0</v>
      </c>
      <c r="T412" s="214">
        <f>S412*H412</f>
        <v>0</v>
      </c>
      <c r="AR412" s="25" t="s">
        <v>262</v>
      </c>
      <c r="AT412" s="25" t="s">
        <v>158</v>
      </c>
      <c r="AU412" s="25" t="s">
        <v>82</v>
      </c>
      <c r="AY412" s="25" t="s">
        <v>156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5" t="s">
        <v>80</v>
      </c>
      <c r="BK412" s="215">
        <f>ROUND(I412*H412,2)</f>
        <v>0</v>
      </c>
      <c r="BL412" s="25" t="s">
        <v>262</v>
      </c>
      <c r="BM412" s="25" t="s">
        <v>515</v>
      </c>
    </row>
    <row r="413" spans="2:51" s="12" customFormat="1" ht="13.5">
      <c r="B413" s="216"/>
      <c r="C413" s="217"/>
      <c r="D413" s="218" t="s">
        <v>165</v>
      </c>
      <c r="E413" s="219" t="s">
        <v>23</v>
      </c>
      <c r="F413" s="220" t="s">
        <v>166</v>
      </c>
      <c r="G413" s="217"/>
      <c r="H413" s="219" t="s">
        <v>23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165</v>
      </c>
      <c r="AU413" s="226" t="s">
        <v>82</v>
      </c>
      <c r="AV413" s="12" t="s">
        <v>80</v>
      </c>
      <c r="AW413" s="12" t="s">
        <v>36</v>
      </c>
      <c r="AX413" s="12" t="s">
        <v>73</v>
      </c>
      <c r="AY413" s="226" t="s">
        <v>156</v>
      </c>
    </row>
    <row r="414" spans="2:51" s="12" customFormat="1" ht="13.5">
      <c r="B414" s="216"/>
      <c r="C414" s="217"/>
      <c r="D414" s="218" t="s">
        <v>165</v>
      </c>
      <c r="E414" s="219" t="s">
        <v>23</v>
      </c>
      <c r="F414" s="220" t="s">
        <v>208</v>
      </c>
      <c r="G414" s="217"/>
      <c r="H414" s="219" t="s">
        <v>23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165</v>
      </c>
      <c r="AU414" s="226" t="s">
        <v>82</v>
      </c>
      <c r="AV414" s="12" t="s">
        <v>80</v>
      </c>
      <c r="AW414" s="12" t="s">
        <v>36</v>
      </c>
      <c r="AX414" s="12" t="s">
        <v>73</v>
      </c>
      <c r="AY414" s="226" t="s">
        <v>156</v>
      </c>
    </row>
    <row r="415" spans="2:51" s="13" customFormat="1" ht="13.5">
      <c r="B415" s="227"/>
      <c r="C415" s="228"/>
      <c r="D415" s="218" t="s">
        <v>165</v>
      </c>
      <c r="E415" s="229" t="s">
        <v>23</v>
      </c>
      <c r="F415" s="230" t="s">
        <v>375</v>
      </c>
      <c r="G415" s="228"/>
      <c r="H415" s="231">
        <v>7.4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165</v>
      </c>
      <c r="AU415" s="237" t="s">
        <v>82</v>
      </c>
      <c r="AV415" s="13" t="s">
        <v>82</v>
      </c>
      <c r="AW415" s="13" t="s">
        <v>36</v>
      </c>
      <c r="AX415" s="13" t="s">
        <v>73</v>
      </c>
      <c r="AY415" s="237" t="s">
        <v>156</v>
      </c>
    </row>
    <row r="416" spans="2:51" s="15" customFormat="1" ht="13.5">
      <c r="B416" s="259"/>
      <c r="C416" s="260"/>
      <c r="D416" s="218" t="s">
        <v>165</v>
      </c>
      <c r="E416" s="261" t="s">
        <v>23</v>
      </c>
      <c r="F416" s="262" t="s">
        <v>210</v>
      </c>
      <c r="G416" s="260"/>
      <c r="H416" s="263">
        <v>7.4</v>
      </c>
      <c r="I416" s="264"/>
      <c r="J416" s="260"/>
      <c r="K416" s="260"/>
      <c r="L416" s="265"/>
      <c r="M416" s="266"/>
      <c r="N416" s="267"/>
      <c r="O416" s="267"/>
      <c r="P416" s="267"/>
      <c r="Q416" s="267"/>
      <c r="R416" s="267"/>
      <c r="S416" s="267"/>
      <c r="T416" s="268"/>
      <c r="AT416" s="269" t="s">
        <v>165</v>
      </c>
      <c r="AU416" s="269" t="s">
        <v>82</v>
      </c>
      <c r="AV416" s="15" t="s">
        <v>90</v>
      </c>
      <c r="AW416" s="15" t="s">
        <v>36</v>
      </c>
      <c r="AX416" s="15" t="s">
        <v>73</v>
      </c>
      <c r="AY416" s="269" t="s">
        <v>156</v>
      </c>
    </row>
    <row r="417" spans="2:51" s="12" customFormat="1" ht="13.5">
      <c r="B417" s="216"/>
      <c r="C417" s="217"/>
      <c r="D417" s="218" t="s">
        <v>165</v>
      </c>
      <c r="E417" s="219" t="s">
        <v>23</v>
      </c>
      <c r="F417" s="220" t="s">
        <v>211</v>
      </c>
      <c r="G417" s="217"/>
      <c r="H417" s="219" t="s">
        <v>23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165</v>
      </c>
      <c r="AU417" s="226" t="s">
        <v>82</v>
      </c>
      <c r="AV417" s="12" t="s">
        <v>80</v>
      </c>
      <c r="AW417" s="12" t="s">
        <v>36</v>
      </c>
      <c r="AX417" s="12" t="s">
        <v>73</v>
      </c>
      <c r="AY417" s="226" t="s">
        <v>156</v>
      </c>
    </row>
    <row r="418" spans="2:51" s="13" customFormat="1" ht="13.5">
      <c r="B418" s="227"/>
      <c r="C418" s="228"/>
      <c r="D418" s="218" t="s">
        <v>165</v>
      </c>
      <c r="E418" s="229" t="s">
        <v>23</v>
      </c>
      <c r="F418" s="230" t="s">
        <v>376</v>
      </c>
      <c r="G418" s="228"/>
      <c r="H418" s="231">
        <v>7</v>
      </c>
      <c r="I418" s="232"/>
      <c r="J418" s="228"/>
      <c r="K418" s="228"/>
      <c r="L418" s="233"/>
      <c r="M418" s="234"/>
      <c r="N418" s="235"/>
      <c r="O418" s="235"/>
      <c r="P418" s="235"/>
      <c r="Q418" s="235"/>
      <c r="R418" s="235"/>
      <c r="S418" s="235"/>
      <c r="T418" s="236"/>
      <c r="AT418" s="237" t="s">
        <v>165</v>
      </c>
      <c r="AU418" s="237" t="s">
        <v>82</v>
      </c>
      <c r="AV418" s="13" t="s">
        <v>82</v>
      </c>
      <c r="AW418" s="13" t="s">
        <v>36</v>
      </c>
      <c r="AX418" s="13" t="s">
        <v>73</v>
      </c>
      <c r="AY418" s="237" t="s">
        <v>156</v>
      </c>
    </row>
    <row r="419" spans="2:51" s="15" customFormat="1" ht="13.5">
      <c r="B419" s="259"/>
      <c r="C419" s="260"/>
      <c r="D419" s="218" t="s">
        <v>165</v>
      </c>
      <c r="E419" s="261" t="s">
        <v>23</v>
      </c>
      <c r="F419" s="262" t="s">
        <v>210</v>
      </c>
      <c r="G419" s="260"/>
      <c r="H419" s="263">
        <v>7</v>
      </c>
      <c r="I419" s="264"/>
      <c r="J419" s="260"/>
      <c r="K419" s="260"/>
      <c r="L419" s="265"/>
      <c r="M419" s="266"/>
      <c r="N419" s="267"/>
      <c r="O419" s="267"/>
      <c r="P419" s="267"/>
      <c r="Q419" s="267"/>
      <c r="R419" s="267"/>
      <c r="S419" s="267"/>
      <c r="T419" s="268"/>
      <c r="AT419" s="269" t="s">
        <v>165</v>
      </c>
      <c r="AU419" s="269" t="s">
        <v>82</v>
      </c>
      <c r="AV419" s="15" t="s">
        <v>90</v>
      </c>
      <c r="AW419" s="15" t="s">
        <v>36</v>
      </c>
      <c r="AX419" s="15" t="s">
        <v>73</v>
      </c>
      <c r="AY419" s="269" t="s">
        <v>156</v>
      </c>
    </row>
    <row r="420" spans="2:51" s="12" customFormat="1" ht="13.5">
      <c r="B420" s="216"/>
      <c r="C420" s="217"/>
      <c r="D420" s="218" t="s">
        <v>165</v>
      </c>
      <c r="E420" s="219" t="s">
        <v>23</v>
      </c>
      <c r="F420" s="220" t="s">
        <v>213</v>
      </c>
      <c r="G420" s="217"/>
      <c r="H420" s="219" t="s">
        <v>23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165</v>
      </c>
      <c r="AU420" s="226" t="s">
        <v>82</v>
      </c>
      <c r="AV420" s="12" t="s">
        <v>80</v>
      </c>
      <c r="AW420" s="12" t="s">
        <v>36</v>
      </c>
      <c r="AX420" s="12" t="s">
        <v>73</v>
      </c>
      <c r="AY420" s="226" t="s">
        <v>156</v>
      </c>
    </row>
    <row r="421" spans="2:51" s="13" customFormat="1" ht="13.5">
      <c r="B421" s="227"/>
      <c r="C421" s="228"/>
      <c r="D421" s="218" t="s">
        <v>165</v>
      </c>
      <c r="E421" s="229" t="s">
        <v>23</v>
      </c>
      <c r="F421" s="230" t="s">
        <v>377</v>
      </c>
      <c r="G421" s="228"/>
      <c r="H421" s="231">
        <v>10.8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165</v>
      </c>
      <c r="AU421" s="237" t="s">
        <v>82</v>
      </c>
      <c r="AV421" s="13" t="s">
        <v>82</v>
      </c>
      <c r="AW421" s="13" t="s">
        <v>36</v>
      </c>
      <c r="AX421" s="13" t="s">
        <v>73</v>
      </c>
      <c r="AY421" s="237" t="s">
        <v>156</v>
      </c>
    </row>
    <row r="422" spans="2:51" s="15" customFormat="1" ht="13.5">
      <c r="B422" s="259"/>
      <c r="C422" s="260"/>
      <c r="D422" s="218" t="s">
        <v>165</v>
      </c>
      <c r="E422" s="261" t="s">
        <v>23</v>
      </c>
      <c r="F422" s="262" t="s">
        <v>210</v>
      </c>
      <c r="G422" s="260"/>
      <c r="H422" s="263">
        <v>10.8</v>
      </c>
      <c r="I422" s="264"/>
      <c r="J422" s="260"/>
      <c r="K422" s="260"/>
      <c r="L422" s="265"/>
      <c r="M422" s="266"/>
      <c r="N422" s="267"/>
      <c r="O422" s="267"/>
      <c r="P422" s="267"/>
      <c r="Q422" s="267"/>
      <c r="R422" s="267"/>
      <c r="S422" s="267"/>
      <c r="T422" s="268"/>
      <c r="AT422" s="269" t="s">
        <v>165</v>
      </c>
      <c r="AU422" s="269" t="s">
        <v>82</v>
      </c>
      <c r="AV422" s="15" t="s">
        <v>90</v>
      </c>
      <c r="AW422" s="15" t="s">
        <v>36</v>
      </c>
      <c r="AX422" s="15" t="s">
        <v>73</v>
      </c>
      <c r="AY422" s="269" t="s">
        <v>156</v>
      </c>
    </row>
    <row r="423" spans="2:51" s="14" customFormat="1" ht="13.5">
      <c r="B423" s="238"/>
      <c r="C423" s="239"/>
      <c r="D423" s="218" t="s">
        <v>165</v>
      </c>
      <c r="E423" s="240" t="s">
        <v>23</v>
      </c>
      <c r="F423" s="241" t="s">
        <v>168</v>
      </c>
      <c r="G423" s="239"/>
      <c r="H423" s="242">
        <v>25.2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165</v>
      </c>
      <c r="AU423" s="248" t="s">
        <v>82</v>
      </c>
      <c r="AV423" s="14" t="s">
        <v>163</v>
      </c>
      <c r="AW423" s="14" t="s">
        <v>36</v>
      </c>
      <c r="AX423" s="14" t="s">
        <v>80</v>
      </c>
      <c r="AY423" s="248" t="s">
        <v>156</v>
      </c>
    </row>
    <row r="424" spans="2:65" s="1" customFormat="1" ht="25.5" customHeight="1">
      <c r="B424" s="42"/>
      <c r="C424" s="204" t="s">
        <v>516</v>
      </c>
      <c r="D424" s="204" t="s">
        <v>158</v>
      </c>
      <c r="E424" s="205" t="s">
        <v>517</v>
      </c>
      <c r="F424" s="206" t="s">
        <v>518</v>
      </c>
      <c r="G424" s="207" t="s">
        <v>177</v>
      </c>
      <c r="H424" s="208">
        <v>13.823</v>
      </c>
      <c r="I424" s="209"/>
      <c r="J424" s="210">
        <f>ROUND(I424*H424,2)</f>
        <v>0</v>
      </c>
      <c r="K424" s="206" t="s">
        <v>162</v>
      </c>
      <c r="L424" s="62"/>
      <c r="M424" s="211" t="s">
        <v>23</v>
      </c>
      <c r="N424" s="212" t="s">
        <v>44</v>
      </c>
      <c r="O424" s="43"/>
      <c r="P424" s="213">
        <f>O424*H424</f>
        <v>0</v>
      </c>
      <c r="Q424" s="213">
        <v>0.0077</v>
      </c>
      <c r="R424" s="213">
        <f>Q424*H424</f>
        <v>0.1064371</v>
      </c>
      <c r="S424" s="213">
        <v>0</v>
      </c>
      <c r="T424" s="214">
        <f>S424*H424</f>
        <v>0</v>
      </c>
      <c r="AR424" s="25" t="s">
        <v>262</v>
      </c>
      <c r="AT424" s="25" t="s">
        <v>158</v>
      </c>
      <c r="AU424" s="25" t="s">
        <v>82</v>
      </c>
      <c r="AY424" s="25" t="s">
        <v>156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25" t="s">
        <v>80</v>
      </c>
      <c r="BK424" s="215">
        <f>ROUND(I424*H424,2)</f>
        <v>0</v>
      </c>
      <c r="BL424" s="25" t="s">
        <v>262</v>
      </c>
      <c r="BM424" s="25" t="s">
        <v>519</v>
      </c>
    </row>
    <row r="425" spans="2:65" s="1" customFormat="1" ht="38.25" customHeight="1">
      <c r="B425" s="42"/>
      <c r="C425" s="204" t="s">
        <v>520</v>
      </c>
      <c r="D425" s="204" t="s">
        <v>158</v>
      </c>
      <c r="E425" s="205" t="s">
        <v>521</v>
      </c>
      <c r="F425" s="206" t="s">
        <v>522</v>
      </c>
      <c r="G425" s="207" t="s">
        <v>161</v>
      </c>
      <c r="H425" s="208">
        <v>0.461</v>
      </c>
      <c r="I425" s="209"/>
      <c r="J425" s="210">
        <f>ROUND(I425*H425,2)</f>
        <v>0</v>
      </c>
      <c r="K425" s="206" t="s">
        <v>162</v>
      </c>
      <c r="L425" s="62"/>
      <c r="M425" s="211" t="s">
        <v>23</v>
      </c>
      <c r="N425" s="212" t="s">
        <v>44</v>
      </c>
      <c r="O425" s="43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5" t="s">
        <v>262</v>
      </c>
      <c r="AT425" s="25" t="s">
        <v>158</v>
      </c>
      <c r="AU425" s="25" t="s">
        <v>82</v>
      </c>
      <c r="AY425" s="25" t="s">
        <v>156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5" t="s">
        <v>80</v>
      </c>
      <c r="BK425" s="215">
        <f>ROUND(I425*H425,2)</f>
        <v>0</v>
      </c>
      <c r="BL425" s="25" t="s">
        <v>262</v>
      </c>
      <c r="BM425" s="25" t="s">
        <v>523</v>
      </c>
    </row>
    <row r="426" spans="2:65" s="1" customFormat="1" ht="38.25" customHeight="1">
      <c r="B426" s="42"/>
      <c r="C426" s="204" t="s">
        <v>524</v>
      </c>
      <c r="D426" s="204" t="s">
        <v>158</v>
      </c>
      <c r="E426" s="205" t="s">
        <v>525</v>
      </c>
      <c r="F426" s="206" t="s">
        <v>526</v>
      </c>
      <c r="G426" s="207" t="s">
        <v>161</v>
      </c>
      <c r="H426" s="208">
        <v>0.461</v>
      </c>
      <c r="I426" s="209"/>
      <c r="J426" s="210">
        <f>ROUND(I426*H426,2)</f>
        <v>0</v>
      </c>
      <c r="K426" s="206" t="s">
        <v>162</v>
      </c>
      <c r="L426" s="62"/>
      <c r="M426" s="211" t="s">
        <v>23</v>
      </c>
      <c r="N426" s="212" t="s">
        <v>44</v>
      </c>
      <c r="O426" s="43"/>
      <c r="P426" s="213">
        <f>O426*H426</f>
        <v>0</v>
      </c>
      <c r="Q426" s="213">
        <v>0</v>
      </c>
      <c r="R426" s="213">
        <f>Q426*H426</f>
        <v>0</v>
      </c>
      <c r="S426" s="213">
        <v>0</v>
      </c>
      <c r="T426" s="214">
        <f>S426*H426</f>
        <v>0</v>
      </c>
      <c r="AR426" s="25" t="s">
        <v>262</v>
      </c>
      <c r="AT426" s="25" t="s">
        <v>158</v>
      </c>
      <c r="AU426" s="25" t="s">
        <v>82</v>
      </c>
      <c r="AY426" s="25" t="s">
        <v>156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5" t="s">
        <v>80</v>
      </c>
      <c r="BK426" s="215">
        <f>ROUND(I426*H426,2)</f>
        <v>0</v>
      </c>
      <c r="BL426" s="25" t="s">
        <v>262</v>
      </c>
      <c r="BM426" s="25" t="s">
        <v>527</v>
      </c>
    </row>
    <row r="427" spans="2:63" s="11" customFormat="1" ht="29.85" customHeight="1">
      <c r="B427" s="188"/>
      <c r="C427" s="189"/>
      <c r="D427" s="190" t="s">
        <v>72</v>
      </c>
      <c r="E427" s="202" t="s">
        <v>528</v>
      </c>
      <c r="F427" s="202" t="s">
        <v>529</v>
      </c>
      <c r="G427" s="189"/>
      <c r="H427" s="189"/>
      <c r="I427" s="192"/>
      <c r="J427" s="203">
        <f>BK427</f>
        <v>0</v>
      </c>
      <c r="K427" s="189"/>
      <c r="L427" s="194"/>
      <c r="M427" s="195"/>
      <c r="N427" s="196"/>
      <c r="O427" s="196"/>
      <c r="P427" s="197">
        <f>SUM(P428:P472)</f>
        <v>0</v>
      </c>
      <c r="Q427" s="196"/>
      <c r="R427" s="197">
        <f>SUM(R428:R472)</f>
        <v>0.21210974</v>
      </c>
      <c r="S427" s="196"/>
      <c r="T427" s="198">
        <f>SUM(T428:T472)</f>
        <v>0.06126</v>
      </c>
      <c r="AR427" s="199" t="s">
        <v>82</v>
      </c>
      <c r="AT427" s="200" t="s">
        <v>72</v>
      </c>
      <c r="AU427" s="200" t="s">
        <v>80</v>
      </c>
      <c r="AY427" s="199" t="s">
        <v>156</v>
      </c>
      <c r="BK427" s="201">
        <f>SUM(BK428:BK472)</f>
        <v>0</v>
      </c>
    </row>
    <row r="428" spans="2:65" s="1" customFormat="1" ht="25.5" customHeight="1">
      <c r="B428" s="42"/>
      <c r="C428" s="204" t="s">
        <v>530</v>
      </c>
      <c r="D428" s="204" t="s">
        <v>158</v>
      </c>
      <c r="E428" s="205" t="s">
        <v>531</v>
      </c>
      <c r="F428" s="206" t="s">
        <v>532</v>
      </c>
      <c r="G428" s="207" t="s">
        <v>177</v>
      </c>
      <c r="H428" s="208">
        <v>18.515</v>
      </c>
      <c r="I428" s="209"/>
      <c r="J428" s="210">
        <f>ROUND(I428*H428,2)</f>
        <v>0</v>
      </c>
      <c r="K428" s="206" t="s">
        <v>162</v>
      </c>
      <c r="L428" s="62"/>
      <c r="M428" s="211" t="s">
        <v>23</v>
      </c>
      <c r="N428" s="212" t="s">
        <v>44</v>
      </c>
      <c r="O428" s="43"/>
      <c r="P428" s="213">
        <f>O428*H428</f>
        <v>0</v>
      </c>
      <c r="Q428" s="213">
        <v>0</v>
      </c>
      <c r="R428" s="213">
        <f>Q428*H428</f>
        <v>0</v>
      </c>
      <c r="S428" s="213">
        <v>0</v>
      </c>
      <c r="T428" s="214">
        <f>S428*H428</f>
        <v>0</v>
      </c>
      <c r="AR428" s="25" t="s">
        <v>262</v>
      </c>
      <c r="AT428" s="25" t="s">
        <v>158</v>
      </c>
      <c r="AU428" s="25" t="s">
        <v>82</v>
      </c>
      <c r="AY428" s="25" t="s">
        <v>156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25" t="s">
        <v>80</v>
      </c>
      <c r="BK428" s="215">
        <f>ROUND(I428*H428,2)</f>
        <v>0</v>
      </c>
      <c r="BL428" s="25" t="s">
        <v>262</v>
      </c>
      <c r="BM428" s="25" t="s">
        <v>533</v>
      </c>
    </row>
    <row r="429" spans="2:51" s="12" customFormat="1" ht="13.5">
      <c r="B429" s="216"/>
      <c r="C429" s="217"/>
      <c r="D429" s="218" t="s">
        <v>165</v>
      </c>
      <c r="E429" s="219" t="s">
        <v>23</v>
      </c>
      <c r="F429" s="220" t="s">
        <v>166</v>
      </c>
      <c r="G429" s="217"/>
      <c r="H429" s="219" t="s">
        <v>23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165</v>
      </c>
      <c r="AU429" s="226" t="s">
        <v>82</v>
      </c>
      <c r="AV429" s="12" t="s">
        <v>80</v>
      </c>
      <c r="AW429" s="12" t="s">
        <v>36</v>
      </c>
      <c r="AX429" s="12" t="s">
        <v>73</v>
      </c>
      <c r="AY429" s="226" t="s">
        <v>156</v>
      </c>
    </row>
    <row r="430" spans="2:51" s="12" customFormat="1" ht="13.5">
      <c r="B430" s="216"/>
      <c r="C430" s="217"/>
      <c r="D430" s="218" t="s">
        <v>165</v>
      </c>
      <c r="E430" s="219" t="s">
        <v>23</v>
      </c>
      <c r="F430" s="220" t="s">
        <v>236</v>
      </c>
      <c r="G430" s="217"/>
      <c r="H430" s="219" t="s">
        <v>23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165</v>
      </c>
      <c r="AU430" s="226" t="s">
        <v>82</v>
      </c>
      <c r="AV430" s="12" t="s">
        <v>80</v>
      </c>
      <c r="AW430" s="12" t="s">
        <v>36</v>
      </c>
      <c r="AX430" s="12" t="s">
        <v>73</v>
      </c>
      <c r="AY430" s="226" t="s">
        <v>156</v>
      </c>
    </row>
    <row r="431" spans="2:51" s="13" customFormat="1" ht="13.5">
      <c r="B431" s="227"/>
      <c r="C431" s="228"/>
      <c r="D431" s="218" t="s">
        <v>165</v>
      </c>
      <c r="E431" s="229" t="s">
        <v>23</v>
      </c>
      <c r="F431" s="230" t="s">
        <v>534</v>
      </c>
      <c r="G431" s="228"/>
      <c r="H431" s="231">
        <v>4.96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AT431" s="237" t="s">
        <v>165</v>
      </c>
      <c r="AU431" s="237" t="s">
        <v>82</v>
      </c>
      <c r="AV431" s="13" t="s">
        <v>82</v>
      </c>
      <c r="AW431" s="13" t="s">
        <v>36</v>
      </c>
      <c r="AX431" s="13" t="s">
        <v>73</v>
      </c>
      <c r="AY431" s="237" t="s">
        <v>156</v>
      </c>
    </row>
    <row r="432" spans="2:51" s="13" customFormat="1" ht="13.5">
      <c r="B432" s="227"/>
      <c r="C432" s="228"/>
      <c r="D432" s="218" t="s">
        <v>165</v>
      </c>
      <c r="E432" s="229" t="s">
        <v>23</v>
      </c>
      <c r="F432" s="230" t="s">
        <v>535</v>
      </c>
      <c r="G432" s="228"/>
      <c r="H432" s="231">
        <v>0.225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165</v>
      </c>
      <c r="AU432" s="237" t="s">
        <v>82</v>
      </c>
      <c r="AV432" s="13" t="s">
        <v>82</v>
      </c>
      <c r="AW432" s="13" t="s">
        <v>36</v>
      </c>
      <c r="AX432" s="13" t="s">
        <v>73</v>
      </c>
      <c r="AY432" s="237" t="s">
        <v>156</v>
      </c>
    </row>
    <row r="433" spans="2:51" s="15" customFormat="1" ht="13.5">
      <c r="B433" s="259"/>
      <c r="C433" s="260"/>
      <c r="D433" s="218" t="s">
        <v>165</v>
      </c>
      <c r="E433" s="261" t="s">
        <v>23</v>
      </c>
      <c r="F433" s="262" t="s">
        <v>210</v>
      </c>
      <c r="G433" s="260"/>
      <c r="H433" s="263">
        <v>5.185</v>
      </c>
      <c r="I433" s="264"/>
      <c r="J433" s="260"/>
      <c r="K433" s="260"/>
      <c r="L433" s="265"/>
      <c r="M433" s="266"/>
      <c r="N433" s="267"/>
      <c r="O433" s="267"/>
      <c r="P433" s="267"/>
      <c r="Q433" s="267"/>
      <c r="R433" s="267"/>
      <c r="S433" s="267"/>
      <c r="T433" s="268"/>
      <c r="AT433" s="269" t="s">
        <v>165</v>
      </c>
      <c r="AU433" s="269" t="s">
        <v>82</v>
      </c>
      <c r="AV433" s="15" t="s">
        <v>90</v>
      </c>
      <c r="AW433" s="15" t="s">
        <v>36</v>
      </c>
      <c r="AX433" s="15" t="s">
        <v>73</v>
      </c>
      <c r="AY433" s="269" t="s">
        <v>156</v>
      </c>
    </row>
    <row r="434" spans="2:51" s="12" customFormat="1" ht="13.5">
      <c r="B434" s="216"/>
      <c r="C434" s="217"/>
      <c r="D434" s="218" t="s">
        <v>165</v>
      </c>
      <c r="E434" s="219" t="s">
        <v>23</v>
      </c>
      <c r="F434" s="220" t="s">
        <v>239</v>
      </c>
      <c r="G434" s="217"/>
      <c r="H434" s="219" t="s">
        <v>23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165</v>
      </c>
      <c r="AU434" s="226" t="s">
        <v>82</v>
      </c>
      <c r="AV434" s="12" t="s">
        <v>80</v>
      </c>
      <c r="AW434" s="12" t="s">
        <v>36</v>
      </c>
      <c r="AX434" s="12" t="s">
        <v>73</v>
      </c>
      <c r="AY434" s="226" t="s">
        <v>156</v>
      </c>
    </row>
    <row r="435" spans="2:51" s="13" customFormat="1" ht="13.5">
      <c r="B435" s="227"/>
      <c r="C435" s="228"/>
      <c r="D435" s="218" t="s">
        <v>165</v>
      </c>
      <c r="E435" s="229" t="s">
        <v>23</v>
      </c>
      <c r="F435" s="230" t="s">
        <v>536</v>
      </c>
      <c r="G435" s="228"/>
      <c r="H435" s="231">
        <v>13.33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165</v>
      </c>
      <c r="AU435" s="237" t="s">
        <v>82</v>
      </c>
      <c r="AV435" s="13" t="s">
        <v>82</v>
      </c>
      <c r="AW435" s="13" t="s">
        <v>36</v>
      </c>
      <c r="AX435" s="13" t="s">
        <v>73</v>
      </c>
      <c r="AY435" s="237" t="s">
        <v>156</v>
      </c>
    </row>
    <row r="436" spans="2:51" s="15" customFormat="1" ht="13.5">
      <c r="B436" s="259"/>
      <c r="C436" s="260"/>
      <c r="D436" s="218" t="s">
        <v>165</v>
      </c>
      <c r="E436" s="261" t="s">
        <v>23</v>
      </c>
      <c r="F436" s="262" t="s">
        <v>210</v>
      </c>
      <c r="G436" s="260"/>
      <c r="H436" s="263">
        <v>13.33</v>
      </c>
      <c r="I436" s="264"/>
      <c r="J436" s="260"/>
      <c r="K436" s="260"/>
      <c r="L436" s="265"/>
      <c r="M436" s="266"/>
      <c r="N436" s="267"/>
      <c r="O436" s="267"/>
      <c r="P436" s="267"/>
      <c r="Q436" s="267"/>
      <c r="R436" s="267"/>
      <c r="S436" s="267"/>
      <c r="T436" s="268"/>
      <c r="AT436" s="269" t="s">
        <v>165</v>
      </c>
      <c r="AU436" s="269" t="s">
        <v>82</v>
      </c>
      <c r="AV436" s="15" t="s">
        <v>90</v>
      </c>
      <c r="AW436" s="15" t="s">
        <v>36</v>
      </c>
      <c r="AX436" s="15" t="s">
        <v>73</v>
      </c>
      <c r="AY436" s="269" t="s">
        <v>156</v>
      </c>
    </row>
    <row r="437" spans="2:51" s="14" customFormat="1" ht="13.5">
      <c r="B437" s="238"/>
      <c r="C437" s="239"/>
      <c r="D437" s="218" t="s">
        <v>165</v>
      </c>
      <c r="E437" s="240" t="s">
        <v>23</v>
      </c>
      <c r="F437" s="241" t="s">
        <v>168</v>
      </c>
      <c r="G437" s="239"/>
      <c r="H437" s="242">
        <v>18.515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AT437" s="248" t="s">
        <v>165</v>
      </c>
      <c r="AU437" s="248" t="s">
        <v>82</v>
      </c>
      <c r="AV437" s="14" t="s">
        <v>163</v>
      </c>
      <c r="AW437" s="14" t="s">
        <v>36</v>
      </c>
      <c r="AX437" s="14" t="s">
        <v>80</v>
      </c>
      <c r="AY437" s="248" t="s">
        <v>156</v>
      </c>
    </row>
    <row r="438" spans="2:65" s="1" customFormat="1" ht="16.5" customHeight="1">
      <c r="B438" s="42"/>
      <c r="C438" s="204" t="s">
        <v>537</v>
      </c>
      <c r="D438" s="204" t="s">
        <v>158</v>
      </c>
      <c r="E438" s="205" t="s">
        <v>538</v>
      </c>
      <c r="F438" s="206" t="s">
        <v>539</v>
      </c>
      <c r="G438" s="207" t="s">
        <v>177</v>
      </c>
      <c r="H438" s="208">
        <v>18.515</v>
      </c>
      <c r="I438" s="209"/>
      <c r="J438" s="210">
        <f>ROUND(I438*H438,2)</f>
        <v>0</v>
      </c>
      <c r="K438" s="206" t="s">
        <v>162</v>
      </c>
      <c r="L438" s="62"/>
      <c r="M438" s="211" t="s">
        <v>23</v>
      </c>
      <c r="N438" s="212" t="s">
        <v>44</v>
      </c>
      <c r="O438" s="43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5" t="s">
        <v>262</v>
      </c>
      <c r="AT438" s="25" t="s">
        <v>158</v>
      </c>
      <c r="AU438" s="25" t="s">
        <v>82</v>
      </c>
      <c r="AY438" s="25" t="s">
        <v>156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5" t="s">
        <v>80</v>
      </c>
      <c r="BK438" s="215">
        <f>ROUND(I438*H438,2)</f>
        <v>0</v>
      </c>
      <c r="BL438" s="25" t="s">
        <v>262</v>
      </c>
      <c r="BM438" s="25" t="s">
        <v>540</v>
      </c>
    </row>
    <row r="439" spans="2:51" s="13" customFormat="1" ht="13.5">
      <c r="B439" s="227"/>
      <c r="C439" s="228"/>
      <c r="D439" s="218" t="s">
        <v>165</v>
      </c>
      <c r="E439" s="229" t="s">
        <v>23</v>
      </c>
      <c r="F439" s="230" t="s">
        <v>541</v>
      </c>
      <c r="G439" s="228"/>
      <c r="H439" s="231">
        <v>18.515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165</v>
      </c>
      <c r="AU439" s="237" t="s">
        <v>82</v>
      </c>
      <c r="AV439" s="13" t="s">
        <v>82</v>
      </c>
      <c r="AW439" s="13" t="s">
        <v>36</v>
      </c>
      <c r="AX439" s="13" t="s">
        <v>73</v>
      </c>
      <c r="AY439" s="237" t="s">
        <v>156</v>
      </c>
    </row>
    <row r="440" spans="2:51" s="14" customFormat="1" ht="13.5">
      <c r="B440" s="238"/>
      <c r="C440" s="239"/>
      <c r="D440" s="218" t="s">
        <v>165</v>
      </c>
      <c r="E440" s="240" t="s">
        <v>23</v>
      </c>
      <c r="F440" s="241" t="s">
        <v>168</v>
      </c>
      <c r="G440" s="239"/>
      <c r="H440" s="242">
        <v>18.515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AT440" s="248" t="s">
        <v>165</v>
      </c>
      <c r="AU440" s="248" t="s">
        <v>82</v>
      </c>
      <c r="AV440" s="14" t="s">
        <v>163</v>
      </c>
      <c r="AW440" s="14" t="s">
        <v>36</v>
      </c>
      <c r="AX440" s="14" t="s">
        <v>80</v>
      </c>
      <c r="AY440" s="248" t="s">
        <v>156</v>
      </c>
    </row>
    <row r="441" spans="2:65" s="1" customFormat="1" ht="25.5" customHeight="1">
      <c r="B441" s="42"/>
      <c r="C441" s="204" t="s">
        <v>542</v>
      </c>
      <c r="D441" s="204" t="s">
        <v>158</v>
      </c>
      <c r="E441" s="205" t="s">
        <v>543</v>
      </c>
      <c r="F441" s="206" t="s">
        <v>544</v>
      </c>
      <c r="G441" s="207" t="s">
        <v>177</v>
      </c>
      <c r="H441" s="208">
        <v>18.515</v>
      </c>
      <c r="I441" s="209"/>
      <c r="J441" s="210">
        <f>ROUND(I441*H441,2)</f>
        <v>0</v>
      </c>
      <c r="K441" s="206" t="s">
        <v>162</v>
      </c>
      <c r="L441" s="62"/>
      <c r="M441" s="211" t="s">
        <v>23</v>
      </c>
      <c r="N441" s="212" t="s">
        <v>44</v>
      </c>
      <c r="O441" s="43"/>
      <c r="P441" s="213">
        <f>O441*H441</f>
        <v>0</v>
      </c>
      <c r="Q441" s="213">
        <v>7E-05</v>
      </c>
      <c r="R441" s="213">
        <f>Q441*H441</f>
        <v>0.00129605</v>
      </c>
      <c r="S441" s="213">
        <v>0</v>
      </c>
      <c r="T441" s="214">
        <f>S441*H441</f>
        <v>0</v>
      </c>
      <c r="AR441" s="25" t="s">
        <v>262</v>
      </c>
      <c r="AT441" s="25" t="s">
        <v>158</v>
      </c>
      <c r="AU441" s="25" t="s">
        <v>82</v>
      </c>
      <c r="AY441" s="25" t="s">
        <v>156</v>
      </c>
      <c r="BE441" s="215">
        <f>IF(N441="základní",J441,0)</f>
        <v>0</v>
      </c>
      <c r="BF441" s="215">
        <f>IF(N441="snížená",J441,0)</f>
        <v>0</v>
      </c>
      <c r="BG441" s="215">
        <f>IF(N441="zákl. přenesená",J441,0)</f>
        <v>0</v>
      </c>
      <c r="BH441" s="215">
        <f>IF(N441="sníž. přenesená",J441,0)</f>
        <v>0</v>
      </c>
      <c r="BI441" s="215">
        <f>IF(N441="nulová",J441,0)</f>
        <v>0</v>
      </c>
      <c r="BJ441" s="25" t="s">
        <v>80</v>
      </c>
      <c r="BK441" s="215">
        <f>ROUND(I441*H441,2)</f>
        <v>0</v>
      </c>
      <c r="BL441" s="25" t="s">
        <v>262</v>
      </c>
      <c r="BM441" s="25" t="s">
        <v>545</v>
      </c>
    </row>
    <row r="442" spans="2:65" s="1" customFormat="1" ht="25.5" customHeight="1">
      <c r="B442" s="42"/>
      <c r="C442" s="204" t="s">
        <v>546</v>
      </c>
      <c r="D442" s="204" t="s">
        <v>158</v>
      </c>
      <c r="E442" s="205" t="s">
        <v>547</v>
      </c>
      <c r="F442" s="206" t="s">
        <v>548</v>
      </c>
      <c r="G442" s="207" t="s">
        <v>177</v>
      </c>
      <c r="H442" s="208">
        <v>18.515</v>
      </c>
      <c r="I442" s="209"/>
      <c r="J442" s="210">
        <f>ROUND(I442*H442,2)</f>
        <v>0</v>
      </c>
      <c r="K442" s="206" t="s">
        <v>162</v>
      </c>
      <c r="L442" s="62"/>
      <c r="M442" s="211" t="s">
        <v>23</v>
      </c>
      <c r="N442" s="212" t="s">
        <v>44</v>
      </c>
      <c r="O442" s="43"/>
      <c r="P442" s="213">
        <f>O442*H442</f>
        <v>0</v>
      </c>
      <c r="Q442" s="213">
        <v>0.00758</v>
      </c>
      <c r="R442" s="213">
        <f>Q442*H442</f>
        <v>0.14034370000000002</v>
      </c>
      <c r="S442" s="213">
        <v>0</v>
      </c>
      <c r="T442" s="214">
        <f>S442*H442</f>
        <v>0</v>
      </c>
      <c r="AR442" s="25" t="s">
        <v>262</v>
      </c>
      <c r="AT442" s="25" t="s">
        <v>158</v>
      </c>
      <c r="AU442" s="25" t="s">
        <v>82</v>
      </c>
      <c r="AY442" s="25" t="s">
        <v>156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5" t="s">
        <v>80</v>
      </c>
      <c r="BK442" s="215">
        <f>ROUND(I442*H442,2)</f>
        <v>0</v>
      </c>
      <c r="BL442" s="25" t="s">
        <v>262</v>
      </c>
      <c r="BM442" s="25" t="s">
        <v>549</v>
      </c>
    </row>
    <row r="443" spans="2:65" s="1" customFormat="1" ht="16.5" customHeight="1">
      <c r="B443" s="42"/>
      <c r="C443" s="204" t="s">
        <v>550</v>
      </c>
      <c r="D443" s="204" t="s">
        <v>158</v>
      </c>
      <c r="E443" s="205" t="s">
        <v>551</v>
      </c>
      <c r="F443" s="206" t="s">
        <v>552</v>
      </c>
      <c r="G443" s="207" t="s">
        <v>177</v>
      </c>
      <c r="H443" s="208">
        <v>18.6</v>
      </c>
      <c r="I443" s="209"/>
      <c r="J443" s="210">
        <f>ROUND(I443*H443,2)</f>
        <v>0</v>
      </c>
      <c r="K443" s="206" t="s">
        <v>162</v>
      </c>
      <c r="L443" s="62"/>
      <c r="M443" s="211" t="s">
        <v>23</v>
      </c>
      <c r="N443" s="212" t="s">
        <v>44</v>
      </c>
      <c r="O443" s="43"/>
      <c r="P443" s="213">
        <f>O443*H443</f>
        <v>0</v>
      </c>
      <c r="Q443" s="213">
        <v>0</v>
      </c>
      <c r="R443" s="213">
        <f>Q443*H443</f>
        <v>0</v>
      </c>
      <c r="S443" s="213">
        <v>0.003</v>
      </c>
      <c r="T443" s="214">
        <f>S443*H443</f>
        <v>0.0558</v>
      </c>
      <c r="AR443" s="25" t="s">
        <v>262</v>
      </c>
      <c r="AT443" s="25" t="s">
        <v>158</v>
      </c>
      <c r="AU443" s="25" t="s">
        <v>82</v>
      </c>
      <c r="AY443" s="25" t="s">
        <v>156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25" t="s">
        <v>80</v>
      </c>
      <c r="BK443" s="215">
        <f>ROUND(I443*H443,2)</f>
        <v>0</v>
      </c>
      <c r="BL443" s="25" t="s">
        <v>262</v>
      </c>
      <c r="BM443" s="25" t="s">
        <v>553</v>
      </c>
    </row>
    <row r="444" spans="2:51" s="12" customFormat="1" ht="13.5">
      <c r="B444" s="216"/>
      <c r="C444" s="217"/>
      <c r="D444" s="218" t="s">
        <v>165</v>
      </c>
      <c r="E444" s="219" t="s">
        <v>23</v>
      </c>
      <c r="F444" s="220" t="s">
        <v>301</v>
      </c>
      <c r="G444" s="217"/>
      <c r="H444" s="219" t="s">
        <v>23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165</v>
      </c>
      <c r="AU444" s="226" t="s">
        <v>82</v>
      </c>
      <c r="AV444" s="12" t="s">
        <v>80</v>
      </c>
      <c r="AW444" s="12" t="s">
        <v>36</v>
      </c>
      <c r="AX444" s="12" t="s">
        <v>73</v>
      </c>
      <c r="AY444" s="226" t="s">
        <v>156</v>
      </c>
    </row>
    <row r="445" spans="2:51" s="12" customFormat="1" ht="13.5">
      <c r="B445" s="216"/>
      <c r="C445" s="217"/>
      <c r="D445" s="218" t="s">
        <v>165</v>
      </c>
      <c r="E445" s="219" t="s">
        <v>23</v>
      </c>
      <c r="F445" s="220" t="s">
        <v>236</v>
      </c>
      <c r="G445" s="217"/>
      <c r="H445" s="219" t="s">
        <v>23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165</v>
      </c>
      <c r="AU445" s="226" t="s">
        <v>82</v>
      </c>
      <c r="AV445" s="12" t="s">
        <v>80</v>
      </c>
      <c r="AW445" s="12" t="s">
        <v>36</v>
      </c>
      <c r="AX445" s="12" t="s">
        <v>73</v>
      </c>
      <c r="AY445" s="226" t="s">
        <v>156</v>
      </c>
    </row>
    <row r="446" spans="2:51" s="13" customFormat="1" ht="13.5">
      <c r="B446" s="227"/>
      <c r="C446" s="228"/>
      <c r="D446" s="218" t="s">
        <v>165</v>
      </c>
      <c r="E446" s="229" t="s">
        <v>23</v>
      </c>
      <c r="F446" s="230" t="s">
        <v>554</v>
      </c>
      <c r="G446" s="228"/>
      <c r="H446" s="231">
        <v>18.6</v>
      </c>
      <c r="I446" s="232"/>
      <c r="J446" s="228"/>
      <c r="K446" s="228"/>
      <c r="L446" s="233"/>
      <c r="M446" s="234"/>
      <c r="N446" s="235"/>
      <c r="O446" s="235"/>
      <c r="P446" s="235"/>
      <c r="Q446" s="235"/>
      <c r="R446" s="235"/>
      <c r="S446" s="235"/>
      <c r="T446" s="236"/>
      <c r="AT446" s="237" t="s">
        <v>165</v>
      </c>
      <c r="AU446" s="237" t="s">
        <v>82</v>
      </c>
      <c r="AV446" s="13" t="s">
        <v>82</v>
      </c>
      <c r="AW446" s="13" t="s">
        <v>36</v>
      </c>
      <c r="AX446" s="13" t="s">
        <v>73</v>
      </c>
      <c r="AY446" s="237" t="s">
        <v>156</v>
      </c>
    </row>
    <row r="447" spans="2:51" s="14" customFormat="1" ht="13.5">
      <c r="B447" s="238"/>
      <c r="C447" s="239"/>
      <c r="D447" s="218" t="s">
        <v>165</v>
      </c>
      <c r="E447" s="240" t="s">
        <v>23</v>
      </c>
      <c r="F447" s="241" t="s">
        <v>168</v>
      </c>
      <c r="G447" s="239"/>
      <c r="H447" s="242">
        <v>18.6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165</v>
      </c>
      <c r="AU447" s="248" t="s">
        <v>82</v>
      </c>
      <c r="AV447" s="14" t="s">
        <v>163</v>
      </c>
      <c r="AW447" s="14" t="s">
        <v>36</v>
      </c>
      <c r="AX447" s="14" t="s">
        <v>80</v>
      </c>
      <c r="AY447" s="248" t="s">
        <v>156</v>
      </c>
    </row>
    <row r="448" spans="2:65" s="1" customFormat="1" ht="16.5" customHeight="1">
      <c r="B448" s="42"/>
      <c r="C448" s="204" t="s">
        <v>555</v>
      </c>
      <c r="D448" s="204" t="s">
        <v>158</v>
      </c>
      <c r="E448" s="205" t="s">
        <v>556</v>
      </c>
      <c r="F448" s="206" t="s">
        <v>557</v>
      </c>
      <c r="G448" s="207" t="s">
        <v>177</v>
      </c>
      <c r="H448" s="208">
        <v>18.515</v>
      </c>
      <c r="I448" s="209"/>
      <c r="J448" s="210">
        <f>ROUND(I448*H448,2)</f>
        <v>0</v>
      </c>
      <c r="K448" s="206" t="s">
        <v>162</v>
      </c>
      <c r="L448" s="62"/>
      <c r="M448" s="211" t="s">
        <v>23</v>
      </c>
      <c r="N448" s="212" t="s">
        <v>44</v>
      </c>
      <c r="O448" s="43"/>
      <c r="P448" s="213">
        <f>O448*H448</f>
        <v>0</v>
      </c>
      <c r="Q448" s="213">
        <v>0.0003</v>
      </c>
      <c r="R448" s="213">
        <f>Q448*H448</f>
        <v>0.0055544999999999995</v>
      </c>
      <c r="S448" s="213">
        <v>0</v>
      </c>
      <c r="T448" s="214">
        <f>S448*H448</f>
        <v>0</v>
      </c>
      <c r="AR448" s="25" t="s">
        <v>262</v>
      </c>
      <c r="AT448" s="25" t="s">
        <v>158</v>
      </c>
      <c r="AU448" s="25" t="s">
        <v>82</v>
      </c>
      <c r="AY448" s="25" t="s">
        <v>156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25" t="s">
        <v>80</v>
      </c>
      <c r="BK448" s="215">
        <f>ROUND(I448*H448,2)</f>
        <v>0</v>
      </c>
      <c r="BL448" s="25" t="s">
        <v>262</v>
      </c>
      <c r="BM448" s="25" t="s">
        <v>558</v>
      </c>
    </row>
    <row r="449" spans="2:65" s="1" customFormat="1" ht="25.5" customHeight="1">
      <c r="B449" s="42"/>
      <c r="C449" s="249" t="s">
        <v>559</v>
      </c>
      <c r="D449" s="249" t="s">
        <v>169</v>
      </c>
      <c r="E449" s="250" t="s">
        <v>560</v>
      </c>
      <c r="F449" s="251" t="s">
        <v>561</v>
      </c>
      <c r="G449" s="252" t="s">
        <v>177</v>
      </c>
      <c r="H449" s="253">
        <v>20.367</v>
      </c>
      <c r="I449" s="254"/>
      <c r="J449" s="255">
        <f>ROUND(I449*H449,2)</f>
        <v>0</v>
      </c>
      <c r="K449" s="251" t="s">
        <v>162</v>
      </c>
      <c r="L449" s="256"/>
      <c r="M449" s="257" t="s">
        <v>23</v>
      </c>
      <c r="N449" s="258" t="s">
        <v>44</v>
      </c>
      <c r="O449" s="43"/>
      <c r="P449" s="213">
        <f>O449*H449</f>
        <v>0</v>
      </c>
      <c r="Q449" s="213">
        <v>0.00275</v>
      </c>
      <c r="R449" s="213">
        <f>Q449*H449</f>
        <v>0.05600925</v>
      </c>
      <c r="S449" s="213">
        <v>0</v>
      </c>
      <c r="T449" s="214">
        <f>S449*H449</f>
        <v>0</v>
      </c>
      <c r="AR449" s="25" t="s">
        <v>350</v>
      </c>
      <c r="AT449" s="25" t="s">
        <v>169</v>
      </c>
      <c r="AU449" s="25" t="s">
        <v>82</v>
      </c>
      <c r="AY449" s="25" t="s">
        <v>156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5" t="s">
        <v>80</v>
      </c>
      <c r="BK449" s="215">
        <f>ROUND(I449*H449,2)</f>
        <v>0</v>
      </c>
      <c r="BL449" s="25" t="s">
        <v>262</v>
      </c>
      <c r="BM449" s="25" t="s">
        <v>562</v>
      </c>
    </row>
    <row r="450" spans="2:51" s="13" customFormat="1" ht="13.5">
      <c r="B450" s="227"/>
      <c r="C450" s="228"/>
      <c r="D450" s="218" t="s">
        <v>165</v>
      </c>
      <c r="E450" s="228"/>
      <c r="F450" s="230" t="s">
        <v>563</v>
      </c>
      <c r="G450" s="228"/>
      <c r="H450" s="231">
        <v>20.367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AT450" s="237" t="s">
        <v>165</v>
      </c>
      <c r="AU450" s="237" t="s">
        <v>82</v>
      </c>
      <c r="AV450" s="13" t="s">
        <v>82</v>
      </c>
      <c r="AW450" s="13" t="s">
        <v>6</v>
      </c>
      <c r="AX450" s="13" t="s">
        <v>80</v>
      </c>
      <c r="AY450" s="237" t="s">
        <v>156</v>
      </c>
    </row>
    <row r="451" spans="2:65" s="1" customFormat="1" ht="16.5" customHeight="1">
      <c r="B451" s="42"/>
      <c r="C451" s="204" t="s">
        <v>564</v>
      </c>
      <c r="D451" s="204" t="s">
        <v>158</v>
      </c>
      <c r="E451" s="205" t="s">
        <v>565</v>
      </c>
      <c r="F451" s="206" t="s">
        <v>566</v>
      </c>
      <c r="G451" s="207" t="s">
        <v>191</v>
      </c>
      <c r="H451" s="208">
        <v>18.515</v>
      </c>
      <c r="I451" s="209"/>
      <c r="J451" s="210">
        <f>ROUND(I451*H451,2)</f>
        <v>0</v>
      </c>
      <c r="K451" s="206" t="s">
        <v>162</v>
      </c>
      <c r="L451" s="62"/>
      <c r="M451" s="211" t="s">
        <v>23</v>
      </c>
      <c r="N451" s="212" t="s">
        <v>44</v>
      </c>
      <c r="O451" s="43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25" t="s">
        <v>262</v>
      </c>
      <c r="AT451" s="25" t="s">
        <v>158</v>
      </c>
      <c r="AU451" s="25" t="s">
        <v>82</v>
      </c>
      <c r="AY451" s="25" t="s">
        <v>156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25" t="s">
        <v>80</v>
      </c>
      <c r="BK451" s="215">
        <f>ROUND(I451*H451,2)</f>
        <v>0</v>
      </c>
      <c r="BL451" s="25" t="s">
        <v>262</v>
      </c>
      <c r="BM451" s="25" t="s">
        <v>567</v>
      </c>
    </row>
    <row r="452" spans="2:65" s="1" customFormat="1" ht="16.5" customHeight="1">
      <c r="B452" s="42"/>
      <c r="C452" s="204" t="s">
        <v>568</v>
      </c>
      <c r="D452" s="204" t="s">
        <v>158</v>
      </c>
      <c r="E452" s="205" t="s">
        <v>569</v>
      </c>
      <c r="F452" s="206" t="s">
        <v>570</v>
      </c>
      <c r="G452" s="207" t="s">
        <v>191</v>
      </c>
      <c r="H452" s="208">
        <v>18.2</v>
      </c>
      <c r="I452" s="209"/>
      <c r="J452" s="210">
        <f>ROUND(I452*H452,2)</f>
        <v>0</v>
      </c>
      <c r="K452" s="206" t="s">
        <v>162</v>
      </c>
      <c r="L452" s="62"/>
      <c r="M452" s="211" t="s">
        <v>23</v>
      </c>
      <c r="N452" s="212" t="s">
        <v>44</v>
      </c>
      <c r="O452" s="43"/>
      <c r="P452" s="213">
        <f>O452*H452</f>
        <v>0</v>
      </c>
      <c r="Q452" s="213">
        <v>0</v>
      </c>
      <c r="R452" s="213">
        <f>Q452*H452</f>
        <v>0</v>
      </c>
      <c r="S452" s="213">
        <v>0.0003</v>
      </c>
      <c r="T452" s="214">
        <f>S452*H452</f>
        <v>0.00546</v>
      </c>
      <c r="AR452" s="25" t="s">
        <v>262</v>
      </c>
      <c r="AT452" s="25" t="s">
        <v>158</v>
      </c>
      <c r="AU452" s="25" t="s">
        <v>82</v>
      </c>
      <c r="AY452" s="25" t="s">
        <v>156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25" t="s">
        <v>80</v>
      </c>
      <c r="BK452" s="215">
        <f>ROUND(I452*H452,2)</f>
        <v>0</v>
      </c>
      <c r="BL452" s="25" t="s">
        <v>262</v>
      </c>
      <c r="BM452" s="25" t="s">
        <v>571</v>
      </c>
    </row>
    <row r="453" spans="2:51" s="12" customFormat="1" ht="13.5">
      <c r="B453" s="216"/>
      <c r="C453" s="217"/>
      <c r="D453" s="218" t="s">
        <v>165</v>
      </c>
      <c r="E453" s="219" t="s">
        <v>23</v>
      </c>
      <c r="F453" s="220" t="s">
        <v>301</v>
      </c>
      <c r="G453" s="217"/>
      <c r="H453" s="219" t="s">
        <v>23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165</v>
      </c>
      <c r="AU453" s="226" t="s">
        <v>82</v>
      </c>
      <c r="AV453" s="12" t="s">
        <v>80</v>
      </c>
      <c r="AW453" s="12" t="s">
        <v>36</v>
      </c>
      <c r="AX453" s="12" t="s">
        <v>73</v>
      </c>
      <c r="AY453" s="226" t="s">
        <v>156</v>
      </c>
    </row>
    <row r="454" spans="2:51" s="12" customFormat="1" ht="13.5">
      <c r="B454" s="216"/>
      <c r="C454" s="217"/>
      <c r="D454" s="218" t="s">
        <v>165</v>
      </c>
      <c r="E454" s="219" t="s">
        <v>23</v>
      </c>
      <c r="F454" s="220" t="s">
        <v>236</v>
      </c>
      <c r="G454" s="217"/>
      <c r="H454" s="219" t="s">
        <v>23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165</v>
      </c>
      <c r="AU454" s="226" t="s">
        <v>82</v>
      </c>
      <c r="AV454" s="12" t="s">
        <v>80</v>
      </c>
      <c r="AW454" s="12" t="s">
        <v>36</v>
      </c>
      <c r="AX454" s="12" t="s">
        <v>73</v>
      </c>
      <c r="AY454" s="226" t="s">
        <v>156</v>
      </c>
    </row>
    <row r="455" spans="2:51" s="13" customFormat="1" ht="13.5">
      <c r="B455" s="227"/>
      <c r="C455" s="228"/>
      <c r="D455" s="218" t="s">
        <v>165</v>
      </c>
      <c r="E455" s="229" t="s">
        <v>23</v>
      </c>
      <c r="F455" s="230" t="s">
        <v>572</v>
      </c>
      <c r="G455" s="228"/>
      <c r="H455" s="231">
        <v>18.2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AT455" s="237" t="s">
        <v>165</v>
      </c>
      <c r="AU455" s="237" t="s">
        <v>82</v>
      </c>
      <c r="AV455" s="13" t="s">
        <v>82</v>
      </c>
      <c r="AW455" s="13" t="s">
        <v>36</v>
      </c>
      <c r="AX455" s="13" t="s">
        <v>73</v>
      </c>
      <c r="AY455" s="237" t="s">
        <v>156</v>
      </c>
    </row>
    <row r="456" spans="2:51" s="14" customFormat="1" ht="13.5">
      <c r="B456" s="238"/>
      <c r="C456" s="239"/>
      <c r="D456" s="218" t="s">
        <v>165</v>
      </c>
      <c r="E456" s="240" t="s">
        <v>23</v>
      </c>
      <c r="F456" s="241" t="s">
        <v>168</v>
      </c>
      <c r="G456" s="239"/>
      <c r="H456" s="242">
        <v>18.2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165</v>
      </c>
      <c r="AU456" s="248" t="s">
        <v>82</v>
      </c>
      <c r="AV456" s="14" t="s">
        <v>163</v>
      </c>
      <c r="AW456" s="14" t="s">
        <v>36</v>
      </c>
      <c r="AX456" s="14" t="s">
        <v>80</v>
      </c>
      <c r="AY456" s="248" t="s">
        <v>156</v>
      </c>
    </row>
    <row r="457" spans="2:65" s="1" customFormat="1" ht="16.5" customHeight="1">
      <c r="B457" s="42"/>
      <c r="C457" s="204" t="s">
        <v>573</v>
      </c>
      <c r="D457" s="204" t="s">
        <v>158</v>
      </c>
      <c r="E457" s="205" t="s">
        <v>574</v>
      </c>
      <c r="F457" s="206" t="s">
        <v>575</v>
      </c>
      <c r="G457" s="207" t="s">
        <v>191</v>
      </c>
      <c r="H457" s="208">
        <v>22.4</v>
      </c>
      <c r="I457" s="209"/>
      <c r="J457" s="210">
        <f>ROUND(I457*H457,2)</f>
        <v>0</v>
      </c>
      <c r="K457" s="206" t="s">
        <v>162</v>
      </c>
      <c r="L457" s="62"/>
      <c r="M457" s="211" t="s">
        <v>23</v>
      </c>
      <c r="N457" s="212" t="s">
        <v>44</v>
      </c>
      <c r="O457" s="43"/>
      <c r="P457" s="213">
        <f>O457*H457</f>
        <v>0</v>
      </c>
      <c r="Q457" s="213">
        <v>1E-05</v>
      </c>
      <c r="R457" s="213">
        <f>Q457*H457</f>
        <v>0.000224</v>
      </c>
      <c r="S457" s="213">
        <v>0</v>
      </c>
      <c r="T457" s="214">
        <f>S457*H457</f>
        <v>0</v>
      </c>
      <c r="AR457" s="25" t="s">
        <v>262</v>
      </c>
      <c r="AT457" s="25" t="s">
        <v>158</v>
      </c>
      <c r="AU457" s="25" t="s">
        <v>82</v>
      </c>
      <c r="AY457" s="25" t="s">
        <v>156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5" t="s">
        <v>80</v>
      </c>
      <c r="BK457" s="215">
        <f>ROUND(I457*H457,2)</f>
        <v>0</v>
      </c>
      <c r="BL457" s="25" t="s">
        <v>262</v>
      </c>
      <c r="BM457" s="25" t="s">
        <v>576</v>
      </c>
    </row>
    <row r="458" spans="2:51" s="12" customFormat="1" ht="13.5">
      <c r="B458" s="216"/>
      <c r="C458" s="217"/>
      <c r="D458" s="218" t="s">
        <v>165</v>
      </c>
      <c r="E458" s="219" t="s">
        <v>23</v>
      </c>
      <c r="F458" s="220" t="s">
        <v>166</v>
      </c>
      <c r="G458" s="217"/>
      <c r="H458" s="219" t="s">
        <v>23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165</v>
      </c>
      <c r="AU458" s="226" t="s">
        <v>82</v>
      </c>
      <c r="AV458" s="12" t="s">
        <v>80</v>
      </c>
      <c r="AW458" s="12" t="s">
        <v>36</v>
      </c>
      <c r="AX458" s="12" t="s">
        <v>73</v>
      </c>
      <c r="AY458" s="226" t="s">
        <v>156</v>
      </c>
    </row>
    <row r="459" spans="2:51" s="12" customFormat="1" ht="13.5">
      <c r="B459" s="216"/>
      <c r="C459" s="217"/>
      <c r="D459" s="218" t="s">
        <v>165</v>
      </c>
      <c r="E459" s="219" t="s">
        <v>23</v>
      </c>
      <c r="F459" s="220" t="s">
        <v>236</v>
      </c>
      <c r="G459" s="217"/>
      <c r="H459" s="219" t="s">
        <v>23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165</v>
      </c>
      <c r="AU459" s="226" t="s">
        <v>82</v>
      </c>
      <c r="AV459" s="12" t="s">
        <v>80</v>
      </c>
      <c r="AW459" s="12" t="s">
        <v>36</v>
      </c>
      <c r="AX459" s="12" t="s">
        <v>73</v>
      </c>
      <c r="AY459" s="226" t="s">
        <v>156</v>
      </c>
    </row>
    <row r="460" spans="2:51" s="13" customFormat="1" ht="13.5">
      <c r="B460" s="227"/>
      <c r="C460" s="228"/>
      <c r="D460" s="218" t="s">
        <v>165</v>
      </c>
      <c r="E460" s="229" t="s">
        <v>23</v>
      </c>
      <c r="F460" s="230" t="s">
        <v>577</v>
      </c>
      <c r="G460" s="228"/>
      <c r="H460" s="231">
        <v>9.4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AT460" s="237" t="s">
        <v>165</v>
      </c>
      <c r="AU460" s="237" t="s">
        <v>82</v>
      </c>
      <c r="AV460" s="13" t="s">
        <v>82</v>
      </c>
      <c r="AW460" s="13" t="s">
        <v>36</v>
      </c>
      <c r="AX460" s="13" t="s">
        <v>73</v>
      </c>
      <c r="AY460" s="237" t="s">
        <v>156</v>
      </c>
    </row>
    <row r="461" spans="2:51" s="13" customFormat="1" ht="13.5">
      <c r="B461" s="227"/>
      <c r="C461" s="228"/>
      <c r="D461" s="218" t="s">
        <v>165</v>
      </c>
      <c r="E461" s="229" t="s">
        <v>23</v>
      </c>
      <c r="F461" s="230" t="s">
        <v>578</v>
      </c>
      <c r="G461" s="228"/>
      <c r="H461" s="231">
        <v>-0.9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165</v>
      </c>
      <c r="AU461" s="237" t="s">
        <v>82</v>
      </c>
      <c r="AV461" s="13" t="s">
        <v>82</v>
      </c>
      <c r="AW461" s="13" t="s">
        <v>36</v>
      </c>
      <c r="AX461" s="13" t="s">
        <v>73</v>
      </c>
      <c r="AY461" s="237" t="s">
        <v>156</v>
      </c>
    </row>
    <row r="462" spans="2:51" s="15" customFormat="1" ht="13.5">
      <c r="B462" s="259"/>
      <c r="C462" s="260"/>
      <c r="D462" s="218" t="s">
        <v>165</v>
      </c>
      <c r="E462" s="261" t="s">
        <v>23</v>
      </c>
      <c r="F462" s="262" t="s">
        <v>210</v>
      </c>
      <c r="G462" s="260"/>
      <c r="H462" s="263">
        <v>8.5</v>
      </c>
      <c r="I462" s="264"/>
      <c r="J462" s="260"/>
      <c r="K462" s="260"/>
      <c r="L462" s="265"/>
      <c r="M462" s="266"/>
      <c r="N462" s="267"/>
      <c r="O462" s="267"/>
      <c r="P462" s="267"/>
      <c r="Q462" s="267"/>
      <c r="R462" s="267"/>
      <c r="S462" s="267"/>
      <c r="T462" s="268"/>
      <c r="AT462" s="269" t="s">
        <v>165</v>
      </c>
      <c r="AU462" s="269" t="s">
        <v>82</v>
      </c>
      <c r="AV462" s="15" t="s">
        <v>90</v>
      </c>
      <c r="AW462" s="15" t="s">
        <v>36</v>
      </c>
      <c r="AX462" s="15" t="s">
        <v>73</v>
      </c>
      <c r="AY462" s="269" t="s">
        <v>156</v>
      </c>
    </row>
    <row r="463" spans="2:51" s="12" customFormat="1" ht="13.5">
      <c r="B463" s="216"/>
      <c r="C463" s="217"/>
      <c r="D463" s="218" t="s">
        <v>165</v>
      </c>
      <c r="E463" s="219" t="s">
        <v>23</v>
      </c>
      <c r="F463" s="220" t="s">
        <v>239</v>
      </c>
      <c r="G463" s="217"/>
      <c r="H463" s="219" t="s">
        <v>23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165</v>
      </c>
      <c r="AU463" s="226" t="s">
        <v>82</v>
      </c>
      <c r="AV463" s="12" t="s">
        <v>80</v>
      </c>
      <c r="AW463" s="12" t="s">
        <v>36</v>
      </c>
      <c r="AX463" s="12" t="s">
        <v>73</v>
      </c>
      <c r="AY463" s="226" t="s">
        <v>156</v>
      </c>
    </row>
    <row r="464" spans="2:51" s="13" customFormat="1" ht="13.5">
      <c r="B464" s="227"/>
      <c r="C464" s="228"/>
      <c r="D464" s="218" t="s">
        <v>165</v>
      </c>
      <c r="E464" s="229" t="s">
        <v>23</v>
      </c>
      <c r="F464" s="230" t="s">
        <v>579</v>
      </c>
      <c r="G464" s="228"/>
      <c r="H464" s="231">
        <v>14.8</v>
      </c>
      <c r="I464" s="232"/>
      <c r="J464" s="228"/>
      <c r="K464" s="228"/>
      <c r="L464" s="233"/>
      <c r="M464" s="234"/>
      <c r="N464" s="235"/>
      <c r="O464" s="235"/>
      <c r="P464" s="235"/>
      <c r="Q464" s="235"/>
      <c r="R464" s="235"/>
      <c r="S464" s="235"/>
      <c r="T464" s="236"/>
      <c r="AT464" s="237" t="s">
        <v>165</v>
      </c>
      <c r="AU464" s="237" t="s">
        <v>82</v>
      </c>
      <c r="AV464" s="13" t="s">
        <v>82</v>
      </c>
      <c r="AW464" s="13" t="s">
        <v>36</v>
      </c>
      <c r="AX464" s="13" t="s">
        <v>73</v>
      </c>
      <c r="AY464" s="237" t="s">
        <v>156</v>
      </c>
    </row>
    <row r="465" spans="2:51" s="13" customFormat="1" ht="13.5">
      <c r="B465" s="227"/>
      <c r="C465" s="228"/>
      <c r="D465" s="218" t="s">
        <v>165</v>
      </c>
      <c r="E465" s="229" t="s">
        <v>23</v>
      </c>
      <c r="F465" s="230" t="s">
        <v>578</v>
      </c>
      <c r="G465" s="228"/>
      <c r="H465" s="231">
        <v>-0.9</v>
      </c>
      <c r="I465" s="232"/>
      <c r="J465" s="228"/>
      <c r="K465" s="228"/>
      <c r="L465" s="233"/>
      <c r="M465" s="234"/>
      <c r="N465" s="235"/>
      <c r="O465" s="235"/>
      <c r="P465" s="235"/>
      <c r="Q465" s="235"/>
      <c r="R465" s="235"/>
      <c r="S465" s="235"/>
      <c r="T465" s="236"/>
      <c r="AT465" s="237" t="s">
        <v>165</v>
      </c>
      <c r="AU465" s="237" t="s">
        <v>82</v>
      </c>
      <c r="AV465" s="13" t="s">
        <v>82</v>
      </c>
      <c r="AW465" s="13" t="s">
        <v>36</v>
      </c>
      <c r="AX465" s="13" t="s">
        <v>73</v>
      </c>
      <c r="AY465" s="237" t="s">
        <v>156</v>
      </c>
    </row>
    <row r="466" spans="2:51" s="15" customFormat="1" ht="13.5">
      <c r="B466" s="259"/>
      <c r="C466" s="260"/>
      <c r="D466" s="218" t="s">
        <v>165</v>
      </c>
      <c r="E466" s="261" t="s">
        <v>23</v>
      </c>
      <c r="F466" s="262" t="s">
        <v>210</v>
      </c>
      <c r="G466" s="260"/>
      <c r="H466" s="263">
        <v>13.9</v>
      </c>
      <c r="I466" s="264"/>
      <c r="J466" s="260"/>
      <c r="K466" s="260"/>
      <c r="L466" s="265"/>
      <c r="M466" s="266"/>
      <c r="N466" s="267"/>
      <c r="O466" s="267"/>
      <c r="P466" s="267"/>
      <c r="Q466" s="267"/>
      <c r="R466" s="267"/>
      <c r="S466" s="267"/>
      <c r="T466" s="268"/>
      <c r="AT466" s="269" t="s">
        <v>165</v>
      </c>
      <c r="AU466" s="269" t="s">
        <v>82</v>
      </c>
      <c r="AV466" s="15" t="s">
        <v>90</v>
      </c>
      <c r="AW466" s="15" t="s">
        <v>36</v>
      </c>
      <c r="AX466" s="15" t="s">
        <v>73</v>
      </c>
      <c r="AY466" s="269" t="s">
        <v>156</v>
      </c>
    </row>
    <row r="467" spans="2:51" s="14" customFormat="1" ht="13.5">
      <c r="B467" s="238"/>
      <c r="C467" s="239"/>
      <c r="D467" s="218" t="s">
        <v>165</v>
      </c>
      <c r="E467" s="240" t="s">
        <v>23</v>
      </c>
      <c r="F467" s="241" t="s">
        <v>168</v>
      </c>
      <c r="G467" s="239"/>
      <c r="H467" s="242">
        <v>22.4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165</v>
      </c>
      <c r="AU467" s="248" t="s">
        <v>82</v>
      </c>
      <c r="AV467" s="14" t="s">
        <v>163</v>
      </c>
      <c r="AW467" s="14" t="s">
        <v>36</v>
      </c>
      <c r="AX467" s="14" t="s">
        <v>80</v>
      </c>
      <c r="AY467" s="248" t="s">
        <v>156</v>
      </c>
    </row>
    <row r="468" spans="2:65" s="1" customFormat="1" ht="16.5" customHeight="1">
      <c r="B468" s="42"/>
      <c r="C468" s="249" t="s">
        <v>580</v>
      </c>
      <c r="D468" s="249" t="s">
        <v>169</v>
      </c>
      <c r="E468" s="250" t="s">
        <v>581</v>
      </c>
      <c r="F468" s="251" t="s">
        <v>582</v>
      </c>
      <c r="G468" s="252" t="s">
        <v>191</v>
      </c>
      <c r="H468" s="253">
        <v>22.848</v>
      </c>
      <c r="I468" s="254"/>
      <c r="J468" s="255">
        <f>ROUND(I468*H468,2)</f>
        <v>0</v>
      </c>
      <c r="K468" s="251" t="s">
        <v>162</v>
      </c>
      <c r="L468" s="256"/>
      <c r="M468" s="257" t="s">
        <v>23</v>
      </c>
      <c r="N468" s="258" t="s">
        <v>44</v>
      </c>
      <c r="O468" s="43"/>
      <c r="P468" s="213">
        <f>O468*H468</f>
        <v>0</v>
      </c>
      <c r="Q468" s="213">
        <v>0.00038</v>
      </c>
      <c r="R468" s="213">
        <f>Q468*H468</f>
        <v>0.00868224</v>
      </c>
      <c r="S468" s="213">
        <v>0</v>
      </c>
      <c r="T468" s="214">
        <f>S468*H468</f>
        <v>0</v>
      </c>
      <c r="AR468" s="25" t="s">
        <v>350</v>
      </c>
      <c r="AT468" s="25" t="s">
        <v>169</v>
      </c>
      <c r="AU468" s="25" t="s">
        <v>82</v>
      </c>
      <c r="AY468" s="25" t="s">
        <v>156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25" t="s">
        <v>80</v>
      </c>
      <c r="BK468" s="215">
        <f>ROUND(I468*H468,2)</f>
        <v>0</v>
      </c>
      <c r="BL468" s="25" t="s">
        <v>262</v>
      </c>
      <c r="BM468" s="25" t="s">
        <v>583</v>
      </c>
    </row>
    <row r="469" spans="2:51" s="13" customFormat="1" ht="13.5">
      <c r="B469" s="227"/>
      <c r="C469" s="228"/>
      <c r="D469" s="218" t="s">
        <v>165</v>
      </c>
      <c r="E469" s="228"/>
      <c r="F469" s="230" t="s">
        <v>584</v>
      </c>
      <c r="G469" s="228"/>
      <c r="H469" s="231">
        <v>22.848</v>
      </c>
      <c r="I469" s="232"/>
      <c r="J469" s="228"/>
      <c r="K469" s="228"/>
      <c r="L469" s="233"/>
      <c r="M469" s="234"/>
      <c r="N469" s="235"/>
      <c r="O469" s="235"/>
      <c r="P469" s="235"/>
      <c r="Q469" s="235"/>
      <c r="R469" s="235"/>
      <c r="S469" s="235"/>
      <c r="T469" s="236"/>
      <c r="AT469" s="237" t="s">
        <v>165</v>
      </c>
      <c r="AU469" s="237" t="s">
        <v>82</v>
      </c>
      <c r="AV469" s="13" t="s">
        <v>82</v>
      </c>
      <c r="AW469" s="13" t="s">
        <v>6</v>
      </c>
      <c r="AX469" s="13" t="s">
        <v>80</v>
      </c>
      <c r="AY469" s="237" t="s">
        <v>156</v>
      </c>
    </row>
    <row r="470" spans="2:65" s="1" customFormat="1" ht="16.5" customHeight="1">
      <c r="B470" s="42"/>
      <c r="C470" s="204" t="s">
        <v>585</v>
      </c>
      <c r="D470" s="204" t="s">
        <v>158</v>
      </c>
      <c r="E470" s="205" t="s">
        <v>586</v>
      </c>
      <c r="F470" s="206" t="s">
        <v>587</v>
      </c>
      <c r="G470" s="207" t="s">
        <v>177</v>
      </c>
      <c r="H470" s="208">
        <v>18.515</v>
      </c>
      <c r="I470" s="209"/>
      <c r="J470" s="210">
        <f>ROUND(I470*H470,2)</f>
        <v>0</v>
      </c>
      <c r="K470" s="206" t="s">
        <v>162</v>
      </c>
      <c r="L470" s="62"/>
      <c r="M470" s="211" t="s">
        <v>23</v>
      </c>
      <c r="N470" s="212" t="s">
        <v>44</v>
      </c>
      <c r="O470" s="43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AR470" s="25" t="s">
        <v>262</v>
      </c>
      <c r="AT470" s="25" t="s">
        <v>158</v>
      </c>
      <c r="AU470" s="25" t="s">
        <v>82</v>
      </c>
      <c r="AY470" s="25" t="s">
        <v>156</v>
      </c>
      <c r="BE470" s="215">
        <f>IF(N470="základní",J470,0)</f>
        <v>0</v>
      </c>
      <c r="BF470" s="215">
        <f>IF(N470="snížená",J470,0)</f>
        <v>0</v>
      </c>
      <c r="BG470" s="215">
        <f>IF(N470="zákl. přenesená",J470,0)</f>
        <v>0</v>
      </c>
      <c r="BH470" s="215">
        <f>IF(N470="sníž. přenesená",J470,0)</f>
        <v>0</v>
      </c>
      <c r="BI470" s="215">
        <f>IF(N470="nulová",J470,0)</f>
        <v>0</v>
      </c>
      <c r="BJ470" s="25" t="s">
        <v>80</v>
      </c>
      <c r="BK470" s="215">
        <f>ROUND(I470*H470,2)</f>
        <v>0</v>
      </c>
      <c r="BL470" s="25" t="s">
        <v>262</v>
      </c>
      <c r="BM470" s="25" t="s">
        <v>588</v>
      </c>
    </row>
    <row r="471" spans="2:65" s="1" customFormat="1" ht="38.25" customHeight="1">
      <c r="B471" s="42"/>
      <c r="C471" s="204" t="s">
        <v>589</v>
      </c>
      <c r="D471" s="204" t="s">
        <v>158</v>
      </c>
      <c r="E471" s="205" t="s">
        <v>590</v>
      </c>
      <c r="F471" s="206" t="s">
        <v>591</v>
      </c>
      <c r="G471" s="207" t="s">
        <v>161</v>
      </c>
      <c r="H471" s="208">
        <v>0.212</v>
      </c>
      <c r="I471" s="209"/>
      <c r="J471" s="210">
        <f>ROUND(I471*H471,2)</f>
        <v>0</v>
      </c>
      <c r="K471" s="206" t="s">
        <v>162</v>
      </c>
      <c r="L471" s="62"/>
      <c r="M471" s="211" t="s">
        <v>23</v>
      </c>
      <c r="N471" s="212" t="s">
        <v>44</v>
      </c>
      <c r="O471" s="43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5" t="s">
        <v>262</v>
      </c>
      <c r="AT471" s="25" t="s">
        <v>158</v>
      </c>
      <c r="AU471" s="25" t="s">
        <v>82</v>
      </c>
      <c r="AY471" s="25" t="s">
        <v>156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5" t="s">
        <v>80</v>
      </c>
      <c r="BK471" s="215">
        <f>ROUND(I471*H471,2)</f>
        <v>0</v>
      </c>
      <c r="BL471" s="25" t="s">
        <v>262</v>
      </c>
      <c r="BM471" s="25" t="s">
        <v>592</v>
      </c>
    </row>
    <row r="472" spans="2:65" s="1" customFormat="1" ht="38.25" customHeight="1">
      <c r="B472" s="42"/>
      <c r="C472" s="204" t="s">
        <v>593</v>
      </c>
      <c r="D472" s="204" t="s">
        <v>158</v>
      </c>
      <c r="E472" s="205" t="s">
        <v>594</v>
      </c>
      <c r="F472" s="206" t="s">
        <v>595</v>
      </c>
      <c r="G472" s="207" t="s">
        <v>161</v>
      </c>
      <c r="H472" s="208">
        <v>0.212</v>
      </c>
      <c r="I472" s="209"/>
      <c r="J472" s="210">
        <f>ROUND(I472*H472,2)</f>
        <v>0</v>
      </c>
      <c r="K472" s="206" t="s">
        <v>162</v>
      </c>
      <c r="L472" s="62"/>
      <c r="M472" s="211" t="s">
        <v>23</v>
      </c>
      <c r="N472" s="212" t="s">
        <v>44</v>
      </c>
      <c r="O472" s="43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5" t="s">
        <v>262</v>
      </c>
      <c r="AT472" s="25" t="s">
        <v>158</v>
      </c>
      <c r="AU472" s="25" t="s">
        <v>82</v>
      </c>
      <c r="AY472" s="25" t="s">
        <v>156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5" t="s">
        <v>80</v>
      </c>
      <c r="BK472" s="215">
        <f>ROUND(I472*H472,2)</f>
        <v>0</v>
      </c>
      <c r="BL472" s="25" t="s">
        <v>262</v>
      </c>
      <c r="BM472" s="25" t="s">
        <v>596</v>
      </c>
    </row>
    <row r="473" spans="2:63" s="11" customFormat="1" ht="29.85" customHeight="1">
      <c r="B473" s="188"/>
      <c r="C473" s="189"/>
      <c r="D473" s="190" t="s">
        <v>72</v>
      </c>
      <c r="E473" s="202" t="s">
        <v>597</v>
      </c>
      <c r="F473" s="202" t="s">
        <v>598</v>
      </c>
      <c r="G473" s="189"/>
      <c r="H473" s="189"/>
      <c r="I473" s="192"/>
      <c r="J473" s="203">
        <f>BK473</f>
        <v>0</v>
      </c>
      <c r="K473" s="189"/>
      <c r="L473" s="194"/>
      <c r="M473" s="195"/>
      <c r="N473" s="196"/>
      <c r="O473" s="196"/>
      <c r="P473" s="197">
        <f>SUM(P474:P499)</f>
        <v>0</v>
      </c>
      <c r="Q473" s="196"/>
      <c r="R473" s="197">
        <f>SUM(R474:R499)</f>
        <v>1.7190192</v>
      </c>
      <c r="S473" s="196"/>
      <c r="T473" s="198">
        <f>SUM(T474:T499)</f>
        <v>0</v>
      </c>
      <c r="AR473" s="199" t="s">
        <v>82</v>
      </c>
      <c r="AT473" s="200" t="s">
        <v>72</v>
      </c>
      <c r="AU473" s="200" t="s">
        <v>80</v>
      </c>
      <c r="AY473" s="199" t="s">
        <v>156</v>
      </c>
      <c r="BK473" s="201">
        <f>SUM(BK474:BK499)</f>
        <v>0</v>
      </c>
    </row>
    <row r="474" spans="2:65" s="1" customFormat="1" ht="25.5" customHeight="1">
      <c r="B474" s="42"/>
      <c r="C474" s="204" t="s">
        <v>599</v>
      </c>
      <c r="D474" s="204" t="s">
        <v>158</v>
      </c>
      <c r="E474" s="205" t="s">
        <v>600</v>
      </c>
      <c r="F474" s="206" t="s">
        <v>601</v>
      </c>
      <c r="G474" s="207" t="s">
        <v>177</v>
      </c>
      <c r="H474" s="208">
        <v>65.139</v>
      </c>
      <c r="I474" s="209"/>
      <c r="J474" s="210">
        <f>ROUND(I474*H474,2)</f>
        <v>0</v>
      </c>
      <c r="K474" s="206" t="s">
        <v>162</v>
      </c>
      <c r="L474" s="62"/>
      <c r="M474" s="211" t="s">
        <v>23</v>
      </c>
      <c r="N474" s="212" t="s">
        <v>44</v>
      </c>
      <c r="O474" s="43"/>
      <c r="P474" s="213">
        <f>O474*H474</f>
        <v>0</v>
      </c>
      <c r="Q474" s="213">
        <v>0.0029</v>
      </c>
      <c r="R474" s="213">
        <f>Q474*H474</f>
        <v>0.18890309999999996</v>
      </c>
      <c r="S474" s="213">
        <v>0</v>
      </c>
      <c r="T474" s="214">
        <f>S474*H474</f>
        <v>0</v>
      </c>
      <c r="AR474" s="25" t="s">
        <v>262</v>
      </c>
      <c r="AT474" s="25" t="s">
        <v>158</v>
      </c>
      <c r="AU474" s="25" t="s">
        <v>82</v>
      </c>
      <c r="AY474" s="25" t="s">
        <v>156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5" t="s">
        <v>80</v>
      </c>
      <c r="BK474" s="215">
        <f>ROUND(I474*H474,2)</f>
        <v>0</v>
      </c>
      <c r="BL474" s="25" t="s">
        <v>262</v>
      </c>
      <c r="BM474" s="25" t="s">
        <v>602</v>
      </c>
    </row>
    <row r="475" spans="2:51" s="12" customFormat="1" ht="13.5">
      <c r="B475" s="216"/>
      <c r="C475" s="217"/>
      <c r="D475" s="218" t="s">
        <v>165</v>
      </c>
      <c r="E475" s="219" t="s">
        <v>23</v>
      </c>
      <c r="F475" s="220" t="s">
        <v>179</v>
      </c>
      <c r="G475" s="217"/>
      <c r="H475" s="219" t="s">
        <v>23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165</v>
      </c>
      <c r="AU475" s="226" t="s">
        <v>82</v>
      </c>
      <c r="AV475" s="12" t="s">
        <v>80</v>
      </c>
      <c r="AW475" s="12" t="s">
        <v>36</v>
      </c>
      <c r="AX475" s="12" t="s">
        <v>73</v>
      </c>
      <c r="AY475" s="226" t="s">
        <v>156</v>
      </c>
    </row>
    <row r="476" spans="2:51" s="12" customFormat="1" ht="13.5">
      <c r="B476" s="216"/>
      <c r="C476" s="217"/>
      <c r="D476" s="218" t="s">
        <v>165</v>
      </c>
      <c r="E476" s="219" t="s">
        <v>23</v>
      </c>
      <c r="F476" s="220" t="s">
        <v>208</v>
      </c>
      <c r="G476" s="217"/>
      <c r="H476" s="219" t="s">
        <v>23</v>
      </c>
      <c r="I476" s="221"/>
      <c r="J476" s="217"/>
      <c r="K476" s="217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165</v>
      </c>
      <c r="AU476" s="226" t="s">
        <v>82</v>
      </c>
      <c r="AV476" s="12" t="s">
        <v>80</v>
      </c>
      <c r="AW476" s="12" t="s">
        <v>36</v>
      </c>
      <c r="AX476" s="12" t="s">
        <v>73</v>
      </c>
      <c r="AY476" s="226" t="s">
        <v>156</v>
      </c>
    </row>
    <row r="477" spans="2:51" s="13" customFormat="1" ht="13.5">
      <c r="B477" s="227"/>
      <c r="C477" s="228"/>
      <c r="D477" s="218" t="s">
        <v>165</v>
      </c>
      <c r="E477" s="229" t="s">
        <v>23</v>
      </c>
      <c r="F477" s="230" t="s">
        <v>228</v>
      </c>
      <c r="G477" s="228"/>
      <c r="H477" s="231">
        <v>21.83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AT477" s="237" t="s">
        <v>165</v>
      </c>
      <c r="AU477" s="237" t="s">
        <v>82</v>
      </c>
      <c r="AV477" s="13" t="s">
        <v>82</v>
      </c>
      <c r="AW477" s="13" t="s">
        <v>36</v>
      </c>
      <c r="AX477" s="13" t="s">
        <v>73</v>
      </c>
      <c r="AY477" s="237" t="s">
        <v>156</v>
      </c>
    </row>
    <row r="478" spans="2:51" s="13" customFormat="1" ht="13.5">
      <c r="B478" s="227"/>
      <c r="C478" s="228"/>
      <c r="D478" s="218" t="s">
        <v>165</v>
      </c>
      <c r="E478" s="229" t="s">
        <v>23</v>
      </c>
      <c r="F478" s="230" t="s">
        <v>229</v>
      </c>
      <c r="G478" s="228"/>
      <c r="H478" s="231">
        <v>-1.773</v>
      </c>
      <c r="I478" s="232"/>
      <c r="J478" s="228"/>
      <c r="K478" s="228"/>
      <c r="L478" s="233"/>
      <c r="M478" s="234"/>
      <c r="N478" s="235"/>
      <c r="O478" s="235"/>
      <c r="P478" s="235"/>
      <c r="Q478" s="235"/>
      <c r="R478" s="235"/>
      <c r="S478" s="235"/>
      <c r="T478" s="236"/>
      <c r="AT478" s="237" t="s">
        <v>165</v>
      </c>
      <c r="AU478" s="237" t="s">
        <v>82</v>
      </c>
      <c r="AV478" s="13" t="s">
        <v>82</v>
      </c>
      <c r="AW478" s="13" t="s">
        <v>36</v>
      </c>
      <c r="AX478" s="13" t="s">
        <v>73</v>
      </c>
      <c r="AY478" s="237" t="s">
        <v>156</v>
      </c>
    </row>
    <row r="479" spans="2:51" s="15" customFormat="1" ht="13.5">
      <c r="B479" s="259"/>
      <c r="C479" s="260"/>
      <c r="D479" s="218" t="s">
        <v>165</v>
      </c>
      <c r="E479" s="261" t="s">
        <v>23</v>
      </c>
      <c r="F479" s="262" t="s">
        <v>210</v>
      </c>
      <c r="G479" s="260"/>
      <c r="H479" s="263">
        <v>20.057</v>
      </c>
      <c r="I479" s="264"/>
      <c r="J479" s="260"/>
      <c r="K479" s="260"/>
      <c r="L479" s="265"/>
      <c r="M479" s="266"/>
      <c r="N479" s="267"/>
      <c r="O479" s="267"/>
      <c r="P479" s="267"/>
      <c r="Q479" s="267"/>
      <c r="R479" s="267"/>
      <c r="S479" s="267"/>
      <c r="T479" s="268"/>
      <c r="AT479" s="269" t="s">
        <v>165</v>
      </c>
      <c r="AU479" s="269" t="s">
        <v>82</v>
      </c>
      <c r="AV479" s="15" t="s">
        <v>90</v>
      </c>
      <c r="AW479" s="15" t="s">
        <v>36</v>
      </c>
      <c r="AX479" s="15" t="s">
        <v>73</v>
      </c>
      <c r="AY479" s="269" t="s">
        <v>156</v>
      </c>
    </row>
    <row r="480" spans="2:51" s="12" customFormat="1" ht="13.5">
      <c r="B480" s="216"/>
      <c r="C480" s="217"/>
      <c r="D480" s="218" t="s">
        <v>165</v>
      </c>
      <c r="E480" s="219" t="s">
        <v>23</v>
      </c>
      <c r="F480" s="220" t="s">
        <v>211</v>
      </c>
      <c r="G480" s="217"/>
      <c r="H480" s="219" t="s">
        <v>23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165</v>
      </c>
      <c r="AU480" s="226" t="s">
        <v>82</v>
      </c>
      <c r="AV480" s="12" t="s">
        <v>80</v>
      </c>
      <c r="AW480" s="12" t="s">
        <v>36</v>
      </c>
      <c r="AX480" s="12" t="s">
        <v>73</v>
      </c>
      <c r="AY480" s="226" t="s">
        <v>156</v>
      </c>
    </row>
    <row r="481" spans="2:51" s="13" customFormat="1" ht="13.5">
      <c r="B481" s="227"/>
      <c r="C481" s="228"/>
      <c r="D481" s="218" t="s">
        <v>165</v>
      </c>
      <c r="E481" s="229" t="s">
        <v>23</v>
      </c>
      <c r="F481" s="230" t="s">
        <v>230</v>
      </c>
      <c r="G481" s="228"/>
      <c r="H481" s="231">
        <v>20.65</v>
      </c>
      <c r="I481" s="232"/>
      <c r="J481" s="228"/>
      <c r="K481" s="228"/>
      <c r="L481" s="233"/>
      <c r="M481" s="234"/>
      <c r="N481" s="235"/>
      <c r="O481" s="235"/>
      <c r="P481" s="235"/>
      <c r="Q481" s="235"/>
      <c r="R481" s="235"/>
      <c r="S481" s="235"/>
      <c r="T481" s="236"/>
      <c r="AT481" s="237" t="s">
        <v>165</v>
      </c>
      <c r="AU481" s="237" t="s">
        <v>82</v>
      </c>
      <c r="AV481" s="13" t="s">
        <v>82</v>
      </c>
      <c r="AW481" s="13" t="s">
        <v>36</v>
      </c>
      <c r="AX481" s="13" t="s">
        <v>73</v>
      </c>
      <c r="AY481" s="237" t="s">
        <v>156</v>
      </c>
    </row>
    <row r="482" spans="2:51" s="13" customFormat="1" ht="13.5">
      <c r="B482" s="227"/>
      <c r="C482" s="228"/>
      <c r="D482" s="218" t="s">
        <v>165</v>
      </c>
      <c r="E482" s="229" t="s">
        <v>23</v>
      </c>
      <c r="F482" s="230" t="s">
        <v>231</v>
      </c>
      <c r="G482" s="228"/>
      <c r="H482" s="231">
        <v>-3.152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165</v>
      </c>
      <c r="AU482" s="237" t="s">
        <v>82</v>
      </c>
      <c r="AV482" s="13" t="s">
        <v>82</v>
      </c>
      <c r="AW482" s="13" t="s">
        <v>36</v>
      </c>
      <c r="AX482" s="13" t="s">
        <v>73</v>
      </c>
      <c r="AY482" s="237" t="s">
        <v>156</v>
      </c>
    </row>
    <row r="483" spans="2:51" s="15" customFormat="1" ht="13.5">
      <c r="B483" s="259"/>
      <c r="C483" s="260"/>
      <c r="D483" s="218" t="s">
        <v>165</v>
      </c>
      <c r="E483" s="261" t="s">
        <v>23</v>
      </c>
      <c r="F483" s="262" t="s">
        <v>210</v>
      </c>
      <c r="G483" s="260"/>
      <c r="H483" s="263">
        <v>17.498</v>
      </c>
      <c r="I483" s="264"/>
      <c r="J483" s="260"/>
      <c r="K483" s="260"/>
      <c r="L483" s="265"/>
      <c r="M483" s="266"/>
      <c r="N483" s="267"/>
      <c r="O483" s="267"/>
      <c r="P483" s="267"/>
      <c r="Q483" s="267"/>
      <c r="R483" s="267"/>
      <c r="S483" s="267"/>
      <c r="T483" s="268"/>
      <c r="AT483" s="269" t="s">
        <v>165</v>
      </c>
      <c r="AU483" s="269" t="s">
        <v>82</v>
      </c>
      <c r="AV483" s="15" t="s">
        <v>90</v>
      </c>
      <c r="AW483" s="15" t="s">
        <v>36</v>
      </c>
      <c r="AX483" s="15" t="s">
        <v>73</v>
      </c>
      <c r="AY483" s="269" t="s">
        <v>156</v>
      </c>
    </row>
    <row r="484" spans="2:51" s="12" customFormat="1" ht="13.5">
      <c r="B484" s="216"/>
      <c r="C484" s="217"/>
      <c r="D484" s="218" t="s">
        <v>165</v>
      </c>
      <c r="E484" s="219" t="s">
        <v>23</v>
      </c>
      <c r="F484" s="220" t="s">
        <v>213</v>
      </c>
      <c r="G484" s="217"/>
      <c r="H484" s="219" t="s">
        <v>23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165</v>
      </c>
      <c r="AU484" s="226" t="s">
        <v>82</v>
      </c>
      <c r="AV484" s="12" t="s">
        <v>80</v>
      </c>
      <c r="AW484" s="12" t="s">
        <v>36</v>
      </c>
      <c r="AX484" s="12" t="s">
        <v>73</v>
      </c>
      <c r="AY484" s="226" t="s">
        <v>156</v>
      </c>
    </row>
    <row r="485" spans="2:51" s="13" customFormat="1" ht="13.5">
      <c r="B485" s="227"/>
      <c r="C485" s="228"/>
      <c r="D485" s="218" t="s">
        <v>165</v>
      </c>
      <c r="E485" s="229" t="s">
        <v>23</v>
      </c>
      <c r="F485" s="230" t="s">
        <v>232</v>
      </c>
      <c r="G485" s="228"/>
      <c r="H485" s="231">
        <v>31.86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165</v>
      </c>
      <c r="AU485" s="237" t="s">
        <v>82</v>
      </c>
      <c r="AV485" s="13" t="s">
        <v>82</v>
      </c>
      <c r="AW485" s="13" t="s">
        <v>36</v>
      </c>
      <c r="AX485" s="13" t="s">
        <v>73</v>
      </c>
      <c r="AY485" s="237" t="s">
        <v>156</v>
      </c>
    </row>
    <row r="486" spans="2:51" s="13" customFormat="1" ht="13.5">
      <c r="B486" s="227"/>
      <c r="C486" s="228"/>
      <c r="D486" s="218" t="s">
        <v>165</v>
      </c>
      <c r="E486" s="229" t="s">
        <v>23</v>
      </c>
      <c r="F486" s="230" t="s">
        <v>234</v>
      </c>
      <c r="G486" s="228"/>
      <c r="H486" s="231">
        <v>-1.576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165</v>
      </c>
      <c r="AU486" s="237" t="s">
        <v>82</v>
      </c>
      <c r="AV486" s="13" t="s">
        <v>82</v>
      </c>
      <c r="AW486" s="13" t="s">
        <v>36</v>
      </c>
      <c r="AX486" s="13" t="s">
        <v>73</v>
      </c>
      <c r="AY486" s="237" t="s">
        <v>156</v>
      </c>
    </row>
    <row r="487" spans="2:51" s="13" customFormat="1" ht="13.5">
      <c r="B487" s="227"/>
      <c r="C487" s="228"/>
      <c r="D487" s="218" t="s">
        <v>165</v>
      </c>
      <c r="E487" s="229" t="s">
        <v>23</v>
      </c>
      <c r="F487" s="230" t="s">
        <v>235</v>
      </c>
      <c r="G487" s="228"/>
      <c r="H487" s="231">
        <v>-2.7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AT487" s="237" t="s">
        <v>165</v>
      </c>
      <c r="AU487" s="237" t="s">
        <v>82</v>
      </c>
      <c r="AV487" s="13" t="s">
        <v>82</v>
      </c>
      <c r="AW487" s="13" t="s">
        <v>36</v>
      </c>
      <c r="AX487" s="13" t="s">
        <v>73</v>
      </c>
      <c r="AY487" s="237" t="s">
        <v>156</v>
      </c>
    </row>
    <row r="488" spans="2:51" s="15" customFormat="1" ht="13.5">
      <c r="B488" s="259"/>
      <c r="C488" s="260"/>
      <c r="D488" s="218" t="s">
        <v>165</v>
      </c>
      <c r="E488" s="261" t="s">
        <v>23</v>
      </c>
      <c r="F488" s="262" t="s">
        <v>210</v>
      </c>
      <c r="G488" s="260"/>
      <c r="H488" s="263">
        <v>27.584</v>
      </c>
      <c r="I488" s="264"/>
      <c r="J488" s="260"/>
      <c r="K488" s="260"/>
      <c r="L488" s="265"/>
      <c r="M488" s="266"/>
      <c r="N488" s="267"/>
      <c r="O488" s="267"/>
      <c r="P488" s="267"/>
      <c r="Q488" s="267"/>
      <c r="R488" s="267"/>
      <c r="S488" s="267"/>
      <c r="T488" s="268"/>
      <c r="AT488" s="269" t="s">
        <v>165</v>
      </c>
      <c r="AU488" s="269" t="s">
        <v>82</v>
      </c>
      <c r="AV488" s="15" t="s">
        <v>90</v>
      </c>
      <c r="AW488" s="15" t="s">
        <v>36</v>
      </c>
      <c r="AX488" s="15" t="s">
        <v>73</v>
      </c>
      <c r="AY488" s="269" t="s">
        <v>156</v>
      </c>
    </row>
    <row r="489" spans="2:51" s="14" customFormat="1" ht="13.5">
      <c r="B489" s="238"/>
      <c r="C489" s="239"/>
      <c r="D489" s="218" t="s">
        <v>165</v>
      </c>
      <c r="E489" s="240" t="s">
        <v>23</v>
      </c>
      <c r="F489" s="241" t="s">
        <v>168</v>
      </c>
      <c r="G489" s="239"/>
      <c r="H489" s="242">
        <v>65.139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AT489" s="248" t="s">
        <v>165</v>
      </c>
      <c r="AU489" s="248" t="s">
        <v>82</v>
      </c>
      <c r="AV489" s="14" t="s">
        <v>163</v>
      </c>
      <c r="AW489" s="14" t="s">
        <v>36</v>
      </c>
      <c r="AX489" s="14" t="s">
        <v>80</v>
      </c>
      <c r="AY489" s="248" t="s">
        <v>156</v>
      </c>
    </row>
    <row r="490" spans="2:65" s="1" customFormat="1" ht="16.5" customHeight="1">
      <c r="B490" s="42"/>
      <c r="C490" s="249" t="s">
        <v>603</v>
      </c>
      <c r="D490" s="249" t="s">
        <v>169</v>
      </c>
      <c r="E490" s="250" t="s">
        <v>604</v>
      </c>
      <c r="F490" s="251" t="s">
        <v>605</v>
      </c>
      <c r="G490" s="252" t="s">
        <v>177</v>
      </c>
      <c r="H490" s="253">
        <v>71.653</v>
      </c>
      <c r="I490" s="254"/>
      <c r="J490" s="255">
        <f>ROUND(I490*H490,2)</f>
        <v>0</v>
      </c>
      <c r="K490" s="251" t="s">
        <v>162</v>
      </c>
      <c r="L490" s="256"/>
      <c r="M490" s="257" t="s">
        <v>23</v>
      </c>
      <c r="N490" s="258" t="s">
        <v>44</v>
      </c>
      <c r="O490" s="43"/>
      <c r="P490" s="213">
        <f>O490*H490</f>
        <v>0</v>
      </c>
      <c r="Q490" s="213">
        <v>0.0138</v>
      </c>
      <c r="R490" s="213">
        <f>Q490*H490</f>
        <v>0.9888114000000001</v>
      </c>
      <c r="S490" s="213">
        <v>0</v>
      </c>
      <c r="T490" s="214">
        <f>S490*H490</f>
        <v>0</v>
      </c>
      <c r="AR490" s="25" t="s">
        <v>350</v>
      </c>
      <c r="AT490" s="25" t="s">
        <v>169</v>
      </c>
      <c r="AU490" s="25" t="s">
        <v>82</v>
      </c>
      <c r="AY490" s="25" t="s">
        <v>156</v>
      </c>
      <c r="BE490" s="215">
        <f>IF(N490="základní",J490,0)</f>
        <v>0</v>
      </c>
      <c r="BF490" s="215">
        <f>IF(N490="snížená",J490,0)</f>
        <v>0</v>
      </c>
      <c r="BG490" s="215">
        <f>IF(N490="zákl. přenesená",J490,0)</f>
        <v>0</v>
      </c>
      <c r="BH490" s="215">
        <f>IF(N490="sníž. přenesená",J490,0)</f>
        <v>0</v>
      </c>
      <c r="BI490" s="215">
        <f>IF(N490="nulová",J490,0)</f>
        <v>0</v>
      </c>
      <c r="BJ490" s="25" t="s">
        <v>80</v>
      </c>
      <c r="BK490" s="215">
        <f>ROUND(I490*H490,2)</f>
        <v>0</v>
      </c>
      <c r="BL490" s="25" t="s">
        <v>262</v>
      </c>
      <c r="BM490" s="25" t="s">
        <v>606</v>
      </c>
    </row>
    <row r="491" spans="2:51" s="13" customFormat="1" ht="13.5">
      <c r="B491" s="227"/>
      <c r="C491" s="228"/>
      <c r="D491" s="218" t="s">
        <v>165</v>
      </c>
      <c r="E491" s="228"/>
      <c r="F491" s="230" t="s">
        <v>607</v>
      </c>
      <c r="G491" s="228"/>
      <c r="H491" s="231">
        <v>71.653</v>
      </c>
      <c r="I491" s="232"/>
      <c r="J491" s="228"/>
      <c r="K491" s="228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165</v>
      </c>
      <c r="AU491" s="237" t="s">
        <v>82</v>
      </c>
      <c r="AV491" s="13" t="s">
        <v>82</v>
      </c>
      <c r="AW491" s="13" t="s">
        <v>6</v>
      </c>
      <c r="AX491" s="13" t="s">
        <v>80</v>
      </c>
      <c r="AY491" s="237" t="s">
        <v>156</v>
      </c>
    </row>
    <row r="492" spans="2:65" s="1" customFormat="1" ht="25.5" customHeight="1">
      <c r="B492" s="42"/>
      <c r="C492" s="204" t="s">
        <v>608</v>
      </c>
      <c r="D492" s="204" t="s">
        <v>158</v>
      </c>
      <c r="E492" s="205" t="s">
        <v>609</v>
      </c>
      <c r="F492" s="206" t="s">
        <v>610</v>
      </c>
      <c r="G492" s="207" t="s">
        <v>177</v>
      </c>
      <c r="H492" s="208">
        <v>65.139</v>
      </c>
      <c r="I492" s="209"/>
      <c r="J492" s="210">
        <f>ROUND(I492*H492,2)</f>
        <v>0</v>
      </c>
      <c r="K492" s="206" t="s">
        <v>162</v>
      </c>
      <c r="L492" s="62"/>
      <c r="M492" s="211" t="s">
        <v>23</v>
      </c>
      <c r="N492" s="212" t="s">
        <v>44</v>
      </c>
      <c r="O492" s="43"/>
      <c r="P492" s="213">
        <f>O492*H492</f>
        <v>0</v>
      </c>
      <c r="Q492" s="213">
        <v>0.008</v>
      </c>
      <c r="R492" s="213">
        <f>Q492*H492</f>
        <v>0.521112</v>
      </c>
      <c r="S492" s="213">
        <v>0</v>
      </c>
      <c r="T492" s="214">
        <f>S492*H492</f>
        <v>0</v>
      </c>
      <c r="AR492" s="25" t="s">
        <v>262</v>
      </c>
      <c r="AT492" s="25" t="s">
        <v>158</v>
      </c>
      <c r="AU492" s="25" t="s">
        <v>82</v>
      </c>
      <c r="AY492" s="25" t="s">
        <v>156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5" t="s">
        <v>80</v>
      </c>
      <c r="BK492" s="215">
        <f>ROUND(I492*H492,2)</f>
        <v>0</v>
      </c>
      <c r="BL492" s="25" t="s">
        <v>262</v>
      </c>
      <c r="BM492" s="25" t="s">
        <v>611</v>
      </c>
    </row>
    <row r="493" spans="2:65" s="1" customFormat="1" ht="25.5" customHeight="1">
      <c r="B493" s="42"/>
      <c r="C493" s="204" t="s">
        <v>612</v>
      </c>
      <c r="D493" s="204" t="s">
        <v>158</v>
      </c>
      <c r="E493" s="205" t="s">
        <v>613</v>
      </c>
      <c r="F493" s="206" t="s">
        <v>614</v>
      </c>
      <c r="G493" s="207" t="s">
        <v>191</v>
      </c>
      <c r="H493" s="208">
        <v>2.1</v>
      </c>
      <c r="I493" s="209"/>
      <c r="J493" s="210">
        <f>ROUND(I493*H493,2)</f>
        <v>0</v>
      </c>
      <c r="K493" s="206" t="s">
        <v>162</v>
      </c>
      <c r="L493" s="62"/>
      <c r="M493" s="211" t="s">
        <v>23</v>
      </c>
      <c r="N493" s="212" t="s">
        <v>44</v>
      </c>
      <c r="O493" s="43"/>
      <c r="P493" s="213">
        <f>O493*H493</f>
        <v>0</v>
      </c>
      <c r="Q493" s="213">
        <v>0.00031</v>
      </c>
      <c r="R493" s="213">
        <f>Q493*H493</f>
        <v>0.000651</v>
      </c>
      <c r="S493" s="213">
        <v>0</v>
      </c>
      <c r="T493" s="214">
        <f>S493*H493</f>
        <v>0</v>
      </c>
      <c r="AR493" s="25" t="s">
        <v>262</v>
      </c>
      <c r="AT493" s="25" t="s">
        <v>158</v>
      </c>
      <c r="AU493" s="25" t="s">
        <v>82</v>
      </c>
      <c r="AY493" s="25" t="s">
        <v>156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25" t="s">
        <v>80</v>
      </c>
      <c r="BK493" s="215">
        <f>ROUND(I493*H493,2)</f>
        <v>0</v>
      </c>
      <c r="BL493" s="25" t="s">
        <v>262</v>
      </c>
      <c r="BM493" s="25" t="s">
        <v>615</v>
      </c>
    </row>
    <row r="494" spans="2:51" s="12" customFormat="1" ht="13.5">
      <c r="B494" s="216"/>
      <c r="C494" s="217"/>
      <c r="D494" s="218" t="s">
        <v>165</v>
      </c>
      <c r="E494" s="219" t="s">
        <v>23</v>
      </c>
      <c r="F494" s="220" t="s">
        <v>179</v>
      </c>
      <c r="G494" s="217"/>
      <c r="H494" s="219" t="s">
        <v>23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165</v>
      </c>
      <c r="AU494" s="226" t="s">
        <v>82</v>
      </c>
      <c r="AV494" s="12" t="s">
        <v>80</v>
      </c>
      <c r="AW494" s="12" t="s">
        <v>36</v>
      </c>
      <c r="AX494" s="12" t="s">
        <v>73</v>
      </c>
      <c r="AY494" s="226" t="s">
        <v>156</v>
      </c>
    </row>
    <row r="495" spans="2:51" s="13" customFormat="1" ht="13.5">
      <c r="B495" s="227"/>
      <c r="C495" s="228"/>
      <c r="D495" s="218" t="s">
        <v>165</v>
      </c>
      <c r="E495" s="229" t="s">
        <v>23</v>
      </c>
      <c r="F495" s="230" t="s">
        <v>616</v>
      </c>
      <c r="G495" s="228"/>
      <c r="H495" s="231">
        <v>2.1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AT495" s="237" t="s">
        <v>165</v>
      </c>
      <c r="AU495" s="237" t="s">
        <v>82</v>
      </c>
      <c r="AV495" s="13" t="s">
        <v>82</v>
      </c>
      <c r="AW495" s="13" t="s">
        <v>36</v>
      </c>
      <c r="AX495" s="13" t="s">
        <v>73</v>
      </c>
      <c r="AY495" s="237" t="s">
        <v>156</v>
      </c>
    </row>
    <row r="496" spans="2:51" s="14" customFormat="1" ht="13.5">
      <c r="B496" s="238"/>
      <c r="C496" s="239"/>
      <c r="D496" s="218" t="s">
        <v>165</v>
      </c>
      <c r="E496" s="240" t="s">
        <v>23</v>
      </c>
      <c r="F496" s="241" t="s">
        <v>168</v>
      </c>
      <c r="G496" s="239"/>
      <c r="H496" s="242">
        <v>2.1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165</v>
      </c>
      <c r="AU496" s="248" t="s">
        <v>82</v>
      </c>
      <c r="AV496" s="14" t="s">
        <v>163</v>
      </c>
      <c r="AW496" s="14" t="s">
        <v>36</v>
      </c>
      <c r="AX496" s="14" t="s">
        <v>80</v>
      </c>
      <c r="AY496" s="248" t="s">
        <v>156</v>
      </c>
    </row>
    <row r="497" spans="2:65" s="1" customFormat="1" ht="16.5" customHeight="1">
      <c r="B497" s="42"/>
      <c r="C497" s="204" t="s">
        <v>617</v>
      </c>
      <c r="D497" s="204" t="s">
        <v>158</v>
      </c>
      <c r="E497" s="205" t="s">
        <v>618</v>
      </c>
      <c r="F497" s="206" t="s">
        <v>619</v>
      </c>
      <c r="G497" s="207" t="s">
        <v>177</v>
      </c>
      <c r="H497" s="208">
        <v>65.139</v>
      </c>
      <c r="I497" s="209"/>
      <c r="J497" s="210">
        <f>ROUND(I497*H497,2)</f>
        <v>0</v>
      </c>
      <c r="K497" s="206" t="s">
        <v>162</v>
      </c>
      <c r="L497" s="62"/>
      <c r="M497" s="211" t="s">
        <v>23</v>
      </c>
      <c r="N497" s="212" t="s">
        <v>44</v>
      </c>
      <c r="O497" s="43"/>
      <c r="P497" s="213">
        <f>O497*H497</f>
        <v>0</v>
      </c>
      <c r="Q497" s="213">
        <v>0.0003</v>
      </c>
      <c r="R497" s="213">
        <f>Q497*H497</f>
        <v>0.0195417</v>
      </c>
      <c r="S497" s="213">
        <v>0</v>
      </c>
      <c r="T497" s="214">
        <f>S497*H497</f>
        <v>0</v>
      </c>
      <c r="AR497" s="25" t="s">
        <v>262</v>
      </c>
      <c r="AT497" s="25" t="s">
        <v>158</v>
      </c>
      <c r="AU497" s="25" t="s">
        <v>82</v>
      </c>
      <c r="AY497" s="25" t="s">
        <v>156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25" t="s">
        <v>80</v>
      </c>
      <c r="BK497" s="215">
        <f>ROUND(I497*H497,2)</f>
        <v>0</v>
      </c>
      <c r="BL497" s="25" t="s">
        <v>262</v>
      </c>
      <c r="BM497" s="25" t="s">
        <v>620</v>
      </c>
    </row>
    <row r="498" spans="2:65" s="1" customFormat="1" ht="38.25" customHeight="1">
      <c r="B498" s="42"/>
      <c r="C498" s="204" t="s">
        <v>621</v>
      </c>
      <c r="D498" s="204" t="s">
        <v>158</v>
      </c>
      <c r="E498" s="205" t="s">
        <v>622</v>
      </c>
      <c r="F498" s="206" t="s">
        <v>623</v>
      </c>
      <c r="G498" s="207" t="s">
        <v>161</v>
      </c>
      <c r="H498" s="208">
        <v>1.719</v>
      </c>
      <c r="I498" s="209"/>
      <c r="J498" s="210">
        <f>ROUND(I498*H498,2)</f>
        <v>0</v>
      </c>
      <c r="K498" s="206" t="s">
        <v>162</v>
      </c>
      <c r="L498" s="62"/>
      <c r="M498" s="211" t="s">
        <v>23</v>
      </c>
      <c r="N498" s="212" t="s">
        <v>44</v>
      </c>
      <c r="O498" s="43"/>
      <c r="P498" s="213">
        <f>O498*H498</f>
        <v>0</v>
      </c>
      <c r="Q498" s="213">
        <v>0</v>
      </c>
      <c r="R498" s="213">
        <f>Q498*H498</f>
        <v>0</v>
      </c>
      <c r="S498" s="213">
        <v>0</v>
      </c>
      <c r="T498" s="214">
        <f>S498*H498</f>
        <v>0</v>
      </c>
      <c r="AR498" s="25" t="s">
        <v>262</v>
      </c>
      <c r="AT498" s="25" t="s">
        <v>158</v>
      </c>
      <c r="AU498" s="25" t="s">
        <v>82</v>
      </c>
      <c r="AY498" s="25" t="s">
        <v>156</v>
      </c>
      <c r="BE498" s="215">
        <f>IF(N498="základní",J498,0)</f>
        <v>0</v>
      </c>
      <c r="BF498" s="215">
        <f>IF(N498="snížená",J498,0)</f>
        <v>0</v>
      </c>
      <c r="BG498" s="215">
        <f>IF(N498="zákl. přenesená",J498,0)</f>
        <v>0</v>
      </c>
      <c r="BH498" s="215">
        <f>IF(N498="sníž. přenesená",J498,0)</f>
        <v>0</v>
      </c>
      <c r="BI498" s="215">
        <f>IF(N498="nulová",J498,0)</f>
        <v>0</v>
      </c>
      <c r="BJ498" s="25" t="s">
        <v>80</v>
      </c>
      <c r="BK498" s="215">
        <f>ROUND(I498*H498,2)</f>
        <v>0</v>
      </c>
      <c r="BL498" s="25" t="s">
        <v>262</v>
      </c>
      <c r="BM498" s="25" t="s">
        <v>624</v>
      </c>
    </row>
    <row r="499" spans="2:65" s="1" customFormat="1" ht="38.25" customHeight="1">
      <c r="B499" s="42"/>
      <c r="C499" s="204" t="s">
        <v>625</v>
      </c>
      <c r="D499" s="204" t="s">
        <v>158</v>
      </c>
      <c r="E499" s="205" t="s">
        <v>626</v>
      </c>
      <c r="F499" s="206" t="s">
        <v>627</v>
      </c>
      <c r="G499" s="207" t="s">
        <v>161</v>
      </c>
      <c r="H499" s="208">
        <v>1.719</v>
      </c>
      <c r="I499" s="209"/>
      <c r="J499" s="210">
        <f>ROUND(I499*H499,2)</f>
        <v>0</v>
      </c>
      <c r="K499" s="206" t="s">
        <v>162</v>
      </c>
      <c r="L499" s="62"/>
      <c r="M499" s="211" t="s">
        <v>23</v>
      </c>
      <c r="N499" s="212" t="s">
        <v>44</v>
      </c>
      <c r="O499" s="43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25" t="s">
        <v>262</v>
      </c>
      <c r="AT499" s="25" t="s">
        <v>158</v>
      </c>
      <c r="AU499" s="25" t="s">
        <v>82</v>
      </c>
      <c r="AY499" s="25" t="s">
        <v>156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5" t="s">
        <v>80</v>
      </c>
      <c r="BK499" s="215">
        <f>ROUND(I499*H499,2)</f>
        <v>0</v>
      </c>
      <c r="BL499" s="25" t="s">
        <v>262</v>
      </c>
      <c r="BM499" s="25" t="s">
        <v>628</v>
      </c>
    </row>
    <row r="500" spans="2:63" s="11" customFormat="1" ht="29.85" customHeight="1">
      <c r="B500" s="188"/>
      <c r="C500" s="189"/>
      <c r="D500" s="190" t="s">
        <v>72</v>
      </c>
      <c r="E500" s="202" t="s">
        <v>629</v>
      </c>
      <c r="F500" s="202" t="s">
        <v>630</v>
      </c>
      <c r="G500" s="189"/>
      <c r="H500" s="189"/>
      <c r="I500" s="192"/>
      <c r="J500" s="203">
        <f>BK500</f>
        <v>0</v>
      </c>
      <c r="K500" s="189"/>
      <c r="L500" s="194"/>
      <c r="M500" s="195"/>
      <c r="N500" s="196"/>
      <c r="O500" s="196"/>
      <c r="P500" s="197">
        <f>SUM(P501:P537)</f>
        <v>0</v>
      </c>
      <c r="Q500" s="196"/>
      <c r="R500" s="197">
        <f>SUM(R501:R537)</f>
        <v>0.10059408</v>
      </c>
      <c r="S500" s="196"/>
      <c r="T500" s="198">
        <f>SUM(T501:T537)</f>
        <v>0.016461</v>
      </c>
      <c r="AR500" s="199" t="s">
        <v>82</v>
      </c>
      <c r="AT500" s="200" t="s">
        <v>72</v>
      </c>
      <c r="AU500" s="200" t="s">
        <v>80</v>
      </c>
      <c r="AY500" s="199" t="s">
        <v>156</v>
      </c>
      <c r="BK500" s="201">
        <f>SUM(BK501:BK537)</f>
        <v>0</v>
      </c>
    </row>
    <row r="501" spans="2:65" s="1" customFormat="1" ht="16.5" customHeight="1">
      <c r="B501" s="42"/>
      <c r="C501" s="204" t="s">
        <v>631</v>
      </c>
      <c r="D501" s="204" t="s">
        <v>158</v>
      </c>
      <c r="E501" s="205" t="s">
        <v>632</v>
      </c>
      <c r="F501" s="206" t="s">
        <v>633</v>
      </c>
      <c r="G501" s="207" t="s">
        <v>177</v>
      </c>
      <c r="H501" s="208">
        <v>53.1</v>
      </c>
      <c r="I501" s="209"/>
      <c r="J501" s="210">
        <f>ROUND(I501*H501,2)</f>
        <v>0</v>
      </c>
      <c r="K501" s="206" t="s">
        <v>162</v>
      </c>
      <c r="L501" s="62"/>
      <c r="M501" s="211" t="s">
        <v>23</v>
      </c>
      <c r="N501" s="212" t="s">
        <v>44</v>
      </c>
      <c r="O501" s="43"/>
      <c r="P501" s="213">
        <f>O501*H501</f>
        <v>0</v>
      </c>
      <c r="Q501" s="213">
        <v>0.001</v>
      </c>
      <c r="R501" s="213">
        <f>Q501*H501</f>
        <v>0.0531</v>
      </c>
      <c r="S501" s="213">
        <v>0.00031</v>
      </c>
      <c r="T501" s="214">
        <f>S501*H501</f>
        <v>0.016461</v>
      </c>
      <c r="AR501" s="25" t="s">
        <v>262</v>
      </c>
      <c r="AT501" s="25" t="s">
        <v>158</v>
      </c>
      <c r="AU501" s="25" t="s">
        <v>82</v>
      </c>
      <c r="AY501" s="25" t="s">
        <v>156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5" t="s">
        <v>80</v>
      </c>
      <c r="BK501" s="215">
        <f>ROUND(I501*H501,2)</f>
        <v>0</v>
      </c>
      <c r="BL501" s="25" t="s">
        <v>262</v>
      </c>
      <c r="BM501" s="25" t="s">
        <v>634</v>
      </c>
    </row>
    <row r="502" spans="2:51" s="12" customFormat="1" ht="13.5">
      <c r="B502" s="216"/>
      <c r="C502" s="217"/>
      <c r="D502" s="218" t="s">
        <v>165</v>
      </c>
      <c r="E502" s="219" t="s">
        <v>23</v>
      </c>
      <c r="F502" s="220" t="s">
        <v>179</v>
      </c>
      <c r="G502" s="217"/>
      <c r="H502" s="219" t="s">
        <v>23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165</v>
      </c>
      <c r="AU502" s="226" t="s">
        <v>82</v>
      </c>
      <c r="AV502" s="12" t="s">
        <v>80</v>
      </c>
      <c r="AW502" s="12" t="s">
        <v>36</v>
      </c>
      <c r="AX502" s="12" t="s">
        <v>73</v>
      </c>
      <c r="AY502" s="226" t="s">
        <v>156</v>
      </c>
    </row>
    <row r="503" spans="2:51" s="12" customFormat="1" ht="13.5">
      <c r="B503" s="216"/>
      <c r="C503" s="217"/>
      <c r="D503" s="218" t="s">
        <v>165</v>
      </c>
      <c r="E503" s="219" t="s">
        <v>23</v>
      </c>
      <c r="F503" s="220" t="s">
        <v>236</v>
      </c>
      <c r="G503" s="217"/>
      <c r="H503" s="219" t="s">
        <v>23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165</v>
      </c>
      <c r="AU503" s="226" t="s">
        <v>82</v>
      </c>
      <c r="AV503" s="12" t="s">
        <v>80</v>
      </c>
      <c r="AW503" s="12" t="s">
        <v>36</v>
      </c>
      <c r="AX503" s="12" t="s">
        <v>73</v>
      </c>
      <c r="AY503" s="226" t="s">
        <v>156</v>
      </c>
    </row>
    <row r="504" spans="2:51" s="13" customFormat="1" ht="13.5">
      <c r="B504" s="227"/>
      <c r="C504" s="228"/>
      <c r="D504" s="218" t="s">
        <v>165</v>
      </c>
      <c r="E504" s="229" t="s">
        <v>23</v>
      </c>
      <c r="F504" s="230" t="s">
        <v>635</v>
      </c>
      <c r="G504" s="228"/>
      <c r="H504" s="231">
        <v>18.585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AT504" s="237" t="s">
        <v>165</v>
      </c>
      <c r="AU504" s="237" t="s">
        <v>82</v>
      </c>
      <c r="AV504" s="13" t="s">
        <v>82</v>
      </c>
      <c r="AW504" s="13" t="s">
        <v>36</v>
      </c>
      <c r="AX504" s="13" t="s">
        <v>73</v>
      </c>
      <c r="AY504" s="237" t="s">
        <v>156</v>
      </c>
    </row>
    <row r="505" spans="2:51" s="15" customFormat="1" ht="13.5">
      <c r="B505" s="259"/>
      <c r="C505" s="260"/>
      <c r="D505" s="218" t="s">
        <v>165</v>
      </c>
      <c r="E505" s="261" t="s">
        <v>23</v>
      </c>
      <c r="F505" s="262" t="s">
        <v>210</v>
      </c>
      <c r="G505" s="260"/>
      <c r="H505" s="263">
        <v>18.585</v>
      </c>
      <c r="I505" s="264"/>
      <c r="J505" s="260"/>
      <c r="K505" s="260"/>
      <c r="L505" s="265"/>
      <c r="M505" s="266"/>
      <c r="N505" s="267"/>
      <c r="O505" s="267"/>
      <c r="P505" s="267"/>
      <c r="Q505" s="267"/>
      <c r="R505" s="267"/>
      <c r="S505" s="267"/>
      <c r="T505" s="268"/>
      <c r="AT505" s="269" t="s">
        <v>165</v>
      </c>
      <c r="AU505" s="269" t="s">
        <v>82</v>
      </c>
      <c r="AV505" s="15" t="s">
        <v>90</v>
      </c>
      <c r="AW505" s="15" t="s">
        <v>36</v>
      </c>
      <c r="AX505" s="15" t="s">
        <v>73</v>
      </c>
      <c r="AY505" s="269" t="s">
        <v>156</v>
      </c>
    </row>
    <row r="506" spans="2:51" s="12" customFormat="1" ht="13.5">
      <c r="B506" s="216"/>
      <c r="C506" s="217"/>
      <c r="D506" s="218" t="s">
        <v>165</v>
      </c>
      <c r="E506" s="219" t="s">
        <v>23</v>
      </c>
      <c r="F506" s="220" t="s">
        <v>239</v>
      </c>
      <c r="G506" s="217"/>
      <c r="H506" s="219" t="s">
        <v>23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165</v>
      </c>
      <c r="AU506" s="226" t="s">
        <v>82</v>
      </c>
      <c r="AV506" s="12" t="s">
        <v>80</v>
      </c>
      <c r="AW506" s="12" t="s">
        <v>36</v>
      </c>
      <c r="AX506" s="12" t="s">
        <v>73</v>
      </c>
      <c r="AY506" s="226" t="s">
        <v>156</v>
      </c>
    </row>
    <row r="507" spans="2:51" s="13" customFormat="1" ht="13.5">
      <c r="B507" s="227"/>
      <c r="C507" s="228"/>
      <c r="D507" s="218" t="s">
        <v>165</v>
      </c>
      <c r="E507" s="229" t="s">
        <v>23</v>
      </c>
      <c r="F507" s="230" t="s">
        <v>636</v>
      </c>
      <c r="G507" s="228"/>
      <c r="H507" s="231">
        <v>34.515</v>
      </c>
      <c r="I507" s="232"/>
      <c r="J507" s="228"/>
      <c r="K507" s="228"/>
      <c r="L507" s="233"/>
      <c r="M507" s="234"/>
      <c r="N507" s="235"/>
      <c r="O507" s="235"/>
      <c r="P507" s="235"/>
      <c r="Q507" s="235"/>
      <c r="R507" s="235"/>
      <c r="S507" s="235"/>
      <c r="T507" s="236"/>
      <c r="AT507" s="237" t="s">
        <v>165</v>
      </c>
      <c r="AU507" s="237" t="s">
        <v>82</v>
      </c>
      <c r="AV507" s="13" t="s">
        <v>82</v>
      </c>
      <c r="AW507" s="13" t="s">
        <v>36</v>
      </c>
      <c r="AX507" s="13" t="s">
        <v>73</v>
      </c>
      <c r="AY507" s="237" t="s">
        <v>156</v>
      </c>
    </row>
    <row r="508" spans="2:51" s="15" customFormat="1" ht="13.5">
      <c r="B508" s="259"/>
      <c r="C508" s="260"/>
      <c r="D508" s="218" t="s">
        <v>165</v>
      </c>
      <c r="E508" s="261" t="s">
        <v>23</v>
      </c>
      <c r="F508" s="262" t="s">
        <v>210</v>
      </c>
      <c r="G508" s="260"/>
      <c r="H508" s="263">
        <v>34.515</v>
      </c>
      <c r="I508" s="264"/>
      <c r="J508" s="260"/>
      <c r="K508" s="260"/>
      <c r="L508" s="265"/>
      <c r="M508" s="266"/>
      <c r="N508" s="267"/>
      <c r="O508" s="267"/>
      <c r="P508" s="267"/>
      <c r="Q508" s="267"/>
      <c r="R508" s="267"/>
      <c r="S508" s="267"/>
      <c r="T508" s="268"/>
      <c r="AT508" s="269" t="s">
        <v>165</v>
      </c>
      <c r="AU508" s="269" t="s">
        <v>82</v>
      </c>
      <c r="AV508" s="15" t="s">
        <v>90</v>
      </c>
      <c r="AW508" s="15" t="s">
        <v>36</v>
      </c>
      <c r="AX508" s="15" t="s">
        <v>73</v>
      </c>
      <c r="AY508" s="269" t="s">
        <v>156</v>
      </c>
    </row>
    <row r="509" spans="2:51" s="14" customFormat="1" ht="13.5">
      <c r="B509" s="238"/>
      <c r="C509" s="239"/>
      <c r="D509" s="218" t="s">
        <v>165</v>
      </c>
      <c r="E509" s="240" t="s">
        <v>23</v>
      </c>
      <c r="F509" s="241" t="s">
        <v>168</v>
      </c>
      <c r="G509" s="239"/>
      <c r="H509" s="242">
        <v>53.1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AT509" s="248" t="s">
        <v>165</v>
      </c>
      <c r="AU509" s="248" t="s">
        <v>82</v>
      </c>
      <c r="AV509" s="14" t="s">
        <v>163</v>
      </c>
      <c r="AW509" s="14" t="s">
        <v>36</v>
      </c>
      <c r="AX509" s="14" t="s">
        <v>80</v>
      </c>
      <c r="AY509" s="248" t="s">
        <v>156</v>
      </c>
    </row>
    <row r="510" spans="2:65" s="1" customFormat="1" ht="16.5" customHeight="1">
      <c r="B510" s="42"/>
      <c r="C510" s="204" t="s">
        <v>637</v>
      </c>
      <c r="D510" s="204" t="s">
        <v>158</v>
      </c>
      <c r="E510" s="205" t="s">
        <v>638</v>
      </c>
      <c r="F510" s="206" t="s">
        <v>639</v>
      </c>
      <c r="G510" s="207" t="s">
        <v>177</v>
      </c>
      <c r="H510" s="208">
        <v>53.1</v>
      </c>
      <c r="I510" s="209"/>
      <c r="J510" s="210">
        <f>ROUND(I510*H510,2)</f>
        <v>0</v>
      </c>
      <c r="K510" s="206" t="s">
        <v>162</v>
      </c>
      <c r="L510" s="62"/>
      <c r="M510" s="211" t="s">
        <v>23</v>
      </c>
      <c r="N510" s="212" t="s">
        <v>44</v>
      </c>
      <c r="O510" s="43"/>
      <c r="P510" s="213">
        <f>O510*H510</f>
        <v>0</v>
      </c>
      <c r="Q510" s="213">
        <v>0</v>
      </c>
      <c r="R510" s="213">
        <f>Q510*H510</f>
        <v>0</v>
      </c>
      <c r="S510" s="213">
        <v>0</v>
      </c>
      <c r="T510" s="214">
        <f>S510*H510</f>
        <v>0</v>
      </c>
      <c r="AR510" s="25" t="s">
        <v>262</v>
      </c>
      <c r="AT510" s="25" t="s">
        <v>158</v>
      </c>
      <c r="AU510" s="25" t="s">
        <v>82</v>
      </c>
      <c r="AY510" s="25" t="s">
        <v>156</v>
      </c>
      <c r="BE510" s="215">
        <f>IF(N510="základní",J510,0)</f>
        <v>0</v>
      </c>
      <c r="BF510" s="215">
        <f>IF(N510="snížená",J510,0)</f>
        <v>0</v>
      </c>
      <c r="BG510" s="215">
        <f>IF(N510="zákl. přenesená",J510,0)</f>
        <v>0</v>
      </c>
      <c r="BH510" s="215">
        <f>IF(N510="sníž. přenesená",J510,0)</f>
        <v>0</v>
      </c>
      <c r="BI510" s="215">
        <f>IF(N510="nulová",J510,0)</f>
        <v>0</v>
      </c>
      <c r="BJ510" s="25" t="s">
        <v>80</v>
      </c>
      <c r="BK510" s="215">
        <f>ROUND(I510*H510,2)</f>
        <v>0</v>
      </c>
      <c r="BL510" s="25" t="s">
        <v>262</v>
      </c>
      <c r="BM510" s="25" t="s">
        <v>640</v>
      </c>
    </row>
    <row r="511" spans="2:65" s="1" customFormat="1" ht="25.5" customHeight="1">
      <c r="B511" s="42"/>
      <c r="C511" s="204" t="s">
        <v>641</v>
      </c>
      <c r="D511" s="204" t="s">
        <v>158</v>
      </c>
      <c r="E511" s="205" t="s">
        <v>642</v>
      </c>
      <c r="F511" s="206" t="s">
        <v>643</v>
      </c>
      <c r="G511" s="207" t="s">
        <v>177</v>
      </c>
      <c r="H511" s="208">
        <v>72.93</v>
      </c>
      <c r="I511" s="209"/>
      <c r="J511" s="210">
        <f>ROUND(I511*H511,2)</f>
        <v>0</v>
      </c>
      <c r="K511" s="206" t="s">
        <v>162</v>
      </c>
      <c r="L511" s="62"/>
      <c r="M511" s="211" t="s">
        <v>23</v>
      </c>
      <c r="N511" s="212" t="s">
        <v>44</v>
      </c>
      <c r="O511" s="43"/>
      <c r="P511" s="213">
        <f>O511*H511</f>
        <v>0</v>
      </c>
      <c r="Q511" s="213">
        <v>0</v>
      </c>
      <c r="R511" s="213">
        <f>Q511*H511</f>
        <v>0</v>
      </c>
      <c r="S511" s="213">
        <v>0</v>
      </c>
      <c r="T511" s="214">
        <f>S511*H511</f>
        <v>0</v>
      </c>
      <c r="AR511" s="25" t="s">
        <v>262</v>
      </c>
      <c r="AT511" s="25" t="s">
        <v>158</v>
      </c>
      <c r="AU511" s="25" t="s">
        <v>82</v>
      </c>
      <c r="AY511" s="25" t="s">
        <v>156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25" t="s">
        <v>80</v>
      </c>
      <c r="BK511" s="215">
        <f>ROUND(I511*H511,2)</f>
        <v>0</v>
      </c>
      <c r="BL511" s="25" t="s">
        <v>262</v>
      </c>
      <c r="BM511" s="25" t="s">
        <v>644</v>
      </c>
    </row>
    <row r="512" spans="2:51" s="12" customFormat="1" ht="13.5">
      <c r="B512" s="216"/>
      <c r="C512" s="217"/>
      <c r="D512" s="218" t="s">
        <v>165</v>
      </c>
      <c r="E512" s="219" t="s">
        <v>23</v>
      </c>
      <c r="F512" s="220" t="s">
        <v>291</v>
      </c>
      <c r="G512" s="217"/>
      <c r="H512" s="219" t="s">
        <v>23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165</v>
      </c>
      <c r="AU512" s="226" t="s">
        <v>82</v>
      </c>
      <c r="AV512" s="12" t="s">
        <v>80</v>
      </c>
      <c r="AW512" s="12" t="s">
        <v>36</v>
      </c>
      <c r="AX512" s="12" t="s">
        <v>73</v>
      </c>
      <c r="AY512" s="226" t="s">
        <v>156</v>
      </c>
    </row>
    <row r="513" spans="2:51" s="13" customFormat="1" ht="13.5">
      <c r="B513" s="227"/>
      <c r="C513" s="228"/>
      <c r="D513" s="218" t="s">
        <v>165</v>
      </c>
      <c r="E513" s="229" t="s">
        <v>23</v>
      </c>
      <c r="F513" s="230" t="s">
        <v>292</v>
      </c>
      <c r="G513" s="228"/>
      <c r="H513" s="231">
        <v>72.93</v>
      </c>
      <c r="I513" s="232"/>
      <c r="J513" s="228"/>
      <c r="K513" s="228"/>
      <c r="L513" s="233"/>
      <c r="M513" s="234"/>
      <c r="N513" s="235"/>
      <c r="O513" s="235"/>
      <c r="P513" s="235"/>
      <c r="Q513" s="235"/>
      <c r="R513" s="235"/>
      <c r="S513" s="235"/>
      <c r="T513" s="236"/>
      <c r="AT513" s="237" t="s">
        <v>165</v>
      </c>
      <c r="AU513" s="237" t="s">
        <v>82</v>
      </c>
      <c r="AV513" s="13" t="s">
        <v>82</v>
      </c>
      <c r="AW513" s="13" t="s">
        <v>36</v>
      </c>
      <c r="AX513" s="13" t="s">
        <v>73</v>
      </c>
      <c r="AY513" s="237" t="s">
        <v>156</v>
      </c>
    </row>
    <row r="514" spans="2:51" s="14" customFormat="1" ht="13.5">
      <c r="B514" s="238"/>
      <c r="C514" s="239"/>
      <c r="D514" s="218" t="s">
        <v>165</v>
      </c>
      <c r="E514" s="240" t="s">
        <v>23</v>
      </c>
      <c r="F514" s="241" t="s">
        <v>168</v>
      </c>
      <c r="G514" s="239"/>
      <c r="H514" s="242">
        <v>72.93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165</v>
      </c>
      <c r="AU514" s="248" t="s">
        <v>82</v>
      </c>
      <c r="AV514" s="14" t="s">
        <v>163</v>
      </c>
      <c r="AW514" s="14" t="s">
        <v>36</v>
      </c>
      <c r="AX514" s="14" t="s">
        <v>80</v>
      </c>
      <c r="AY514" s="248" t="s">
        <v>156</v>
      </c>
    </row>
    <row r="515" spans="2:65" s="1" customFormat="1" ht="16.5" customHeight="1">
      <c r="B515" s="42"/>
      <c r="C515" s="249" t="s">
        <v>645</v>
      </c>
      <c r="D515" s="249" t="s">
        <v>169</v>
      </c>
      <c r="E515" s="250" t="s">
        <v>646</v>
      </c>
      <c r="F515" s="251" t="s">
        <v>647</v>
      </c>
      <c r="G515" s="252" t="s">
        <v>177</v>
      </c>
      <c r="H515" s="253">
        <v>76.577</v>
      </c>
      <c r="I515" s="254"/>
      <c r="J515" s="255">
        <f>ROUND(I515*H515,2)</f>
        <v>0</v>
      </c>
      <c r="K515" s="251" t="s">
        <v>162</v>
      </c>
      <c r="L515" s="256"/>
      <c r="M515" s="257" t="s">
        <v>23</v>
      </c>
      <c r="N515" s="258" t="s">
        <v>44</v>
      </c>
      <c r="O515" s="43"/>
      <c r="P515" s="213">
        <f>O515*H515</f>
        <v>0</v>
      </c>
      <c r="Q515" s="213">
        <v>0</v>
      </c>
      <c r="R515" s="213">
        <f>Q515*H515</f>
        <v>0</v>
      </c>
      <c r="S515" s="213">
        <v>0</v>
      </c>
      <c r="T515" s="214">
        <f>S515*H515</f>
        <v>0</v>
      </c>
      <c r="AR515" s="25" t="s">
        <v>350</v>
      </c>
      <c r="AT515" s="25" t="s">
        <v>169</v>
      </c>
      <c r="AU515" s="25" t="s">
        <v>82</v>
      </c>
      <c r="AY515" s="25" t="s">
        <v>156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25" t="s">
        <v>80</v>
      </c>
      <c r="BK515" s="215">
        <f>ROUND(I515*H515,2)</f>
        <v>0</v>
      </c>
      <c r="BL515" s="25" t="s">
        <v>262</v>
      </c>
      <c r="BM515" s="25" t="s">
        <v>648</v>
      </c>
    </row>
    <row r="516" spans="2:51" s="13" customFormat="1" ht="13.5">
      <c r="B516" s="227"/>
      <c r="C516" s="228"/>
      <c r="D516" s="218" t="s">
        <v>165</v>
      </c>
      <c r="E516" s="228"/>
      <c r="F516" s="230" t="s">
        <v>649</v>
      </c>
      <c r="G516" s="228"/>
      <c r="H516" s="231">
        <v>76.577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AT516" s="237" t="s">
        <v>165</v>
      </c>
      <c r="AU516" s="237" t="s">
        <v>82</v>
      </c>
      <c r="AV516" s="13" t="s">
        <v>82</v>
      </c>
      <c r="AW516" s="13" t="s">
        <v>6</v>
      </c>
      <c r="AX516" s="13" t="s">
        <v>80</v>
      </c>
      <c r="AY516" s="237" t="s">
        <v>156</v>
      </c>
    </row>
    <row r="517" spans="2:65" s="1" customFormat="1" ht="25.5" customHeight="1">
      <c r="B517" s="42"/>
      <c r="C517" s="204" t="s">
        <v>650</v>
      </c>
      <c r="D517" s="204" t="s">
        <v>158</v>
      </c>
      <c r="E517" s="205" t="s">
        <v>651</v>
      </c>
      <c r="F517" s="206" t="s">
        <v>652</v>
      </c>
      <c r="G517" s="207" t="s">
        <v>177</v>
      </c>
      <c r="H517" s="208">
        <v>103.248</v>
      </c>
      <c r="I517" s="209"/>
      <c r="J517" s="210">
        <f>ROUND(I517*H517,2)</f>
        <v>0</v>
      </c>
      <c r="K517" s="206" t="s">
        <v>162</v>
      </c>
      <c r="L517" s="62"/>
      <c r="M517" s="211" t="s">
        <v>23</v>
      </c>
      <c r="N517" s="212" t="s">
        <v>44</v>
      </c>
      <c r="O517" s="43"/>
      <c r="P517" s="213">
        <f>O517*H517</f>
        <v>0</v>
      </c>
      <c r="Q517" s="213">
        <v>0.0002</v>
      </c>
      <c r="R517" s="213">
        <f>Q517*H517</f>
        <v>0.0206496</v>
      </c>
      <c r="S517" s="213">
        <v>0</v>
      </c>
      <c r="T517" s="214">
        <f>S517*H517</f>
        <v>0</v>
      </c>
      <c r="AR517" s="25" t="s">
        <v>262</v>
      </c>
      <c r="AT517" s="25" t="s">
        <v>158</v>
      </c>
      <c r="AU517" s="25" t="s">
        <v>82</v>
      </c>
      <c r="AY517" s="25" t="s">
        <v>156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25" t="s">
        <v>80</v>
      </c>
      <c r="BK517" s="215">
        <f>ROUND(I517*H517,2)</f>
        <v>0</v>
      </c>
      <c r="BL517" s="25" t="s">
        <v>262</v>
      </c>
      <c r="BM517" s="25" t="s">
        <v>653</v>
      </c>
    </row>
    <row r="518" spans="2:51" s="12" customFormat="1" ht="13.5">
      <c r="B518" s="216"/>
      <c r="C518" s="217"/>
      <c r="D518" s="218" t="s">
        <v>165</v>
      </c>
      <c r="E518" s="219" t="s">
        <v>23</v>
      </c>
      <c r="F518" s="220" t="s">
        <v>179</v>
      </c>
      <c r="G518" s="217"/>
      <c r="H518" s="219" t="s">
        <v>23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165</v>
      </c>
      <c r="AU518" s="226" t="s">
        <v>82</v>
      </c>
      <c r="AV518" s="12" t="s">
        <v>80</v>
      </c>
      <c r="AW518" s="12" t="s">
        <v>36</v>
      </c>
      <c r="AX518" s="12" t="s">
        <v>73</v>
      </c>
      <c r="AY518" s="226" t="s">
        <v>156</v>
      </c>
    </row>
    <row r="519" spans="2:51" s="12" customFormat="1" ht="13.5">
      <c r="B519" s="216"/>
      <c r="C519" s="217"/>
      <c r="D519" s="218" t="s">
        <v>165</v>
      </c>
      <c r="E519" s="219" t="s">
        <v>23</v>
      </c>
      <c r="F519" s="220" t="s">
        <v>208</v>
      </c>
      <c r="G519" s="217"/>
      <c r="H519" s="219" t="s">
        <v>23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165</v>
      </c>
      <c r="AU519" s="226" t="s">
        <v>82</v>
      </c>
      <c r="AV519" s="12" t="s">
        <v>80</v>
      </c>
      <c r="AW519" s="12" t="s">
        <v>36</v>
      </c>
      <c r="AX519" s="12" t="s">
        <v>73</v>
      </c>
      <c r="AY519" s="226" t="s">
        <v>156</v>
      </c>
    </row>
    <row r="520" spans="2:51" s="13" customFormat="1" ht="13.5">
      <c r="B520" s="227"/>
      <c r="C520" s="228"/>
      <c r="D520" s="218" t="s">
        <v>165</v>
      </c>
      <c r="E520" s="229" t="s">
        <v>23</v>
      </c>
      <c r="F520" s="230" t="s">
        <v>654</v>
      </c>
      <c r="G520" s="228"/>
      <c r="H520" s="231">
        <v>3.4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165</v>
      </c>
      <c r="AU520" s="237" t="s">
        <v>82</v>
      </c>
      <c r="AV520" s="13" t="s">
        <v>82</v>
      </c>
      <c r="AW520" s="13" t="s">
        <v>36</v>
      </c>
      <c r="AX520" s="13" t="s">
        <v>73</v>
      </c>
      <c r="AY520" s="237" t="s">
        <v>156</v>
      </c>
    </row>
    <row r="521" spans="2:51" s="15" customFormat="1" ht="13.5">
      <c r="B521" s="259"/>
      <c r="C521" s="260"/>
      <c r="D521" s="218" t="s">
        <v>165</v>
      </c>
      <c r="E521" s="261" t="s">
        <v>23</v>
      </c>
      <c r="F521" s="262" t="s">
        <v>210</v>
      </c>
      <c r="G521" s="260"/>
      <c r="H521" s="263">
        <v>3.4</v>
      </c>
      <c r="I521" s="264"/>
      <c r="J521" s="260"/>
      <c r="K521" s="260"/>
      <c r="L521" s="265"/>
      <c r="M521" s="266"/>
      <c r="N521" s="267"/>
      <c r="O521" s="267"/>
      <c r="P521" s="267"/>
      <c r="Q521" s="267"/>
      <c r="R521" s="267"/>
      <c r="S521" s="267"/>
      <c r="T521" s="268"/>
      <c r="AT521" s="269" t="s">
        <v>165</v>
      </c>
      <c r="AU521" s="269" t="s">
        <v>82</v>
      </c>
      <c r="AV521" s="15" t="s">
        <v>90</v>
      </c>
      <c r="AW521" s="15" t="s">
        <v>36</v>
      </c>
      <c r="AX521" s="15" t="s">
        <v>73</v>
      </c>
      <c r="AY521" s="269" t="s">
        <v>156</v>
      </c>
    </row>
    <row r="522" spans="2:51" s="12" customFormat="1" ht="13.5">
      <c r="B522" s="216"/>
      <c r="C522" s="217"/>
      <c r="D522" s="218" t="s">
        <v>165</v>
      </c>
      <c r="E522" s="219" t="s">
        <v>23</v>
      </c>
      <c r="F522" s="220" t="s">
        <v>211</v>
      </c>
      <c r="G522" s="217"/>
      <c r="H522" s="219" t="s">
        <v>23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165</v>
      </c>
      <c r="AU522" s="226" t="s">
        <v>82</v>
      </c>
      <c r="AV522" s="12" t="s">
        <v>80</v>
      </c>
      <c r="AW522" s="12" t="s">
        <v>36</v>
      </c>
      <c r="AX522" s="12" t="s">
        <v>73</v>
      </c>
      <c r="AY522" s="226" t="s">
        <v>156</v>
      </c>
    </row>
    <row r="523" spans="2:51" s="13" customFormat="1" ht="13.5">
      <c r="B523" s="227"/>
      <c r="C523" s="228"/>
      <c r="D523" s="218" t="s">
        <v>165</v>
      </c>
      <c r="E523" s="229" t="s">
        <v>23</v>
      </c>
      <c r="F523" s="230" t="s">
        <v>655</v>
      </c>
      <c r="G523" s="228"/>
      <c r="H523" s="231">
        <v>3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AT523" s="237" t="s">
        <v>165</v>
      </c>
      <c r="AU523" s="237" t="s">
        <v>82</v>
      </c>
      <c r="AV523" s="13" t="s">
        <v>82</v>
      </c>
      <c r="AW523" s="13" t="s">
        <v>36</v>
      </c>
      <c r="AX523" s="13" t="s">
        <v>73</v>
      </c>
      <c r="AY523" s="237" t="s">
        <v>156</v>
      </c>
    </row>
    <row r="524" spans="2:51" s="15" customFormat="1" ht="13.5">
      <c r="B524" s="259"/>
      <c r="C524" s="260"/>
      <c r="D524" s="218" t="s">
        <v>165</v>
      </c>
      <c r="E524" s="261" t="s">
        <v>23</v>
      </c>
      <c r="F524" s="262" t="s">
        <v>210</v>
      </c>
      <c r="G524" s="260"/>
      <c r="H524" s="263">
        <v>3</v>
      </c>
      <c r="I524" s="264"/>
      <c r="J524" s="260"/>
      <c r="K524" s="260"/>
      <c r="L524" s="265"/>
      <c r="M524" s="266"/>
      <c r="N524" s="267"/>
      <c r="O524" s="267"/>
      <c r="P524" s="267"/>
      <c r="Q524" s="267"/>
      <c r="R524" s="267"/>
      <c r="S524" s="267"/>
      <c r="T524" s="268"/>
      <c r="AT524" s="269" t="s">
        <v>165</v>
      </c>
      <c r="AU524" s="269" t="s">
        <v>82</v>
      </c>
      <c r="AV524" s="15" t="s">
        <v>90</v>
      </c>
      <c r="AW524" s="15" t="s">
        <v>36</v>
      </c>
      <c r="AX524" s="15" t="s">
        <v>73</v>
      </c>
      <c r="AY524" s="269" t="s">
        <v>156</v>
      </c>
    </row>
    <row r="525" spans="2:51" s="12" customFormat="1" ht="13.5">
      <c r="B525" s="216"/>
      <c r="C525" s="217"/>
      <c r="D525" s="218" t="s">
        <v>165</v>
      </c>
      <c r="E525" s="219" t="s">
        <v>23</v>
      </c>
      <c r="F525" s="220" t="s">
        <v>213</v>
      </c>
      <c r="G525" s="217"/>
      <c r="H525" s="219" t="s">
        <v>23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165</v>
      </c>
      <c r="AU525" s="226" t="s">
        <v>82</v>
      </c>
      <c r="AV525" s="12" t="s">
        <v>80</v>
      </c>
      <c r="AW525" s="12" t="s">
        <v>36</v>
      </c>
      <c r="AX525" s="12" t="s">
        <v>73</v>
      </c>
      <c r="AY525" s="226" t="s">
        <v>156</v>
      </c>
    </row>
    <row r="526" spans="2:51" s="13" customFormat="1" ht="13.5">
      <c r="B526" s="227"/>
      <c r="C526" s="228"/>
      <c r="D526" s="218" t="s">
        <v>165</v>
      </c>
      <c r="E526" s="229" t="s">
        <v>23</v>
      </c>
      <c r="F526" s="230" t="s">
        <v>656</v>
      </c>
      <c r="G526" s="228"/>
      <c r="H526" s="231">
        <v>7.168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165</v>
      </c>
      <c r="AU526" s="237" t="s">
        <v>82</v>
      </c>
      <c r="AV526" s="13" t="s">
        <v>82</v>
      </c>
      <c r="AW526" s="13" t="s">
        <v>36</v>
      </c>
      <c r="AX526" s="13" t="s">
        <v>73</v>
      </c>
      <c r="AY526" s="237" t="s">
        <v>156</v>
      </c>
    </row>
    <row r="527" spans="2:51" s="15" customFormat="1" ht="13.5">
      <c r="B527" s="259"/>
      <c r="C527" s="260"/>
      <c r="D527" s="218" t="s">
        <v>165</v>
      </c>
      <c r="E527" s="261" t="s">
        <v>23</v>
      </c>
      <c r="F527" s="262" t="s">
        <v>210</v>
      </c>
      <c r="G527" s="260"/>
      <c r="H527" s="263">
        <v>7.168</v>
      </c>
      <c r="I527" s="264"/>
      <c r="J527" s="260"/>
      <c r="K527" s="260"/>
      <c r="L527" s="265"/>
      <c r="M527" s="266"/>
      <c r="N527" s="267"/>
      <c r="O527" s="267"/>
      <c r="P527" s="267"/>
      <c r="Q527" s="267"/>
      <c r="R527" s="267"/>
      <c r="S527" s="267"/>
      <c r="T527" s="268"/>
      <c r="AT527" s="269" t="s">
        <v>165</v>
      </c>
      <c r="AU527" s="269" t="s">
        <v>82</v>
      </c>
      <c r="AV527" s="15" t="s">
        <v>90</v>
      </c>
      <c r="AW527" s="15" t="s">
        <v>36</v>
      </c>
      <c r="AX527" s="15" t="s">
        <v>73</v>
      </c>
      <c r="AY527" s="269" t="s">
        <v>156</v>
      </c>
    </row>
    <row r="528" spans="2:51" s="12" customFormat="1" ht="13.5">
      <c r="B528" s="216"/>
      <c r="C528" s="217"/>
      <c r="D528" s="218" t="s">
        <v>165</v>
      </c>
      <c r="E528" s="219" t="s">
        <v>23</v>
      </c>
      <c r="F528" s="220" t="s">
        <v>236</v>
      </c>
      <c r="G528" s="217"/>
      <c r="H528" s="219" t="s">
        <v>23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165</v>
      </c>
      <c r="AU528" s="226" t="s">
        <v>82</v>
      </c>
      <c r="AV528" s="12" t="s">
        <v>80</v>
      </c>
      <c r="AW528" s="12" t="s">
        <v>36</v>
      </c>
      <c r="AX528" s="12" t="s">
        <v>73</v>
      </c>
      <c r="AY528" s="226" t="s">
        <v>156</v>
      </c>
    </row>
    <row r="529" spans="2:51" s="13" customFormat="1" ht="13.5">
      <c r="B529" s="227"/>
      <c r="C529" s="228"/>
      <c r="D529" s="218" t="s">
        <v>165</v>
      </c>
      <c r="E529" s="229" t="s">
        <v>23</v>
      </c>
      <c r="F529" s="230" t="s">
        <v>657</v>
      </c>
      <c r="G529" s="228"/>
      <c r="H529" s="231">
        <v>27.73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AT529" s="237" t="s">
        <v>165</v>
      </c>
      <c r="AU529" s="237" t="s">
        <v>82</v>
      </c>
      <c r="AV529" s="13" t="s">
        <v>82</v>
      </c>
      <c r="AW529" s="13" t="s">
        <v>36</v>
      </c>
      <c r="AX529" s="13" t="s">
        <v>73</v>
      </c>
      <c r="AY529" s="237" t="s">
        <v>156</v>
      </c>
    </row>
    <row r="530" spans="2:51" s="13" customFormat="1" ht="13.5">
      <c r="B530" s="227"/>
      <c r="C530" s="228"/>
      <c r="D530" s="218" t="s">
        <v>165</v>
      </c>
      <c r="E530" s="229" t="s">
        <v>23</v>
      </c>
      <c r="F530" s="230" t="s">
        <v>658</v>
      </c>
      <c r="G530" s="228"/>
      <c r="H530" s="231">
        <v>4.96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AT530" s="237" t="s">
        <v>165</v>
      </c>
      <c r="AU530" s="237" t="s">
        <v>82</v>
      </c>
      <c r="AV530" s="13" t="s">
        <v>82</v>
      </c>
      <c r="AW530" s="13" t="s">
        <v>36</v>
      </c>
      <c r="AX530" s="13" t="s">
        <v>73</v>
      </c>
      <c r="AY530" s="237" t="s">
        <v>156</v>
      </c>
    </row>
    <row r="531" spans="2:51" s="15" customFormat="1" ht="13.5">
      <c r="B531" s="259"/>
      <c r="C531" s="260"/>
      <c r="D531" s="218" t="s">
        <v>165</v>
      </c>
      <c r="E531" s="261" t="s">
        <v>23</v>
      </c>
      <c r="F531" s="262" t="s">
        <v>210</v>
      </c>
      <c r="G531" s="260"/>
      <c r="H531" s="263">
        <v>32.69</v>
      </c>
      <c r="I531" s="264"/>
      <c r="J531" s="260"/>
      <c r="K531" s="260"/>
      <c r="L531" s="265"/>
      <c r="M531" s="266"/>
      <c r="N531" s="267"/>
      <c r="O531" s="267"/>
      <c r="P531" s="267"/>
      <c r="Q531" s="267"/>
      <c r="R531" s="267"/>
      <c r="S531" s="267"/>
      <c r="T531" s="268"/>
      <c r="AT531" s="269" t="s">
        <v>165</v>
      </c>
      <c r="AU531" s="269" t="s">
        <v>82</v>
      </c>
      <c r="AV531" s="15" t="s">
        <v>90</v>
      </c>
      <c r="AW531" s="15" t="s">
        <v>36</v>
      </c>
      <c r="AX531" s="15" t="s">
        <v>73</v>
      </c>
      <c r="AY531" s="269" t="s">
        <v>156</v>
      </c>
    </row>
    <row r="532" spans="2:51" s="12" customFormat="1" ht="13.5">
      <c r="B532" s="216"/>
      <c r="C532" s="217"/>
      <c r="D532" s="218" t="s">
        <v>165</v>
      </c>
      <c r="E532" s="219" t="s">
        <v>23</v>
      </c>
      <c r="F532" s="220" t="s">
        <v>239</v>
      </c>
      <c r="G532" s="217"/>
      <c r="H532" s="219" t="s">
        <v>23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165</v>
      </c>
      <c r="AU532" s="226" t="s">
        <v>82</v>
      </c>
      <c r="AV532" s="12" t="s">
        <v>80</v>
      </c>
      <c r="AW532" s="12" t="s">
        <v>36</v>
      </c>
      <c r="AX532" s="12" t="s">
        <v>73</v>
      </c>
      <c r="AY532" s="226" t="s">
        <v>156</v>
      </c>
    </row>
    <row r="533" spans="2:51" s="13" customFormat="1" ht="13.5">
      <c r="B533" s="227"/>
      <c r="C533" s="228"/>
      <c r="D533" s="218" t="s">
        <v>165</v>
      </c>
      <c r="E533" s="229" t="s">
        <v>23</v>
      </c>
      <c r="F533" s="230" t="s">
        <v>659</v>
      </c>
      <c r="G533" s="228"/>
      <c r="H533" s="231">
        <v>43.66</v>
      </c>
      <c r="I533" s="232"/>
      <c r="J533" s="228"/>
      <c r="K533" s="228"/>
      <c r="L533" s="233"/>
      <c r="M533" s="234"/>
      <c r="N533" s="235"/>
      <c r="O533" s="235"/>
      <c r="P533" s="235"/>
      <c r="Q533" s="235"/>
      <c r="R533" s="235"/>
      <c r="S533" s="235"/>
      <c r="T533" s="236"/>
      <c r="AT533" s="237" t="s">
        <v>165</v>
      </c>
      <c r="AU533" s="237" t="s">
        <v>82</v>
      </c>
      <c r="AV533" s="13" t="s">
        <v>82</v>
      </c>
      <c r="AW533" s="13" t="s">
        <v>36</v>
      </c>
      <c r="AX533" s="13" t="s">
        <v>73</v>
      </c>
      <c r="AY533" s="237" t="s">
        <v>156</v>
      </c>
    </row>
    <row r="534" spans="2:51" s="13" customFormat="1" ht="13.5">
      <c r="B534" s="227"/>
      <c r="C534" s="228"/>
      <c r="D534" s="218" t="s">
        <v>165</v>
      </c>
      <c r="E534" s="229" t="s">
        <v>23</v>
      </c>
      <c r="F534" s="230" t="s">
        <v>660</v>
      </c>
      <c r="G534" s="228"/>
      <c r="H534" s="231">
        <v>13.33</v>
      </c>
      <c r="I534" s="232"/>
      <c r="J534" s="228"/>
      <c r="K534" s="228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165</v>
      </c>
      <c r="AU534" s="237" t="s">
        <v>82</v>
      </c>
      <c r="AV534" s="13" t="s">
        <v>82</v>
      </c>
      <c r="AW534" s="13" t="s">
        <v>36</v>
      </c>
      <c r="AX534" s="13" t="s">
        <v>73</v>
      </c>
      <c r="AY534" s="237" t="s">
        <v>156</v>
      </c>
    </row>
    <row r="535" spans="2:51" s="15" customFormat="1" ht="13.5">
      <c r="B535" s="259"/>
      <c r="C535" s="260"/>
      <c r="D535" s="218" t="s">
        <v>165</v>
      </c>
      <c r="E535" s="261" t="s">
        <v>23</v>
      </c>
      <c r="F535" s="262" t="s">
        <v>210</v>
      </c>
      <c r="G535" s="260"/>
      <c r="H535" s="263">
        <v>56.99</v>
      </c>
      <c r="I535" s="264"/>
      <c r="J535" s="260"/>
      <c r="K535" s="260"/>
      <c r="L535" s="265"/>
      <c r="M535" s="266"/>
      <c r="N535" s="267"/>
      <c r="O535" s="267"/>
      <c r="P535" s="267"/>
      <c r="Q535" s="267"/>
      <c r="R535" s="267"/>
      <c r="S535" s="267"/>
      <c r="T535" s="268"/>
      <c r="AT535" s="269" t="s">
        <v>165</v>
      </c>
      <c r="AU535" s="269" t="s">
        <v>82</v>
      </c>
      <c r="AV535" s="15" t="s">
        <v>90</v>
      </c>
      <c r="AW535" s="15" t="s">
        <v>36</v>
      </c>
      <c r="AX535" s="15" t="s">
        <v>73</v>
      </c>
      <c r="AY535" s="269" t="s">
        <v>156</v>
      </c>
    </row>
    <row r="536" spans="2:51" s="14" customFormat="1" ht="13.5">
      <c r="B536" s="238"/>
      <c r="C536" s="239"/>
      <c r="D536" s="218" t="s">
        <v>165</v>
      </c>
      <c r="E536" s="240" t="s">
        <v>23</v>
      </c>
      <c r="F536" s="241" t="s">
        <v>168</v>
      </c>
      <c r="G536" s="239"/>
      <c r="H536" s="242">
        <v>103.248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165</v>
      </c>
      <c r="AU536" s="248" t="s">
        <v>82</v>
      </c>
      <c r="AV536" s="14" t="s">
        <v>163</v>
      </c>
      <c r="AW536" s="14" t="s">
        <v>36</v>
      </c>
      <c r="AX536" s="14" t="s">
        <v>80</v>
      </c>
      <c r="AY536" s="248" t="s">
        <v>156</v>
      </c>
    </row>
    <row r="537" spans="2:65" s="1" customFormat="1" ht="25.5" customHeight="1">
      <c r="B537" s="42"/>
      <c r="C537" s="204" t="s">
        <v>661</v>
      </c>
      <c r="D537" s="204" t="s">
        <v>158</v>
      </c>
      <c r="E537" s="205" t="s">
        <v>662</v>
      </c>
      <c r="F537" s="206" t="s">
        <v>663</v>
      </c>
      <c r="G537" s="207" t="s">
        <v>177</v>
      </c>
      <c r="H537" s="208">
        <v>103.248</v>
      </c>
      <c r="I537" s="209"/>
      <c r="J537" s="210">
        <f>ROUND(I537*H537,2)</f>
        <v>0</v>
      </c>
      <c r="K537" s="206" t="s">
        <v>162</v>
      </c>
      <c r="L537" s="62"/>
      <c r="M537" s="211" t="s">
        <v>23</v>
      </c>
      <c r="N537" s="270" t="s">
        <v>44</v>
      </c>
      <c r="O537" s="271"/>
      <c r="P537" s="272">
        <f>O537*H537</f>
        <v>0</v>
      </c>
      <c r="Q537" s="272">
        <v>0.00026</v>
      </c>
      <c r="R537" s="272">
        <f>Q537*H537</f>
        <v>0.02684448</v>
      </c>
      <c r="S537" s="272">
        <v>0</v>
      </c>
      <c r="T537" s="273">
        <f>S537*H537</f>
        <v>0</v>
      </c>
      <c r="AR537" s="25" t="s">
        <v>262</v>
      </c>
      <c r="AT537" s="25" t="s">
        <v>158</v>
      </c>
      <c r="AU537" s="25" t="s">
        <v>82</v>
      </c>
      <c r="AY537" s="25" t="s">
        <v>156</v>
      </c>
      <c r="BE537" s="215">
        <f>IF(N537="základní",J537,0)</f>
        <v>0</v>
      </c>
      <c r="BF537" s="215">
        <f>IF(N537="snížená",J537,0)</f>
        <v>0</v>
      </c>
      <c r="BG537" s="215">
        <f>IF(N537="zákl. přenesená",J537,0)</f>
        <v>0</v>
      </c>
      <c r="BH537" s="215">
        <f>IF(N537="sníž. přenesená",J537,0)</f>
        <v>0</v>
      </c>
      <c r="BI537" s="215">
        <f>IF(N537="nulová",J537,0)</f>
        <v>0</v>
      </c>
      <c r="BJ537" s="25" t="s">
        <v>80</v>
      </c>
      <c r="BK537" s="215">
        <f>ROUND(I537*H537,2)</f>
        <v>0</v>
      </c>
      <c r="BL537" s="25" t="s">
        <v>262</v>
      </c>
      <c r="BM537" s="25" t="s">
        <v>664</v>
      </c>
    </row>
    <row r="538" spans="2:12" s="1" customFormat="1" ht="6.95" customHeight="1">
      <c r="B538" s="57"/>
      <c r="C538" s="58"/>
      <c r="D538" s="58"/>
      <c r="E538" s="58"/>
      <c r="F538" s="58"/>
      <c r="G538" s="58"/>
      <c r="H538" s="58"/>
      <c r="I538" s="149"/>
      <c r="J538" s="58"/>
      <c r="K538" s="58"/>
      <c r="L538" s="62"/>
    </row>
  </sheetData>
  <sheetProtection algorithmName="SHA-512" hashValue="Xbp2pdN6E3kegk1Jpb/F8xpnwaKceUHwPtsptt4JBLVMmcfweySj4LH6GNMsXQyUG3yFLD9w0EkCo1pGqw5WOg==" saltValue="0g4tGGm3Slgy0V3IIz+CJQ4+uBnYl9xzX3Tt16t9Hd6gIqzrhYims9wzolL2wnKrK5C/Xfe2MVNS+SIcL5zkxw==" spinCount="100000" sheet="1" objects="1" scenarios="1" formatColumns="0" formatRows="0" autoFilter="0"/>
  <autoFilter ref="C102:K537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9:H89"/>
    <mergeCell ref="E93:H93"/>
    <mergeCell ref="E91:H91"/>
    <mergeCell ref="E95:H95"/>
    <mergeCell ref="J59:J60"/>
  </mergeCells>
  <hyperlinks>
    <hyperlink ref="F1:G1" location="C2" display="1) Krycí list soupisu"/>
    <hyperlink ref="G1:H1" location="C62" display="2) Rekapitulace"/>
    <hyperlink ref="J1" location="C102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108</v>
      </c>
      <c r="G1" s="405" t="s">
        <v>109</v>
      </c>
      <c r="H1" s="405"/>
      <c r="I1" s="125"/>
      <c r="J1" s="124" t="s">
        <v>110</v>
      </c>
      <c r="K1" s="123" t="s">
        <v>111</v>
      </c>
      <c r="L1" s="124" t="s">
        <v>112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113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Rekonstrukce sociálního zařízení denního stacionáře</v>
      </c>
      <c r="F7" s="407"/>
      <c r="G7" s="407"/>
      <c r="H7" s="407"/>
      <c r="I7" s="127"/>
      <c r="J7" s="30"/>
      <c r="K7" s="32"/>
    </row>
    <row r="8" spans="2:11" ht="15">
      <c r="B8" s="29"/>
      <c r="C8" s="30"/>
      <c r="D8" s="38" t="s">
        <v>114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115</v>
      </c>
      <c r="F9" s="382"/>
      <c r="G9" s="382"/>
      <c r="H9" s="382"/>
      <c r="I9" s="127"/>
      <c r="J9" s="30"/>
      <c r="K9" s="32"/>
    </row>
    <row r="10" spans="2:11" ht="15">
      <c r="B10" s="29"/>
      <c r="C10" s="30"/>
      <c r="D10" s="38" t="s">
        <v>116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69" t="s">
        <v>117</v>
      </c>
      <c r="F11" s="408"/>
      <c r="G11" s="408"/>
      <c r="H11" s="408"/>
      <c r="I11" s="128"/>
      <c r="J11" s="43"/>
      <c r="K11" s="46"/>
    </row>
    <row r="12" spans="2:11" s="1" customFormat="1" ht="15">
      <c r="B12" s="42"/>
      <c r="C12" s="43"/>
      <c r="D12" s="38" t="s">
        <v>118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9" t="s">
        <v>665</v>
      </c>
      <c r="F13" s="408"/>
      <c r="G13" s="408"/>
      <c r="H13" s="408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92</v>
      </c>
      <c r="G15" s="43"/>
      <c r="H15" s="43"/>
      <c r="I15" s="129" t="s">
        <v>22</v>
      </c>
      <c r="J15" s="36" t="s">
        <v>23</v>
      </c>
      <c r="K15" s="46"/>
    </row>
    <row r="16" spans="2:11" s="1" customFormat="1" ht="14.45" customHeight="1">
      <c r="B16" s="42"/>
      <c r="C16" s="43"/>
      <c r="D16" s="38" t="s">
        <v>24</v>
      </c>
      <c r="E16" s="43"/>
      <c r="F16" s="36" t="s">
        <v>25</v>
      </c>
      <c r="G16" s="43"/>
      <c r="H16" s="43"/>
      <c r="I16" s="129" t="s">
        <v>26</v>
      </c>
      <c r="J16" s="130" t="str">
        <f>'Rekapitulace stavby'!AN8</f>
        <v>17. 4. 2019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28</v>
      </c>
      <c r="E18" s="43"/>
      <c r="F18" s="43"/>
      <c r="G18" s="43"/>
      <c r="H18" s="43"/>
      <c r="I18" s="129" t="s">
        <v>29</v>
      </c>
      <c r="J18" s="36" t="s">
        <v>23</v>
      </c>
      <c r="K18" s="46"/>
    </row>
    <row r="19" spans="2:11" s="1" customFormat="1" ht="18" customHeight="1">
      <c r="B19" s="42"/>
      <c r="C19" s="43"/>
      <c r="D19" s="43"/>
      <c r="E19" s="36" t="s">
        <v>30</v>
      </c>
      <c r="F19" s="43"/>
      <c r="G19" s="43"/>
      <c r="H19" s="43"/>
      <c r="I19" s="129" t="s">
        <v>31</v>
      </c>
      <c r="J19" s="36" t="s">
        <v>23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32</v>
      </c>
      <c r="E21" s="43"/>
      <c r="F21" s="43"/>
      <c r="G21" s="43"/>
      <c r="H21" s="43"/>
      <c r="I21" s="129" t="s">
        <v>29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34</v>
      </c>
      <c r="E24" s="43"/>
      <c r="F24" s="43"/>
      <c r="G24" s="43"/>
      <c r="H24" s="43"/>
      <c r="I24" s="129" t="s">
        <v>29</v>
      </c>
      <c r="J24" s="36" t="s">
        <v>23</v>
      </c>
      <c r="K24" s="46"/>
    </row>
    <row r="25" spans="2:11" s="1" customFormat="1" ht="18" customHeight="1">
      <c r="B25" s="42"/>
      <c r="C25" s="43"/>
      <c r="D25" s="43"/>
      <c r="E25" s="36" t="s">
        <v>35</v>
      </c>
      <c r="F25" s="43"/>
      <c r="G25" s="43"/>
      <c r="H25" s="43"/>
      <c r="I25" s="129" t="s">
        <v>31</v>
      </c>
      <c r="J25" s="36" t="s">
        <v>23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37</v>
      </c>
      <c r="E27" s="43"/>
      <c r="F27" s="43"/>
      <c r="G27" s="43"/>
      <c r="H27" s="43"/>
      <c r="I27" s="128"/>
      <c r="J27" s="43"/>
      <c r="K27" s="46"/>
    </row>
    <row r="28" spans="2:11" s="7" customFormat="1" ht="71.25" customHeight="1">
      <c r="B28" s="131"/>
      <c r="C28" s="132"/>
      <c r="D28" s="132"/>
      <c r="E28" s="396" t="s">
        <v>38</v>
      </c>
      <c r="F28" s="396"/>
      <c r="G28" s="396"/>
      <c r="H28" s="396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39</v>
      </c>
      <c r="E31" s="43"/>
      <c r="F31" s="43"/>
      <c r="G31" s="43"/>
      <c r="H31" s="43"/>
      <c r="I31" s="128"/>
      <c r="J31" s="138">
        <f>ROUND(J96,2)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41</v>
      </c>
      <c r="G33" s="43"/>
      <c r="H33" s="43"/>
      <c r="I33" s="139" t="s">
        <v>40</v>
      </c>
      <c r="J33" s="47" t="s">
        <v>42</v>
      </c>
      <c r="K33" s="46"/>
    </row>
    <row r="34" spans="2:11" s="1" customFormat="1" ht="14.45" customHeight="1">
      <c r="B34" s="42"/>
      <c r="C34" s="43"/>
      <c r="D34" s="50" t="s">
        <v>43</v>
      </c>
      <c r="E34" s="50" t="s">
        <v>44</v>
      </c>
      <c r="F34" s="140">
        <f>ROUND(SUM(BE96:BE191),2)</f>
        <v>0</v>
      </c>
      <c r="G34" s="43"/>
      <c r="H34" s="43"/>
      <c r="I34" s="141">
        <v>0.21</v>
      </c>
      <c r="J34" s="140">
        <f>ROUND(ROUND((SUM(BE96:BE191)),2)*I34,2)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45</v>
      </c>
      <c r="F35" s="140">
        <f>ROUND(SUM(BF96:BF191),2)</f>
        <v>0</v>
      </c>
      <c r="G35" s="43"/>
      <c r="H35" s="43"/>
      <c r="I35" s="141">
        <v>0.15</v>
      </c>
      <c r="J35" s="140">
        <f>ROUND(ROUND((SUM(BF96:BF191)),2)*I35,2)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40">
        <f>ROUND(SUM(BG96:BG191),2)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47</v>
      </c>
      <c r="F37" s="140">
        <f>ROUND(SUM(BH96:BH191),2)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48</v>
      </c>
      <c r="F38" s="140">
        <f>ROUND(SUM(BI96:BI191),2)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49</v>
      </c>
      <c r="E40" s="80"/>
      <c r="F40" s="80"/>
      <c r="G40" s="144" t="s">
        <v>50</v>
      </c>
      <c r="H40" s="145" t="s">
        <v>51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Rekonstrukce sociálního zařízení denního stacionáře</v>
      </c>
      <c r="F49" s="407"/>
      <c r="G49" s="407"/>
      <c r="H49" s="407"/>
      <c r="I49" s="128"/>
      <c r="J49" s="43"/>
      <c r="K49" s="46"/>
    </row>
    <row r="50" spans="2:11" ht="15">
      <c r="B50" s="29"/>
      <c r="C50" s="38" t="s">
        <v>114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115</v>
      </c>
      <c r="F51" s="382"/>
      <c r="G51" s="382"/>
      <c r="H51" s="382"/>
      <c r="I51" s="127"/>
      <c r="J51" s="30"/>
      <c r="K51" s="32"/>
    </row>
    <row r="52" spans="2:11" ht="15">
      <c r="B52" s="29"/>
      <c r="C52" s="38" t="s">
        <v>116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69" t="s">
        <v>117</v>
      </c>
      <c r="F53" s="408"/>
      <c r="G53" s="408"/>
      <c r="H53" s="408"/>
      <c r="I53" s="128"/>
      <c r="J53" s="43"/>
      <c r="K53" s="46"/>
    </row>
    <row r="54" spans="2:11" s="1" customFormat="1" ht="14.45" customHeight="1">
      <c r="B54" s="42"/>
      <c r="C54" s="38" t="s">
        <v>118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9" t="str">
        <f>E13</f>
        <v>01.1.2 - Zdravotně technické instalace</v>
      </c>
      <c r="F55" s="408"/>
      <c r="G55" s="408"/>
      <c r="H55" s="408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24</v>
      </c>
      <c r="D57" s="43"/>
      <c r="E57" s="43"/>
      <c r="F57" s="36" t="str">
        <f>F16</f>
        <v>Písečná 5176, Chomutov</v>
      </c>
      <c r="G57" s="43"/>
      <c r="H57" s="43"/>
      <c r="I57" s="129" t="s">
        <v>26</v>
      </c>
      <c r="J57" s="130" t="str">
        <f>IF(J16="","",J16)</f>
        <v>17. 4. 2019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5">
      <c r="B59" s="42"/>
      <c r="C59" s="38" t="s">
        <v>28</v>
      </c>
      <c r="D59" s="43"/>
      <c r="E59" s="43"/>
      <c r="F59" s="36" t="str">
        <f>E19</f>
        <v>Sociální služby Chomutov, příspěvková organizace</v>
      </c>
      <c r="G59" s="43"/>
      <c r="H59" s="43"/>
      <c r="I59" s="129" t="s">
        <v>34</v>
      </c>
      <c r="J59" s="396" t="str">
        <f>E25</f>
        <v>JKPO CZ s.r.o.</v>
      </c>
      <c r="K59" s="46"/>
    </row>
    <row r="60" spans="2:11" s="1" customFormat="1" ht="14.45" customHeight="1">
      <c r="B60" s="42"/>
      <c r="C60" s="38" t="s">
        <v>32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121</v>
      </c>
      <c r="D62" s="142"/>
      <c r="E62" s="142"/>
      <c r="F62" s="142"/>
      <c r="G62" s="142"/>
      <c r="H62" s="142"/>
      <c r="I62" s="155"/>
      <c r="J62" s="156" t="s">
        <v>122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123</v>
      </c>
      <c r="D64" s="43"/>
      <c r="E64" s="43"/>
      <c r="F64" s="43"/>
      <c r="G64" s="43"/>
      <c r="H64" s="43"/>
      <c r="I64" s="128"/>
      <c r="J64" s="138">
        <f>J96</f>
        <v>0</v>
      </c>
      <c r="K64" s="46"/>
      <c r="AU64" s="25" t="s">
        <v>124</v>
      </c>
    </row>
    <row r="65" spans="2:11" s="8" customFormat="1" ht="24.95" customHeight="1">
      <c r="B65" s="159"/>
      <c r="C65" s="160"/>
      <c r="D65" s="161" t="s">
        <v>125</v>
      </c>
      <c r="E65" s="162"/>
      <c r="F65" s="162"/>
      <c r="G65" s="162"/>
      <c r="H65" s="162"/>
      <c r="I65" s="163"/>
      <c r="J65" s="164">
        <f>J97</f>
        <v>0</v>
      </c>
      <c r="K65" s="165"/>
    </row>
    <row r="66" spans="2:11" s="9" customFormat="1" ht="19.9" customHeight="1">
      <c r="B66" s="166"/>
      <c r="C66" s="167"/>
      <c r="D66" s="168" t="s">
        <v>127</v>
      </c>
      <c r="E66" s="169"/>
      <c r="F66" s="169"/>
      <c r="G66" s="169"/>
      <c r="H66" s="169"/>
      <c r="I66" s="170"/>
      <c r="J66" s="171">
        <f>J98</f>
        <v>0</v>
      </c>
      <c r="K66" s="172"/>
    </row>
    <row r="67" spans="2:11" s="9" customFormat="1" ht="19.9" customHeight="1">
      <c r="B67" s="166"/>
      <c r="C67" s="167"/>
      <c r="D67" s="168" t="s">
        <v>128</v>
      </c>
      <c r="E67" s="169"/>
      <c r="F67" s="169"/>
      <c r="G67" s="169"/>
      <c r="H67" s="169"/>
      <c r="I67" s="170"/>
      <c r="J67" s="171">
        <f>J108</f>
        <v>0</v>
      </c>
      <c r="K67" s="172"/>
    </row>
    <row r="68" spans="2:11" s="9" customFormat="1" ht="19.9" customHeight="1">
      <c r="B68" s="166"/>
      <c r="C68" s="167"/>
      <c r="D68" s="168" t="s">
        <v>129</v>
      </c>
      <c r="E68" s="169"/>
      <c r="F68" s="169"/>
      <c r="G68" s="169"/>
      <c r="H68" s="169"/>
      <c r="I68" s="170"/>
      <c r="J68" s="171">
        <f>J118</f>
        <v>0</v>
      </c>
      <c r="K68" s="172"/>
    </row>
    <row r="69" spans="2:11" s="8" customFormat="1" ht="24.95" customHeight="1">
      <c r="B69" s="159"/>
      <c r="C69" s="160"/>
      <c r="D69" s="161" t="s">
        <v>131</v>
      </c>
      <c r="E69" s="162"/>
      <c r="F69" s="162"/>
      <c r="G69" s="162"/>
      <c r="H69" s="162"/>
      <c r="I69" s="163"/>
      <c r="J69" s="164">
        <f>J125</f>
        <v>0</v>
      </c>
      <c r="K69" s="165"/>
    </row>
    <row r="70" spans="2:11" s="9" customFormat="1" ht="19.9" customHeight="1">
      <c r="B70" s="166"/>
      <c r="C70" s="167"/>
      <c r="D70" s="168" t="s">
        <v>666</v>
      </c>
      <c r="E70" s="169"/>
      <c r="F70" s="169"/>
      <c r="G70" s="169"/>
      <c r="H70" s="169"/>
      <c r="I70" s="170"/>
      <c r="J70" s="171">
        <f>J126</f>
        <v>0</v>
      </c>
      <c r="K70" s="172"/>
    </row>
    <row r="71" spans="2:11" s="9" customFormat="1" ht="19.9" customHeight="1">
      <c r="B71" s="166"/>
      <c r="C71" s="167"/>
      <c r="D71" s="168" t="s">
        <v>667</v>
      </c>
      <c r="E71" s="169"/>
      <c r="F71" s="169"/>
      <c r="G71" s="169"/>
      <c r="H71" s="169"/>
      <c r="I71" s="170"/>
      <c r="J71" s="171">
        <f>J146</f>
        <v>0</v>
      </c>
      <c r="K71" s="172"/>
    </row>
    <row r="72" spans="2:11" s="9" customFormat="1" ht="19.9" customHeight="1">
      <c r="B72" s="166"/>
      <c r="C72" s="167"/>
      <c r="D72" s="168" t="s">
        <v>133</v>
      </c>
      <c r="E72" s="169"/>
      <c r="F72" s="169"/>
      <c r="G72" s="169"/>
      <c r="H72" s="169"/>
      <c r="I72" s="170"/>
      <c r="J72" s="171">
        <f>J163</f>
        <v>0</v>
      </c>
      <c r="K72" s="172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28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9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52"/>
      <c r="J78" s="61"/>
      <c r="K78" s="61"/>
      <c r="L78" s="62"/>
    </row>
    <row r="79" spans="2:12" s="1" customFormat="1" ht="36.95" customHeight="1">
      <c r="B79" s="42"/>
      <c r="C79" s="63" t="s">
        <v>140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4.45" customHeight="1">
      <c r="B81" s="42"/>
      <c r="C81" s="66" t="s">
        <v>18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6.5" customHeight="1">
      <c r="B82" s="42"/>
      <c r="C82" s="64"/>
      <c r="D82" s="64"/>
      <c r="E82" s="400" t="str">
        <f>E7</f>
        <v>Rekonstrukce sociálního zařízení denního stacionáře</v>
      </c>
      <c r="F82" s="401"/>
      <c r="G82" s="401"/>
      <c r="H82" s="401"/>
      <c r="I82" s="173"/>
      <c r="J82" s="64"/>
      <c r="K82" s="64"/>
      <c r="L82" s="62"/>
    </row>
    <row r="83" spans="2:12" ht="15">
      <c r="B83" s="29"/>
      <c r="C83" s="66" t="s">
        <v>114</v>
      </c>
      <c r="D83" s="174"/>
      <c r="E83" s="174"/>
      <c r="F83" s="174"/>
      <c r="G83" s="174"/>
      <c r="H83" s="174"/>
      <c r="J83" s="174"/>
      <c r="K83" s="174"/>
      <c r="L83" s="175"/>
    </row>
    <row r="84" spans="2:12" ht="16.5" customHeight="1">
      <c r="B84" s="29"/>
      <c r="C84" s="174"/>
      <c r="D84" s="174"/>
      <c r="E84" s="400" t="s">
        <v>115</v>
      </c>
      <c r="F84" s="404"/>
      <c r="G84" s="404"/>
      <c r="H84" s="404"/>
      <c r="J84" s="174"/>
      <c r="K84" s="174"/>
      <c r="L84" s="175"/>
    </row>
    <row r="85" spans="2:12" ht="15">
      <c r="B85" s="29"/>
      <c r="C85" s="66" t="s">
        <v>116</v>
      </c>
      <c r="D85" s="174"/>
      <c r="E85" s="174"/>
      <c r="F85" s="174"/>
      <c r="G85" s="174"/>
      <c r="H85" s="174"/>
      <c r="J85" s="174"/>
      <c r="K85" s="174"/>
      <c r="L85" s="175"/>
    </row>
    <row r="86" spans="2:12" s="1" customFormat="1" ht="16.5" customHeight="1">
      <c r="B86" s="42"/>
      <c r="C86" s="64"/>
      <c r="D86" s="64"/>
      <c r="E86" s="402" t="s">
        <v>117</v>
      </c>
      <c r="F86" s="403"/>
      <c r="G86" s="403"/>
      <c r="H86" s="403"/>
      <c r="I86" s="173"/>
      <c r="J86" s="64"/>
      <c r="K86" s="64"/>
      <c r="L86" s="62"/>
    </row>
    <row r="87" spans="2:12" s="1" customFormat="1" ht="14.45" customHeight="1">
      <c r="B87" s="42"/>
      <c r="C87" s="66" t="s">
        <v>118</v>
      </c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7.25" customHeight="1">
      <c r="B88" s="42"/>
      <c r="C88" s="64"/>
      <c r="D88" s="64"/>
      <c r="E88" s="372" t="str">
        <f>E13</f>
        <v>01.1.2 - Zdravotně technické instalace</v>
      </c>
      <c r="F88" s="403"/>
      <c r="G88" s="403"/>
      <c r="H88" s="403"/>
      <c r="I88" s="173"/>
      <c r="J88" s="64"/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8" customHeight="1">
      <c r="B90" s="42"/>
      <c r="C90" s="66" t="s">
        <v>24</v>
      </c>
      <c r="D90" s="64"/>
      <c r="E90" s="64"/>
      <c r="F90" s="176" t="str">
        <f>F16</f>
        <v>Písečná 5176, Chomutov</v>
      </c>
      <c r="G90" s="64"/>
      <c r="H90" s="64"/>
      <c r="I90" s="177" t="s">
        <v>26</v>
      </c>
      <c r="J90" s="74" t="str">
        <f>IF(J16="","",J16)</f>
        <v>17. 4. 2019</v>
      </c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12" s="1" customFormat="1" ht="15">
      <c r="B92" s="42"/>
      <c r="C92" s="66" t="s">
        <v>28</v>
      </c>
      <c r="D92" s="64"/>
      <c r="E92" s="64"/>
      <c r="F92" s="176" t="str">
        <f>E19</f>
        <v>Sociální služby Chomutov, příspěvková organizace</v>
      </c>
      <c r="G92" s="64"/>
      <c r="H92" s="64"/>
      <c r="I92" s="177" t="s">
        <v>34</v>
      </c>
      <c r="J92" s="176" t="str">
        <f>E25</f>
        <v>JKPO CZ s.r.o.</v>
      </c>
      <c r="K92" s="64"/>
      <c r="L92" s="62"/>
    </row>
    <row r="93" spans="2:12" s="1" customFormat="1" ht="14.45" customHeight="1">
      <c r="B93" s="42"/>
      <c r="C93" s="66" t="s">
        <v>32</v>
      </c>
      <c r="D93" s="64"/>
      <c r="E93" s="64"/>
      <c r="F93" s="176" t="str">
        <f>IF(E22="","",E22)</f>
        <v/>
      </c>
      <c r="G93" s="64"/>
      <c r="H93" s="64"/>
      <c r="I93" s="173"/>
      <c r="J93" s="64"/>
      <c r="K93" s="64"/>
      <c r="L93" s="62"/>
    </row>
    <row r="94" spans="2:12" s="1" customFormat="1" ht="10.35" customHeight="1">
      <c r="B94" s="42"/>
      <c r="C94" s="64"/>
      <c r="D94" s="64"/>
      <c r="E94" s="64"/>
      <c r="F94" s="64"/>
      <c r="G94" s="64"/>
      <c r="H94" s="64"/>
      <c r="I94" s="173"/>
      <c r="J94" s="64"/>
      <c r="K94" s="64"/>
      <c r="L94" s="62"/>
    </row>
    <row r="95" spans="2:20" s="10" customFormat="1" ht="29.25" customHeight="1">
      <c r="B95" s="178"/>
      <c r="C95" s="179" t="s">
        <v>141</v>
      </c>
      <c r="D95" s="180" t="s">
        <v>58</v>
      </c>
      <c r="E95" s="180" t="s">
        <v>54</v>
      </c>
      <c r="F95" s="180" t="s">
        <v>142</v>
      </c>
      <c r="G95" s="180" t="s">
        <v>143</v>
      </c>
      <c r="H95" s="180" t="s">
        <v>144</v>
      </c>
      <c r="I95" s="181" t="s">
        <v>145</v>
      </c>
      <c r="J95" s="180" t="s">
        <v>122</v>
      </c>
      <c r="K95" s="182" t="s">
        <v>146</v>
      </c>
      <c r="L95" s="183"/>
      <c r="M95" s="82" t="s">
        <v>147</v>
      </c>
      <c r="N95" s="83" t="s">
        <v>43</v>
      </c>
      <c r="O95" s="83" t="s">
        <v>148</v>
      </c>
      <c r="P95" s="83" t="s">
        <v>149</v>
      </c>
      <c r="Q95" s="83" t="s">
        <v>150</v>
      </c>
      <c r="R95" s="83" t="s">
        <v>151</v>
      </c>
      <c r="S95" s="83" t="s">
        <v>152</v>
      </c>
      <c r="T95" s="84" t="s">
        <v>153</v>
      </c>
    </row>
    <row r="96" spans="2:63" s="1" customFormat="1" ht="29.25" customHeight="1">
      <c r="B96" s="42"/>
      <c r="C96" s="88" t="s">
        <v>123</v>
      </c>
      <c r="D96" s="64"/>
      <c r="E96" s="64"/>
      <c r="F96" s="64"/>
      <c r="G96" s="64"/>
      <c r="H96" s="64"/>
      <c r="I96" s="173"/>
      <c r="J96" s="184">
        <f>BK96</f>
        <v>0</v>
      </c>
      <c r="K96" s="64"/>
      <c r="L96" s="62"/>
      <c r="M96" s="85"/>
      <c r="N96" s="86"/>
      <c r="O96" s="86"/>
      <c r="P96" s="185">
        <f>P97+P125</f>
        <v>0</v>
      </c>
      <c r="Q96" s="86"/>
      <c r="R96" s="185">
        <f>R97+R125</f>
        <v>0.2476868</v>
      </c>
      <c r="S96" s="86"/>
      <c r="T96" s="186">
        <f>T97+T125</f>
        <v>0.14</v>
      </c>
      <c r="AT96" s="25" t="s">
        <v>72</v>
      </c>
      <c r="AU96" s="25" t="s">
        <v>124</v>
      </c>
      <c r="BK96" s="187">
        <f>BK97+BK125</f>
        <v>0</v>
      </c>
    </row>
    <row r="97" spans="2:63" s="11" customFormat="1" ht="37.35" customHeight="1">
      <c r="B97" s="188"/>
      <c r="C97" s="189"/>
      <c r="D97" s="190" t="s">
        <v>72</v>
      </c>
      <c r="E97" s="191" t="s">
        <v>154</v>
      </c>
      <c r="F97" s="191" t="s">
        <v>155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P98+P108+P118</f>
        <v>0</v>
      </c>
      <c r="Q97" s="196"/>
      <c r="R97" s="197">
        <f>R98+R108+R118</f>
        <v>0.1091268</v>
      </c>
      <c r="S97" s="196"/>
      <c r="T97" s="198">
        <f>T98+T108+T118</f>
        <v>0.14</v>
      </c>
      <c r="AR97" s="199" t="s">
        <v>80</v>
      </c>
      <c r="AT97" s="200" t="s">
        <v>72</v>
      </c>
      <c r="AU97" s="200" t="s">
        <v>73</v>
      </c>
      <c r="AY97" s="199" t="s">
        <v>156</v>
      </c>
      <c r="BK97" s="201">
        <f>BK98+BK108+BK118</f>
        <v>0</v>
      </c>
    </row>
    <row r="98" spans="2:63" s="11" customFormat="1" ht="19.9" customHeight="1">
      <c r="B98" s="188"/>
      <c r="C98" s="189"/>
      <c r="D98" s="190" t="s">
        <v>72</v>
      </c>
      <c r="E98" s="202" t="s">
        <v>194</v>
      </c>
      <c r="F98" s="202" t="s">
        <v>204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SUM(P99:P107)</f>
        <v>0</v>
      </c>
      <c r="Q98" s="196"/>
      <c r="R98" s="197">
        <f>SUM(R99:R107)</f>
        <v>0.1091268</v>
      </c>
      <c r="S98" s="196"/>
      <c r="T98" s="198">
        <f>SUM(T99:T107)</f>
        <v>0</v>
      </c>
      <c r="AR98" s="199" t="s">
        <v>80</v>
      </c>
      <c r="AT98" s="200" t="s">
        <v>72</v>
      </c>
      <c r="AU98" s="200" t="s">
        <v>80</v>
      </c>
      <c r="AY98" s="199" t="s">
        <v>156</v>
      </c>
      <c r="BK98" s="201">
        <f>SUM(BK99:BK107)</f>
        <v>0</v>
      </c>
    </row>
    <row r="99" spans="2:65" s="1" customFormat="1" ht="16.5" customHeight="1">
      <c r="B99" s="42"/>
      <c r="C99" s="204" t="s">
        <v>80</v>
      </c>
      <c r="D99" s="204" t="s">
        <v>158</v>
      </c>
      <c r="E99" s="205" t="s">
        <v>668</v>
      </c>
      <c r="F99" s="206" t="s">
        <v>669</v>
      </c>
      <c r="G99" s="207" t="s">
        <v>177</v>
      </c>
      <c r="H99" s="208">
        <v>1.6</v>
      </c>
      <c r="I99" s="209"/>
      <c r="J99" s="210">
        <f>ROUND(I99*H99,2)</f>
        <v>0</v>
      </c>
      <c r="K99" s="206" t="s">
        <v>162</v>
      </c>
      <c r="L99" s="62"/>
      <c r="M99" s="211" t="s">
        <v>23</v>
      </c>
      <c r="N99" s="212" t="s">
        <v>44</v>
      </c>
      <c r="O99" s="43"/>
      <c r="P99" s="213">
        <f>O99*H99</f>
        <v>0</v>
      </c>
      <c r="Q99" s="213">
        <v>0.04</v>
      </c>
      <c r="R99" s="213">
        <f>Q99*H99</f>
        <v>0.064</v>
      </c>
      <c r="S99" s="213">
        <v>0</v>
      </c>
      <c r="T99" s="214">
        <f>S99*H99</f>
        <v>0</v>
      </c>
      <c r="AR99" s="25" t="s">
        <v>163</v>
      </c>
      <c r="AT99" s="25" t="s">
        <v>158</v>
      </c>
      <c r="AU99" s="25" t="s">
        <v>82</v>
      </c>
      <c r="AY99" s="25" t="s">
        <v>156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5" t="s">
        <v>80</v>
      </c>
      <c r="BK99" s="215">
        <f>ROUND(I99*H99,2)</f>
        <v>0</v>
      </c>
      <c r="BL99" s="25" t="s">
        <v>163</v>
      </c>
      <c r="BM99" s="25" t="s">
        <v>670</v>
      </c>
    </row>
    <row r="100" spans="2:51" s="12" customFormat="1" ht="13.5">
      <c r="B100" s="216"/>
      <c r="C100" s="217"/>
      <c r="D100" s="218" t="s">
        <v>165</v>
      </c>
      <c r="E100" s="219" t="s">
        <v>23</v>
      </c>
      <c r="F100" s="220" t="s">
        <v>301</v>
      </c>
      <c r="G100" s="217"/>
      <c r="H100" s="219" t="s">
        <v>23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165</v>
      </c>
      <c r="AU100" s="226" t="s">
        <v>82</v>
      </c>
      <c r="AV100" s="12" t="s">
        <v>80</v>
      </c>
      <c r="AW100" s="12" t="s">
        <v>36</v>
      </c>
      <c r="AX100" s="12" t="s">
        <v>73</v>
      </c>
      <c r="AY100" s="226" t="s">
        <v>156</v>
      </c>
    </row>
    <row r="101" spans="2:51" s="13" customFormat="1" ht="13.5">
      <c r="B101" s="227"/>
      <c r="C101" s="228"/>
      <c r="D101" s="218" t="s">
        <v>165</v>
      </c>
      <c r="E101" s="229" t="s">
        <v>23</v>
      </c>
      <c r="F101" s="230" t="s">
        <v>671</v>
      </c>
      <c r="G101" s="228"/>
      <c r="H101" s="231">
        <v>1.1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165</v>
      </c>
      <c r="AU101" s="237" t="s">
        <v>82</v>
      </c>
      <c r="AV101" s="13" t="s">
        <v>82</v>
      </c>
      <c r="AW101" s="13" t="s">
        <v>36</v>
      </c>
      <c r="AX101" s="13" t="s">
        <v>73</v>
      </c>
      <c r="AY101" s="237" t="s">
        <v>156</v>
      </c>
    </row>
    <row r="102" spans="2:51" s="13" customFormat="1" ht="13.5">
      <c r="B102" s="227"/>
      <c r="C102" s="228"/>
      <c r="D102" s="218" t="s">
        <v>165</v>
      </c>
      <c r="E102" s="229" t="s">
        <v>23</v>
      </c>
      <c r="F102" s="230" t="s">
        <v>672</v>
      </c>
      <c r="G102" s="228"/>
      <c r="H102" s="231">
        <v>0.5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165</v>
      </c>
      <c r="AU102" s="237" t="s">
        <v>82</v>
      </c>
      <c r="AV102" s="13" t="s">
        <v>82</v>
      </c>
      <c r="AW102" s="13" t="s">
        <v>36</v>
      </c>
      <c r="AX102" s="13" t="s">
        <v>73</v>
      </c>
      <c r="AY102" s="237" t="s">
        <v>156</v>
      </c>
    </row>
    <row r="103" spans="2:51" s="14" customFormat="1" ht="13.5">
      <c r="B103" s="238"/>
      <c r="C103" s="239"/>
      <c r="D103" s="218" t="s">
        <v>165</v>
      </c>
      <c r="E103" s="240" t="s">
        <v>23</v>
      </c>
      <c r="F103" s="241" t="s">
        <v>168</v>
      </c>
      <c r="G103" s="239"/>
      <c r="H103" s="242">
        <v>1.6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165</v>
      </c>
      <c r="AU103" s="248" t="s">
        <v>82</v>
      </c>
      <c r="AV103" s="14" t="s">
        <v>163</v>
      </c>
      <c r="AW103" s="14" t="s">
        <v>36</v>
      </c>
      <c r="AX103" s="14" t="s">
        <v>80</v>
      </c>
      <c r="AY103" s="248" t="s">
        <v>156</v>
      </c>
    </row>
    <row r="104" spans="2:65" s="1" customFormat="1" ht="25.5" customHeight="1">
      <c r="B104" s="42"/>
      <c r="C104" s="204" t="s">
        <v>82</v>
      </c>
      <c r="D104" s="204" t="s">
        <v>158</v>
      </c>
      <c r="E104" s="205" t="s">
        <v>673</v>
      </c>
      <c r="F104" s="206" t="s">
        <v>674</v>
      </c>
      <c r="G104" s="207" t="s">
        <v>675</v>
      </c>
      <c r="H104" s="208">
        <v>0.02</v>
      </c>
      <c r="I104" s="209"/>
      <c r="J104" s="210">
        <f>ROUND(I104*H104,2)</f>
        <v>0</v>
      </c>
      <c r="K104" s="206" t="s">
        <v>162</v>
      </c>
      <c r="L104" s="62"/>
      <c r="M104" s="211" t="s">
        <v>23</v>
      </c>
      <c r="N104" s="212" t="s">
        <v>44</v>
      </c>
      <c r="O104" s="43"/>
      <c r="P104" s="213">
        <f>O104*H104</f>
        <v>0</v>
      </c>
      <c r="Q104" s="213">
        <v>2.25634</v>
      </c>
      <c r="R104" s="213">
        <f>Q104*H104</f>
        <v>0.045126799999999995</v>
      </c>
      <c r="S104" s="213">
        <v>0</v>
      </c>
      <c r="T104" s="214">
        <f>S104*H104</f>
        <v>0</v>
      </c>
      <c r="AR104" s="25" t="s">
        <v>163</v>
      </c>
      <c r="AT104" s="25" t="s">
        <v>158</v>
      </c>
      <c r="AU104" s="25" t="s">
        <v>82</v>
      </c>
      <c r="AY104" s="25" t="s">
        <v>156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5" t="s">
        <v>80</v>
      </c>
      <c r="BK104" s="215">
        <f>ROUND(I104*H104,2)</f>
        <v>0</v>
      </c>
      <c r="BL104" s="25" t="s">
        <v>163</v>
      </c>
      <c r="BM104" s="25" t="s">
        <v>676</v>
      </c>
    </row>
    <row r="105" spans="2:51" s="12" customFormat="1" ht="13.5">
      <c r="B105" s="216"/>
      <c r="C105" s="217"/>
      <c r="D105" s="218" t="s">
        <v>165</v>
      </c>
      <c r="E105" s="219" t="s">
        <v>23</v>
      </c>
      <c r="F105" s="220" t="s">
        <v>301</v>
      </c>
      <c r="G105" s="217"/>
      <c r="H105" s="219" t="s">
        <v>23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165</v>
      </c>
      <c r="AU105" s="226" t="s">
        <v>82</v>
      </c>
      <c r="AV105" s="12" t="s">
        <v>80</v>
      </c>
      <c r="AW105" s="12" t="s">
        <v>36</v>
      </c>
      <c r="AX105" s="12" t="s">
        <v>73</v>
      </c>
      <c r="AY105" s="226" t="s">
        <v>156</v>
      </c>
    </row>
    <row r="106" spans="2:51" s="13" customFormat="1" ht="13.5">
      <c r="B106" s="227"/>
      <c r="C106" s="228"/>
      <c r="D106" s="218" t="s">
        <v>165</v>
      </c>
      <c r="E106" s="229" t="s">
        <v>23</v>
      </c>
      <c r="F106" s="230" t="s">
        <v>677</v>
      </c>
      <c r="G106" s="228"/>
      <c r="H106" s="231">
        <v>0.02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165</v>
      </c>
      <c r="AU106" s="237" t="s">
        <v>82</v>
      </c>
      <c r="AV106" s="13" t="s">
        <v>82</v>
      </c>
      <c r="AW106" s="13" t="s">
        <v>36</v>
      </c>
      <c r="AX106" s="13" t="s">
        <v>73</v>
      </c>
      <c r="AY106" s="237" t="s">
        <v>156</v>
      </c>
    </row>
    <row r="107" spans="2:51" s="14" customFormat="1" ht="13.5">
      <c r="B107" s="238"/>
      <c r="C107" s="239"/>
      <c r="D107" s="218" t="s">
        <v>165</v>
      </c>
      <c r="E107" s="240" t="s">
        <v>23</v>
      </c>
      <c r="F107" s="241" t="s">
        <v>168</v>
      </c>
      <c r="G107" s="239"/>
      <c r="H107" s="242">
        <v>0.02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165</v>
      </c>
      <c r="AU107" s="248" t="s">
        <v>82</v>
      </c>
      <c r="AV107" s="14" t="s">
        <v>163</v>
      </c>
      <c r="AW107" s="14" t="s">
        <v>36</v>
      </c>
      <c r="AX107" s="14" t="s">
        <v>80</v>
      </c>
      <c r="AY107" s="248" t="s">
        <v>156</v>
      </c>
    </row>
    <row r="108" spans="2:63" s="11" customFormat="1" ht="29.85" customHeight="1">
      <c r="B108" s="188"/>
      <c r="C108" s="189"/>
      <c r="D108" s="190" t="s">
        <v>72</v>
      </c>
      <c r="E108" s="202" t="s">
        <v>215</v>
      </c>
      <c r="F108" s="202" t="s">
        <v>287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SUM(P109:P117)</f>
        <v>0</v>
      </c>
      <c r="Q108" s="196"/>
      <c r="R108" s="197">
        <f>SUM(R109:R117)</f>
        <v>0</v>
      </c>
      <c r="S108" s="196"/>
      <c r="T108" s="198">
        <f>SUM(T109:T117)</f>
        <v>0.14</v>
      </c>
      <c r="AR108" s="199" t="s">
        <v>80</v>
      </c>
      <c r="AT108" s="200" t="s">
        <v>72</v>
      </c>
      <c r="AU108" s="200" t="s">
        <v>80</v>
      </c>
      <c r="AY108" s="199" t="s">
        <v>156</v>
      </c>
      <c r="BK108" s="201">
        <f>SUM(BK109:BK117)</f>
        <v>0</v>
      </c>
    </row>
    <row r="109" spans="2:65" s="1" customFormat="1" ht="25.5" customHeight="1">
      <c r="B109" s="42"/>
      <c r="C109" s="204" t="s">
        <v>90</v>
      </c>
      <c r="D109" s="204" t="s">
        <v>158</v>
      </c>
      <c r="E109" s="205" t="s">
        <v>678</v>
      </c>
      <c r="F109" s="206" t="s">
        <v>679</v>
      </c>
      <c r="G109" s="207" t="s">
        <v>191</v>
      </c>
      <c r="H109" s="208">
        <v>16</v>
      </c>
      <c r="I109" s="209"/>
      <c r="J109" s="210">
        <f>ROUND(I109*H109,2)</f>
        <v>0</v>
      </c>
      <c r="K109" s="206" t="s">
        <v>162</v>
      </c>
      <c r="L109" s="62"/>
      <c r="M109" s="211" t="s">
        <v>23</v>
      </c>
      <c r="N109" s="212" t="s">
        <v>44</v>
      </c>
      <c r="O109" s="43"/>
      <c r="P109" s="213">
        <f>O109*H109</f>
        <v>0</v>
      </c>
      <c r="Q109" s="213">
        <v>0</v>
      </c>
      <c r="R109" s="213">
        <f>Q109*H109</f>
        <v>0</v>
      </c>
      <c r="S109" s="213">
        <v>0.006</v>
      </c>
      <c r="T109" s="214">
        <f>S109*H109</f>
        <v>0.096</v>
      </c>
      <c r="AR109" s="25" t="s">
        <v>163</v>
      </c>
      <c r="AT109" s="25" t="s">
        <v>158</v>
      </c>
      <c r="AU109" s="25" t="s">
        <v>82</v>
      </c>
      <c r="AY109" s="25" t="s">
        <v>156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5" t="s">
        <v>80</v>
      </c>
      <c r="BK109" s="215">
        <f>ROUND(I109*H109,2)</f>
        <v>0</v>
      </c>
      <c r="BL109" s="25" t="s">
        <v>163</v>
      </c>
      <c r="BM109" s="25" t="s">
        <v>680</v>
      </c>
    </row>
    <row r="110" spans="2:51" s="12" customFormat="1" ht="13.5">
      <c r="B110" s="216"/>
      <c r="C110" s="217"/>
      <c r="D110" s="218" t="s">
        <v>165</v>
      </c>
      <c r="E110" s="219" t="s">
        <v>23</v>
      </c>
      <c r="F110" s="220" t="s">
        <v>301</v>
      </c>
      <c r="G110" s="217"/>
      <c r="H110" s="219" t="s">
        <v>23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165</v>
      </c>
      <c r="AU110" s="226" t="s">
        <v>82</v>
      </c>
      <c r="AV110" s="12" t="s">
        <v>80</v>
      </c>
      <c r="AW110" s="12" t="s">
        <v>36</v>
      </c>
      <c r="AX110" s="12" t="s">
        <v>73</v>
      </c>
      <c r="AY110" s="226" t="s">
        <v>156</v>
      </c>
    </row>
    <row r="111" spans="2:51" s="13" customFormat="1" ht="13.5">
      <c r="B111" s="227"/>
      <c r="C111" s="228"/>
      <c r="D111" s="218" t="s">
        <v>165</v>
      </c>
      <c r="E111" s="229" t="s">
        <v>23</v>
      </c>
      <c r="F111" s="230" t="s">
        <v>681</v>
      </c>
      <c r="G111" s="228"/>
      <c r="H111" s="231">
        <v>11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165</v>
      </c>
      <c r="AU111" s="237" t="s">
        <v>82</v>
      </c>
      <c r="AV111" s="13" t="s">
        <v>82</v>
      </c>
      <c r="AW111" s="13" t="s">
        <v>36</v>
      </c>
      <c r="AX111" s="13" t="s">
        <v>73</v>
      </c>
      <c r="AY111" s="237" t="s">
        <v>156</v>
      </c>
    </row>
    <row r="112" spans="2:51" s="13" customFormat="1" ht="13.5">
      <c r="B112" s="227"/>
      <c r="C112" s="228"/>
      <c r="D112" s="218" t="s">
        <v>165</v>
      </c>
      <c r="E112" s="229" t="s">
        <v>23</v>
      </c>
      <c r="F112" s="230" t="s">
        <v>682</v>
      </c>
      <c r="G112" s="228"/>
      <c r="H112" s="231">
        <v>5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165</v>
      </c>
      <c r="AU112" s="237" t="s">
        <v>82</v>
      </c>
      <c r="AV112" s="13" t="s">
        <v>82</v>
      </c>
      <c r="AW112" s="13" t="s">
        <v>36</v>
      </c>
      <c r="AX112" s="13" t="s">
        <v>73</v>
      </c>
      <c r="AY112" s="237" t="s">
        <v>156</v>
      </c>
    </row>
    <row r="113" spans="2:51" s="14" customFormat="1" ht="13.5">
      <c r="B113" s="238"/>
      <c r="C113" s="239"/>
      <c r="D113" s="218" t="s">
        <v>165</v>
      </c>
      <c r="E113" s="240" t="s">
        <v>23</v>
      </c>
      <c r="F113" s="241" t="s">
        <v>168</v>
      </c>
      <c r="G113" s="239"/>
      <c r="H113" s="242">
        <v>16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165</v>
      </c>
      <c r="AU113" s="248" t="s">
        <v>82</v>
      </c>
      <c r="AV113" s="14" t="s">
        <v>163</v>
      </c>
      <c r="AW113" s="14" t="s">
        <v>36</v>
      </c>
      <c r="AX113" s="14" t="s">
        <v>80</v>
      </c>
      <c r="AY113" s="248" t="s">
        <v>156</v>
      </c>
    </row>
    <row r="114" spans="2:65" s="1" customFormat="1" ht="25.5" customHeight="1">
      <c r="B114" s="42"/>
      <c r="C114" s="204" t="s">
        <v>163</v>
      </c>
      <c r="D114" s="204" t="s">
        <v>158</v>
      </c>
      <c r="E114" s="205" t="s">
        <v>683</v>
      </c>
      <c r="F114" s="206" t="s">
        <v>684</v>
      </c>
      <c r="G114" s="207" t="s">
        <v>191</v>
      </c>
      <c r="H114" s="208">
        <v>2</v>
      </c>
      <c r="I114" s="209"/>
      <c r="J114" s="210">
        <f>ROUND(I114*H114,2)</f>
        <v>0</v>
      </c>
      <c r="K114" s="206" t="s">
        <v>162</v>
      </c>
      <c r="L114" s="62"/>
      <c r="M114" s="211" t="s">
        <v>23</v>
      </c>
      <c r="N114" s="212" t="s">
        <v>44</v>
      </c>
      <c r="O114" s="43"/>
      <c r="P114" s="213">
        <f>O114*H114</f>
        <v>0</v>
      </c>
      <c r="Q114" s="213">
        <v>0</v>
      </c>
      <c r="R114" s="213">
        <f>Q114*H114</f>
        <v>0</v>
      </c>
      <c r="S114" s="213">
        <v>0.022</v>
      </c>
      <c r="T114" s="214">
        <f>S114*H114</f>
        <v>0.044</v>
      </c>
      <c r="AR114" s="25" t="s">
        <v>163</v>
      </c>
      <c r="AT114" s="25" t="s">
        <v>158</v>
      </c>
      <c r="AU114" s="25" t="s">
        <v>82</v>
      </c>
      <c r="AY114" s="25" t="s">
        <v>156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5" t="s">
        <v>80</v>
      </c>
      <c r="BK114" s="215">
        <f>ROUND(I114*H114,2)</f>
        <v>0</v>
      </c>
      <c r="BL114" s="25" t="s">
        <v>163</v>
      </c>
      <c r="BM114" s="25" t="s">
        <v>685</v>
      </c>
    </row>
    <row r="115" spans="2:51" s="12" customFormat="1" ht="13.5">
      <c r="B115" s="216"/>
      <c r="C115" s="217"/>
      <c r="D115" s="218" t="s">
        <v>165</v>
      </c>
      <c r="E115" s="219" t="s">
        <v>23</v>
      </c>
      <c r="F115" s="220" t="s">
        <v>301</v>
      </c>
      <c r="G115" s="217"/>
      <c r="H115" s="219" t="s">
        <v>23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165</v>
      </c>
      <c r="AU115" s="226" t="s">
        <v>82</v>
      </c>
      <c r="AV115" s="12" t="s">
        <v>80</v>
      </c>
      <c r="AW115" s="12" t="s">
        <v>36</v>
      </c>
      <c r="AX115" s="12" t="s">
        <v>73</v>
      </c>
      <c r="AY115" s="226" t="s">
        <v>156</v>
      </c>
    </row>
    <row r="116" spans="2:51" s="13" customFormat="1" ht="13.5">
      <c r="B116" s="227"/>
      <c r="C116" s="228"/>
      <c r="D116" s="218" t="s">
        <v>165</v>
      </c>
      <c r="E116" s="229" t="s">
        <v>23</v>
      </c>
      <c r="F116" s="230" t="s">
        <v>686</v>
      </c>
      <c r="G116" s="228"/>
      <c r="H116" s="231">
        <v>2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165</v>
      </c>
      <c r="AU116" s="237" t="s">
        <v>82</v>
      </c>
      <c r="AV116" s="13" t="s">
        <v>82</v>
      </c>
      <c r="AW116" s="13" t="s">
        <v>36</v>
      </c>
      <c r="AX116" s="13" t="s">
        <v>73</v>
      </c>
      <c r="AY116" s="237" t="s">
        <v>156</v>
      </c>
    </row>
    <row r="117" spans="2:51" s="14" customFormat="1" ht="13.5">
      <c r="B117" s="238"/>
      <c r="C117" s="239"/>
      <c r="D117" s="218" t="s">
        <v>165</v>
      </c>
      <c r="E117" s="240" t="s">
        <v>23</v>
      </c>
      <c r="F117" s="241" t="s">
        <v>168</v>
      </c>
      <c r="G117" s="239"/>
      <c r="H117" s="242">
        <v>2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165</v>
      </c>
      <c r="AU117" s="248" t="s">
        <v>82</v>
      </c>
      <c r="AV117" s="14" t="s">
        <v>163</v>
      </c>
      <c r="AW117" s="14" t="s">
        <v>36</v>
      </c>
      <c r="AX117" s="14" t="s">
        <v>80</v>
      </c>
      <c r="AY117" s="248" t="s">
        <v>156</v>
      </c>
    </row>
    <row r="118" spans="2:63" s="11" customFormat="1" ht="29.85" customHeight="1">
      <c r="B118" s="188"/>
      <c r="C118" s="189"/>
      <c r="D118" s="190" t="s">
        <v>72</v>
      </c>
      <c r="E118" s="202" t="s">
        <v>335</v>
      </c>
      <c r="F118" s="202" t="s">
        <v>336</v>
      </c>
      <c r="G118" s="189"/>
      <c r="H118" s="189"/>
      <c r="I118" s="192"/>
      <c r="J118" s="203">
        <f>BK118</f>
        <v>0</v>
      </c>
      <c r="K118" s="189"/>
      <c r="L118" s="194"/>
      <c r="M118" s="195"/>
      <c r="N118" s="196"/>
      <c r="O118" s="196"/>
      <c r="P118" s="197">
        <f>SUM(P119:P124)</f>
        <v>0</v>
      </c>
      <c r="Q118" s="196"/>
      <c r="R118" s="197">
        <f>SUM(R119:R124)</f>
        <v>0</v>
      </c>
      <c r="S118" s="196"/>
      <c r="T118" s="198">
        <f>SUM(T119:T124)</f>
        <v>0</v>
      </c>
      <c r="AR118" s="199" t="s">
        <v>80</v>
      </c>
      <c r="AT118" s="200" t="s">
        <v>72</v>
      </c>
      <c r="AU118" s="200" t="s">
        <v>80</v>
      </c>
      <c r="AY118" s="199" t="s">
        <v>156</v>
      </c>
      <c r="BK118" s="201">
        <f>SUM(BK119:BK124)</f>
        <v>0</v>
      </c>
    </row>
    <row r="119" spans="2:65" s="1" customFormat="1" ht="25.5" customHeight="1">
      <c r="B119" s="42"/>
      <c r="C119" s="204" t="s">
        <v>188</v>
      </c>
      <c r="D119" s="204" t="s">
        <v>158</v>
      </c>
      <c r="E119" s="205" t="s">
        <v>338</v>
      </c>
      <c r="F119" s="206" t="s">
        <v>339</v>
      </c>
      <c r="G119" s="207" t="s">
        <v>161</v>
      </c>
      <c r="H119" s="208">
        <v>0.14</v>
      </c>
      <c r="I119" s="209"/>
      <c r="J119" s="210">
        <f>ROUND(I119*H119,2)</f>
        <v>0</v>
      </c>
      <c r="K119" s="206" t="s">
        <v>162</v>
      </c>
      <c r="L119" s="62"/>
      <c r="M119" s="211" t="s">
        <v>23</v>
      </c>
      <c r="N119" s="212" t="s">
        <v>44</v>
      </c>
      <c r="O119" s="4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5" t="s">
        <v>163</v>
      </c>
      <c r="AT119" s="25" t="s">
        <v>158</v>
      </c>
      <c r="AU119" s="25" t="s">
        <v>82</v>
      </c>
      <c r="AY119" s="25" t="s">
        <v>156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5" t="s">
        <v>80</v>
      </c>
      <c r="BK119" s="215">
        <f>ROUND(I119*H119,2)</f>
        <v>0</v>
      </c>
      <c r="BL119" s="25" t="s">
        <v>163</v>
      </c>
      <c r="BM119" s="25" t="s">
        <v>687</v>
      </c>
    </row>
    <row r="120" spans="2:65" s="1" customFormat="1" ht="25.5" customHeight="1">
      <c r="B120" s="42"/>
      <c r="C120" s="204" t="s">
        <v>194</v>
      </c>
      <c r="D120" s="204" t="s">
        <v>158</v>
      </c>
      <c r="E120" s="205" t="s">
        <v>342</v>
      </c>
      <c r="F120" s="206" t="s">
        <v>343</v>
      </c>
      <c r="G120" s="207" t="s">
        <v>161</v>
      </c>
      <c r="H120" s="208">
        <v>0.14</v>
      </c>
      <c r="I120" s="209"/>
      <c r="J120" s="210">
        <f>ROUND(I120*H120,2)</f>
        <v>0</v>
      </c>
      <c r="K120" s="206" t="s">
        <v>162</v>
      </c>
      <c r="L120" s="62"/>
      <c r="M120" s="211" t="s">
        <v>23</v>
      </c>
      <c r="N120" s="212" t="s">
        <v>44</v>
      </c>
      <c r="O120" s="43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5" t="s">
        <v>163</v>
      </c>
      <c r="AT120" s="25" t="s">
        <v>158</v>
      </c>
      <c r="AU120" s="25" t="s">
        <v>82</v>
      </c>
      <c r="AY120" s="25" t="s">
        <v>156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80</v>
      </c>
      <c r="BK120" s="215">
        <f>ROUND(I120*H120,2)</f>
        <v>0</v>
      </c>
      <c r="BL120" s="25" t="s">
        <v>163</v>
      </c>
      <c r="BM120" s="25" t="s">
        <v>688</v>
      </c>
    </row>
    <row r="121" spans="2:65" s="1" customFormat="1" ht="25.5" customHeight="1">
      <c r="B121" s="42"/>
      <c r="C121" s="204" t="s">
        <v>199</v>
      </c>
      <c r="D121" s="204" t="s">
        <v>158</v>
      </c>
      <c r="E121" s="205" t="s">
        <v>346</v>
      </c>
      <c r="F121" s="206" t="s">
        <v>347</v>
      </c>
      <c r="G121" s="207" t="s">
        <v>161</v>
      </c>
      <c r="H121" s="208">
        <v>1.26</v>
      </c>
      <c r="I121" s="209"/>
      <c r="J121" s="210">
        <f>ROUND(I121*H121,2)</f>
        <v>0</v>
      </c>
      <c r="K121" s="206" t="s">
        <v>162</v>
      </c>
      <c r="L121" s="62"/>
      <c r="M121" s="211" t="s">
        <v>23</v>
      </c>
      <c r="N121" s="212" t="s">
        <v>44</v>
      </c>
      <c r="O121" s="43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5" t="s">
        <v>163</v>
      </c>
      <c r="AT121" s="25" t="s">
        <v>158</v>
      </c>
      <c r="AU121" s="25" t="s">
        <v>82</v>
      </c>
      <c r="AY121" s="25" t="s">
        <v>156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5" t="s">
        <v>80</v>
      </c>
      <c r="BK121" s="215">
        <f>ROUND(I121*H121,2)</f>
        <v>0</v>
      </c>
      <c r="BL121" s="25" t="s">
        <v>163</v>
      </c>
      <c r="BM121" s="25" t="s">
        <v>689</v>
      </c>
    </row>
    <row r="122" spans="2:51" s="13" customFormat="1" ht="13.5">
      <c r="B122" s="227"/>
      <c r="C122" s="228"/>
      <c r="D122" s="218" t="s">
        <v>165</v>
      </c>
      <c r="E122" s="229" t="s">
        <v>23</v>
      </c>
      <c r="F122" s="230" t="s">
        <v>690</v>
      </c>
      <c r="G122" s="228"/>
      <c r="H122" s="231">
        <v>1.26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165</v>
      </c>
      <c r="AU122" s="237" t="s">
        <v>82</v>
      </c>
      <c r="AV122" s="13" t="s">
        <v>82</v>
      </c>
      <c r="AW122" s="13" t="s">
        <v>36</v>
      </c>
      <c r="AX122" s="13" t="s">
        <v>73</v>
      </c>
      <c r="AY122" s="237" t="s">
        <v>156</v>
      </c>
    </row>
    <row r="123" spans="2:51" s="14" customFormat="1" ht="13.5">
      <c r="B123" s="238"/>
      <c r="C123" s="239"/>
      <c r="D123" s="218" t="s">
        <v>165</v>
      </c>
      <c r="E123" s="240" t="s">
        <v>23</v>
      </c>
      <c r="F123" s="241" t="s">
        <v>168</v>
      </c>
      <c r="G123" s="239"/>
      <c r="H123" s="242">
        <v>1.26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165</v>
      </c>
      <c r="AU123" s="248" t="s">
        <v>82</v>
      </c>
      <c r="AV123" s="14" t="s">
        <v>163</v>
      </c>
      <c r="AW123" s="14" t="s">
        <v>36</v>
      </c>
      <c r="AX123" s="14" t="s">
        <v>80</v>
      </c>
      <c r="AY123" s="248" t="s">
        <v>156</v>
      </c>
    </row>
    <row r="124" spans="2:65" s="1" customFormat="1" ht="38.25" customHeight="1">
      <c r="B124" s="42"/>
      <c r="C124" s="204" t="s">
        <v>172</v>
      </c>
      <c r="D124" s="204" t="s">
        <v>158</v>
      </c>
      <c r="E124" s="205" t="s">
        <v>351</v>
      </c>
      <c r="F124" s="206" t="s">
        <v>352</v>
      </c>
      <c r="G124" s="207" t="s">
        <v>161</v>
      </c>
      <c r="H124" s="208">
        <v>0.14</v>
      </c>
      <c r="I124" s="209"/>
      <c r="J124" s="210">
        <f>ROUND(I124*H124,2)</f>
        <v>0</v>
      </c>
      <c r="K124" s="206" t="s">
        <v>162</v>
      </c>
      <c r="L124" s="62"/>
      <c r="M124" s="211" t="s">
        <v>23</v>
      </c>
      <c r="N124" s="212" t="s">
        <v>44</v>
      </c>
      <c r="O124" s="43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5" t="s">
        <v>163</v>
      </c>
      <c r="AT124" s="25" t="s">
        <v>158</v>
      </c>
      <c r="AU124" s="25" t="s">
        <v>82</v>
      </c>
      <c r="AY124" s="25" t="s">
        <v>156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5" t="s">
        <v>80</v>
      </c>
      <c r="BK124" s="215">
        <f>ROUND(I124*H124,2)</f>
        <v>0</v>
      </c>
      <c r="BL124" s="25" t="s">
        <v>163</v>
      </c>
      <c r="BM124" s="25" t="s">
        <v>691</v>
      </c>
    </row>
    <row r="125" spans="2:63" s="11" customFormat="1" ht="37.35" customHeight="1">
      <c r="B125" s="188"/>
      <c r="C125" s="189"/>
      <c r="D125" s="190" t="s">
        <v>72</v>
      </c>
      <c r="E125" s="191" t="s">
        <v>360</v>
      </c>
      <c r="F125" s="191" t="s">
        <v>361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P126+P146+P163</f>
        <v>0</v>
      </c>
      <c r="Q125" s="196"/>
      <c r="R125" s="197">
        <f>R126+R146+R163</f>
        <v>0.13856000000000002</v>
      </c>
      <c r="S125" s="196"/>
      <c r="T125" s="198">
        <f>T126+T146+T163</f>
        <v>0</v>
      </c>
      <c r="AR125" s="199" t="s">
        <v>82</v>
      </c>
      <c r="AT125" s="200" t="s">
        <v>72</v>
      </c>
      <c r="AU125" s="200" t="s">
        <v>73</v>
      </c>
      <c r="AY125" s="199" t="s">
        <v>156</v>
      </c>
      <c r="BK125" s="201">
        <f>BK126+BK146+BK163</f>
        <v>0</v>
      </c>
    </row>
    <row r="126" spans="2:63" s="11" customFormat="1" ht="19.9" customHeight="1">
      <c r="B126" s="188"/>
      <c r="C126" s="189"/>
      <c r="D126" s="190" t="s">
        <v>72</v>
      </c>
      <c r="E126" s="202" t="s">
        <v>692</v>
      </c>
      <c r="F126" s="202" t="s">
        <v>693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SUM(P127:P145)</f>
        <v>0</v>
      </c>
      <c r="Q126" s="196"/>
      <c r="R126" s="197">
        <f>SUM(R127:R145)</f>
        <v>0.00391</v>
      </c>
      <c r="S126" s="196"/>
      <c r="T126" s="198">
        <f>SUM(T127:T145)</f>
        <v>0</v>
      </c>
      <c r="AR126" s="199" t="s">
        <v>82</v>
      </c>
      <c r="AT126" s="200" t="s">
        <v>72</v>
      </c>
      <c r="AU126" s="200" t="s">
        <v>80</v>
      </c>
      <c r="AY126" s="199" t="s">
        <v>156</v>
      </c>
      <c r="BK126" s="201">
        <f>SUM(BK127:BK145)</f>
        <v>0</v>
      </c>
    </row>
    <row r="127" spans="2:65" s="1" customFormat="1" ht="16.5" customHeight="1">
      <c r="B127" s="42"/>
      <c r="C127" s="204" t="s">
        <v>215</v>
      </c>
      <c r="D127" s="204" t="s">
        <v>158</v>
      </c>
      <c r="E127" s="205" t="s">
        <v>694</v>
      </c>
      <c r="F127" s="206" t="s">
        <v>695</v>
      </c>
      <c r="G127" s="207" t="s">
        <v>191</v>
      </c>
      <c r="H127" s="208">
        <v>2</v>
      </c>
      <c r="I127" s="209"/>
      <c r="J127" s="210">
        <f>ROUND(I127*H127,2)</f>
        <v>0</v>
      </c>
      <c r="K127" s="206" t="s">
        <v>162</v>
      </c>
      <c r="L127" s="62"/>
      <c r="M127" s="211" t="s">
        <v>23</v>
      </c>
      <c r="N127" s="212" t="s">
        <v>44</v>
      </c>
      <c r="O127" s="43"/>
      <c r="P127" s="213">
        <f>O127*H127</f>
        <v>0</v>
      </c>
      <c r="Q127" s="213">
        <v>0.00029</v>
      </c>
      <c r="R127" s="213">
        <f>Q127*H127</f>
        <v>0.00058</v>
      </c>
      <c r="S127" s="213">
        <v>0</v>
      </c>
      <c r="T127" s="214">
        <f>S127*H127</f>
        <v>0</v>
      </c>
      <c r="AR127" s="25" t="s">
        <v>262</v>
      </c>
      <c r="AT127" s="25" t="s">
        <v>158</v>
      </c>
      <c r="AU127" s="25" t="s">
        <v>82</v>
      </c>
      <c r="AY127" s="25" t="s">
        <v>156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80</v>
      </c>
      <c r="BK127" s="215">
        <f>ROUND(I127*H127,2)</f>
        <v>0</v>
      </c>
      <c r="BL127" s="25" t="s">
        <v>262</v>
      </c>
      <c r="BM127" s="25" t="s">
        <v>696</v>
      </c>
    </row>
    <row r="128" spans="2:51" s="12" customFormat="1" ht="13.5">
      <c r="B128" s="216"/>
      <c r="C128" s="217"/>
      <c r="D128" s="218" t="s">
        <v>165</v>
      </c>
      <c r="E128" s="219" t="s">
        <v>23</v>
      </c>
      <c r="F128" s="220" t="s">
        <v>301</v>
      </c>
      <c r="G128" s="217"/>
      <c r="H128" s="219" t="s">
        <v>23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165</v>
      </c>
      <c r="AU128" s="226" t="s">
        <v>82</v>
      </c>
      <c r="AV128" s="12" t="s">
        <v>80</v>
      </c>
      <c r="AW128" s="12" t="s">
        <v>36</v>
      </c>
      <c r="AX128" s="12" t="s">
        <v>73</v>
      </c>
      <c r="AY128" s="226" t="s">
        <v>156</v>
      </c>
    </row>
    <row r="129" spans="2:51" s="13" customFormat="1" ht="13.5">
      <c r="B129" s="227"/>
      <c r="C129" s="228"/>
      <c r="D129" s="218" t="s">
        <v>165</v>
      </c>
      <c r="E129" s="229" t="s">
        <v>23</v>
      </c>
      <c r="F129" s="230" t="s">
        <v>278</v>
      </c>
      <c r="G129" s="228"/>
      <c r="H129" s="231">
        <v>2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165</v>
      </c>
      <c r="AU129" s="237" t="s">
        <v>82</v>
      </c>
      <c r="AV129" s="13" t="s">
        <v>82</v>
      </c>
      <c r="AW129" s="13" t="s">
        <v>36</v>
      </c>
      <c r="AX129" s="13" t="s">
        <v>73</v>
      </c>
      <c r="AY129" s="237" t="s">
        <v>156</v>
      </c>
    </row>
    <row r="130" spans="2:51" s="14" customFormat="1" ht="13.5">
      <c r="B130" s="238"/>
      <c r="C130" s="239"/>
      <c r="D130" s="218" t="s">
        <v>165</v>
      </c>
      <c r="E130" s="240" t="s">
        <v>23</v>
      </c>
      <c r="F130" s="241" t="s">
        <v>168</v>
      </c>
      <c r="G130" s="239"/>
      <c r="H130" s="242">
        <v>2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165</v>
      </c>
      <c r="AU130" s="248" t="s">
        <v>82</v>
      </c>
      <c r="AV130" s="14" t="s">
        <v>163</v>
      </c>
      <c r="AW130" s="14" t="s">
        <v>36</v>
      </c>
      <c r="AX130" s="14" t="s">
        <v>80</v>
      </c>
      <c r="AY130" s="248" t="s">
        <v>156</v>
      </c>
    </row>
    <row r="131" spans="2:65" s="1" customFormat="1" ht="16.5" customHeight="1">
      <c r="B131" s="42"/>
      <c r="C131" s="204" t="s">
        <v>220</v>
      </c>
      <c r="D131" s="204" t="s">
        <v>158</v>
      </c>
      <c r="E131" s="205" t="s">
        <v>697</v>
      </c>
      <c r="F131" s="206" t="s">
        <v>698</v>
      </c>
      <c r="G131" s="207" t="s">
        <v>191</v>
      </c>
      <c r="H131" s="208">
        <v>3</v>
      </c>
      <c r="I131" s="209"/>
      <c r="J131" s="210">
        <f>ROUND(I131*H131,2)</f>
        <v>0</v>
      </c>
      <c r="K131" s="206" t="s">
        <v>162</v>
      </c>
      <c r="L131" s="62"/>
      <c r="M131" s="211" t="s">
        <v>23</v>
      </c>
      <c r="N131" s="212" t="s">
        <v>44</v>
      </c>
      <c r="O131" s="43"/>
      <c r="P131" s="213">
        <f>O131*H131</f>
        <v>0</v>
      </c>
      <c r="Q131" s="213">
        <v>0.00035</v>
      </c>
      <c r="R131" s="213">
        <f>Q131*H131</f>
        <v>0.00105</v>
      </c>
      <c r="S131" s="213">
        <v>0</v>
      </c>
      <c r="T131" s="214">
        <f>S131*H131</f>
        <v>0</v>
      </c>
      <c r="AR131" s="25" t="s">
        <v>262</v>
      </c>
      <c r="AT131" s="25" t="s">
        <v>158</v>
      </c>
      <c r="AU131" s="25" t="s">
        <v>82</v>
      </c>
      <c r="AY131" s="25" t="s">
        <v>156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5" t="s">
        <v>80</v>
      </c>
      <c r="BK131" s="215">
        <f>ROUND(I131*H131,2)</f>
        <v>0</v>
      </c>
      <c r="BL131" s="25" t="s">
        <v>262</v>
      </c>
      <c r="BM131" s="25" t="s">
        <v>699</v>
      </c>
    </row>
    <row r="132" spans="2:51" s="12" customFormat="1" ht="13.5">
      <c r="B132" s="216"/>
      <c r="C132" s="217"/>
      <c r="D132" s="218" t="s">
        <v>165</v>
      </c>
      <c r="E132" s="219" t="s">
        <v>23</v>
      </c>
      <c r="F132" s="220" t="s">
        <v>301</v>
      </c>
      <c r="G132" s="217"/>
      <c r="H132" s="219" t="s">
        <v>23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165</v>
      </c>
      <c r="AU132" s="226" t="s">
        <v>82</v>
      </c>
      <c r="AV132" s="12" t="s">
        <v>80</v>
      </c>
      <c r="AW132" s="12" t="s">
        <v>36</v>
      </c>
      <c r="AX132" s="12" t="s">
        <v>73</v>
      </c>
      <c r="AY132" s="226" t="s">
        <v>156</v>
      </c>
    </row>
    <row r="133" spans="2:51" s="13" customFormat="1" ht="13.5">
      <c r="B133" s="227"/>
      <c r="C133" s="228"/>
      <c r="D133" s="218" t="s">
        <v>165</v>
      </c>
      <c r="E133" s="229" t="s">
        <v>23</v>
      </c>
      <c r="F133" s="230" t="s">
        <v>397</v>
      </c>
      <c r="G133" s="228"/>
      <c r="H133" s="231">
        <v>3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165</v>
      </c>
      <c r="AU133" s="237" t="s">
        <v>82</v>
      </c>
      <c r="AV133" s="13" t="s">
        <v>82</v>
      </c>
      <c r="AW133" s="13" t="s">
        <v>36</v>
      </c>
      <c r="AX133" s="13" t="s">
        <v>73</v>
      </c>
      <c r="AY133" s="237" t="s">
        <v>156</v>
      </c>
    </row>
    <row r="134" spans="2:51" s="14" customFormat="1" ht="13.5">
      <c r="B134" s="238"/>
      <c r="C134" s="239"/>
      <c r="D134" s="218" t="s">
        <v>165</v>
      </c>
      <c r="E134" s="240" t="s">
        <v>23</v>
      </c>
      <c r="F134" s="241" t="s">
        <v>168</v>
      </c>
      <c r="G134" s="239"/>
      <c r="H134" s="242">
        <v>3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165</v>
      </c>
      <c r="AU134" s="248" t="s">
        <v>82</v>
      </c>
      <c r="AV134" s="14" t="s">
        <v>163</v>
      </c>
      <c r="AW134" s="14" t="s">
        <v>36</v>
      </c>
      <c r="AX134" s="14" t="s">
        <v>80</v>
      </c>
      <c r="AY134" s="248" t="s">
        <v>156</v>
      </c>
    </row>
    <row r="135" spans="2:65" s="1" customFormat="1" ht="16.5" customHeight="1">
      <c r="B135" s="42"/>
      <c r="C135" s="204" t="s">
        <v>224</v>
      </c>
      <c r="D135" s="204" t="s">
        <v>158</v>
      </c>
      <c r="E135" s="205" t="s">
        <v>700</v>
      </c>
      <c r="F135" s="206" t="s">
        <v>701</v>
      </c>
      <c r="G135" s="207" t="s">
        <v>191</v>
      </c>
      <c r="H135" s="208">
        <v>2</v>
      </c>
      <c r="I135" s="209"/>
      <c r="J135" s="210">
        <f>ROUND(I135*H135,2)</f>
        <v>0</v>
      </c>
      <c r="K135" s="206" t="s">
        <v>162</v>
      </c>
      <c r="L135" s="62"/>
      <c r="M135" s="211" t="s">
        <v>23</v>
      </c>
      <c r="N135" s="212" t="s">
        <v>44</v>
      </c>
      <c r="O135" s="43"/>
      <c r="P135" s="213">
        <f>O135*H135</f>
        <v>0</v>
      </c>
      <c r="Q135" s="213">
        <v>0.00114</v>
      </c>
      <c r="R135" s="213">
        <f>Q135*H135</f>
        <v>0.00228</v>
      </c>
      <c r="S135" s="213">
        <v>0</v>
      </c>
      <c r="T135" s="214">
        <f>S135*H135</f>
        <v>0</v>
      </c>
      <c r="AR135" s="25" t="s">
        <v>262</v>
      </c>
      <c r="AT135" s="25" t="s">
        <v>158</v>
      </c>
      <c r="AU135" s="25" t="s">
        <v>82</v>
      </c>
      <c r="AY135" s="25" t="s">
        <v>156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5" t="s">
        <v>80</v>
      </c>
      <c r="BK135" s="215">
        <f>ROUND(I135*H135,2)</f>
        <v>0</v>
      </c>
      <c r="BL135" s="25" t="s">
        <v>262</v>
      </c>
      <c r="BM135" s="25" t="s">
        <v>702</v>
      </c>
    </row>
    <row r="136" spans="2:51" s="12" customFormat="1" ht="13.5">
      <c r="B136" s="216"/>
      <c r="C136" s="217"/>
      <c r="D136" s="218" t="s">
        <v>165</v>
      </c>
      <c r="E136" s="219" t="s">
        <v>23</v>
      </c>
      <c r="F136" s="220" t="s">
        <v>301</v>
      </c>
      <c r="G136" s="217"/>
      <c r="H136" s="219" t="s">
        <v>23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165</v>
      </c>
      <c r="AU136" s="226" t="s">
        <v>82</v>
      </c>
      <c r="AV136" s="12" t="s">
        <v>80</v>
      </c>
      <c r="AW136" s="12" t="s">
        <v>36</v>
      </c>
      <c r="AX136" s="12" t="s">
        <v>73</v>
      </c>
      <c r="AY136" s="226" t="s">
        <v>156</v>
      </c>
    </row>
    <row r="137" spans="2:51" s="13" customFormat="1" ht="13.5">
      <c r="B137" s="227"/>
      <c r="C137" s="228"/>
      <c r="D137" s="218" t="s">
        <v>165</v>
      </c>
      <c r="E137" s="229" t="s">
        <v>23</v>
      </c>
      <c r="F137" s="230" t="s">
        <v>278</v>
      </c>
      <c r="G137" s="228"/>
      <c r="H137" s="231">
        <v>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165</v>
      </c>
      <c r="AU137" s="237" t="s">
        <v>82</v>
      </c>
      <c r="AV137" s="13" t="s">
        <v>82</v>
      </c>
      <c r="AW137" s="13" t="s">
        <v>36</v>
      </c>
      <c r="AX137" s="13" t="s">
        <v>73</v>
      </c>
      <c r="AY137" s="237" t="s">
        <v>156</v>
      </c>
    </row>
    <row r="138" spans="2:51" s="14" customFormat="1" ht="13.5">
      <c r="B138" s="238"/>
      <c r="C138" s="239"/>
      <c r="D138" s="218" t="s">
        <v>165</v>
      </c>
      <c r="E138" s="240" t="s">
        <v>23</v>
      </c>
      <c r="F138" s="241" t="s">
        <v>168</v>
      </c>
      <c r="G138" s="239"/>
      <c r="H138" s="242">
        <v>2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165</v>
      </c>
      <c r="AU138" s="248" t="s">
        <v>82</v>
      </c>
      <c r="AV138" s="14" t="s">
        <v>163</v>
      </c>
      <c r="AW138" s="14" t="s">
        <v>36</v>
      </c>
      <c r="AX138" s="14" t="s">
        <v>80</v>
      </c>
      <c r="AY138" s="248" t="s">
        <v>156</v>
      </c>
    </row>
    <row r="139" spans="2:65" s="1" customFormat="1" ht="25.5" customHeight="1">
      <c r="B139" s="42"/>
      <c r="C139" s="204" t="s">
        <v>240</v>
      </c>
      <c r="D139" s="204" t="s">
        <v>158</v>
      </c>
      <c r="E139" s="205" t="s">
        <v>703</v>
      </c>
      <c r="F139" s="206" t="s">
        <v>704</v>
      </c>
      <c r="G139" s="207" t="s">
        <v>276</v>
      </c>
      <c r="H139" s="208">
        <v>2</v>
      </c>
      <c r="I139" s="209"/>
      <c r="J139" s="210">
        <f aca="true" t="shared" si="0" ref="J139:J145">ROUND(I139*H139,2)</f>
        <v>0</v>
      </c>
      <c r="K139" s="206" t="s">
        <v>162</v>
      </c>
      <c r="L139" s="62"/>
      <c r="M139" s="211" t="s">
        <v>23</v>
      </c>
      <c r="N139" s="212" t="s">
        <v>44</v>
      </c>
      <c r="O139" s="43"/>
      <c r="P139" s="213">
        <f aca="true" t="shared" si="1" ref="P139:P145">O139*H139</f>
        <v>0</v>
      </c>
      <c r="Q139" s="213">
        <v>0</v>
      </c>
      <c r="R139" s="213">
        <f aca="true" t="shared" si="2" ref="R139:R145">Q139*H139</f>
        <v>0</v>
      </c>
      <c r="S139" s="213">
        <v>0</v>
      </c>
      <c r="T139" s="214">
        <f aca="true" t="shared" si="3" ref="T139:T145">S139*H139</f>
        <v>0</v>
      </c>
      <c r="AR139" s="25" t="s">
        <v>262</v>
      </c>
      <c r="AT139" s="25" t="s">
        <v>158</v>
      </c>
      <c r="AU139" s="25" t="s">
        <v>82</v>
      </c>
      <c r="AY139" s="25" t="s">
        <v>156</v>
      </c>
      <c r="BE139" s="215">
        <f aca="true" t="shared" si="4" ref="BE139:BE145">IF(N139="základní",J139,0)</f>
        <v>0</v>
      </c>
      <c r="BF139" s="215">
        <f aca="true" t="shared" si="5" ref="BF139:BF145">IF(N139="snížená",J139,0)</f>
        <v>0</v>
      </c>
      <c r="BG139" s="215">
        <f aca="true" t="shared" si="6" ref="BG139:BG145">IF(N139="zákl. přenesená",J139,0)</f>
        <v>0</v>
      </c>
      <c r="BH139" s="215">
        <f aca="true" t="shared" si="7" ref="BH139:BH145">IF(N139="sníž. přenesená",J139,0)</f>
        <v>0</v>
      </c>
      <c r="BI139" s="215">
        <f aca="true" t="shared" si="8" ref="BI139:BI145">IF(N139="nulová",J139,0)</f>
        <v>0</v>
      </c>
      <c r="BJ139" s="25" t="s">
        <v>80</v>
      </c>
      <c r="BK139" s="215">
        <f aca="true" t="shared" si="9" ref="BK139:BK145">ROUND(I139*H139,2)</f>
        <v>0</v>
      </c>
      <c r="BL139" s="25" t="s">
        <v>262</v>
      </c>
      <c r="BM139" s="25" t="s">
        <v>705</v>
      </c>
    </row>
    <row r="140" spans="2:65" s="1" customFormat="1" ht="25.5" customHeight="1">
      <c r="B140" s="42"/>
      <c r="C140" s="204" t="s">
        <v>245</v>
      </c>
      <c r="D140" s="204" t="s">
        <v>158</v>
      </c>
      <c r="E140" s="205" t="s">
        <v>706</v>
      </c>
      <c r="F140" s="206" t="s">
        <v>707</v>
      </c>
      <c r="G140" s="207" t="s">
        <v>276</v>
      </c>
      <c r="H140" s="208">
        <v>1</v>
      </c>
      <c r="I140" s="209"/>
      <c r="J140" s="210">
        <f t="shared" si="0"/>
        <v>0</v>
      </c>
      <c r="K140" s="206" t="s">
        <v>162</v>
      </c>
      <c r="L140" s="62"/>
      <c r="M140" s="211" t="s">
        <v>23</v>
      </c>
      <c r="N140" s="212" t="s">
        <v>44</v>
      </c>
      <c r="O140" s="43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AR140" s="25" t="s">
        <v>262</v>
      </c>
      <c r="AT140" s="25" t="s">
        <v>158</v>
      </c>
      <c r="AU140" s="25" t="s">
        <v>82</v>
      </c>
      <c r="AY140" s="25" t="s">
        <v>156</v>
      </c>
      <c r="BE140" s="215">
        <f t="shared" si="4"/>
        <v>0</v>
      </c>
      <c r="BF140" s="215">
        <f t="shared" si="5"/>
        <v>0</v>
      </c>
      <c r="BG140" s="215">
        <f t="shared" si="6"/>
        <v>0</v>
      </c>
      <c r="BH140" s="215">
        <f t="shared" si="7"/>
        <v>0</v>
      </c>
      <c r="BI140" s="215">
        <f t="shared" si="8"/>
        <v>0</v>
      </c>
      <c r="BJ140" s="25" t="s">
        <v>80</v>
      </c>
      <c r="BK140" s="215">
        <f t="shared" si="9"/>
        <v>0</v>
      </c>
      <c r="BL140" s="25" t="s">
        <v>262</v>
      </c>
      <c r="BM140" s="25" t="s">
        <v>708</v>
      </c>
    </row>
    <row r="141" spans="2:65" s="1" customFormat="1" ht="25.5" customHeight="1">
      <c r="B141" s="42"/>
      <c r="C141" s="204" t="s">
        <v>250</v>
      </c>
      <c r="D141" s="204" t="s">
        <v>158</v>
      </c>
      <c r="E141" s="205" t="s">
        <v>709</v>
      </c>
      <c r="F141" s="206" t="s">
        <v>710</v>
      </c>
      <c r="G141" s="207" t="s">
        <v>276</v>
      </c>
      <c r="H141" s="208">
        <v>3</v>
      </c>
      <c r="I141" s="209"/>
      <c r="J141" s="210">
        <f t="shared" si="0"/>
        <v>0</v>
      </c>
      <c r="K141" s="206" t="s">
        <v>162</v>
      </c>
      <c r="L141" s="62"/>
      <c r="M141" s="211" t="s">
        <v>23</v>
      </c>
      <c r="N141" s="212" t="s">
        <v>44</v>
      </c>
      <c r="O141" s="43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AR141" s="25" t="s">
        <v>262</v>
      </c>
      <c r="AT141" s="25" t="s">
        <v>158</v>
      </c>
      <c r="AU141" s="25" t="s">
        <v>82</v>
      </c>
      <c r="AY141" s="25" t="s">
        <v>156</v>
      </c>
      <c r="BE141" s="215">
        <f t="shared" si="4"/>
        <v>0</v>
      </c>
      <c r="BF141" s="215">
        <f t="shared" si="5"/>
        <v>0</v>
      </c>
      <c r="BG141" s="215">
        <f t="shared" si="6"/>
        <v>0</v>
      </c>
      <c r="BH141" s="215">
        <f t="shared" si="7"/>
        <v>0</v>
      </c>
      <c r="BI141" s="215">
        <f t="shared" si="8"/>
        <v>0</v>
      </c>
      <c r="BJ141" s="25" t="s">
        <v>80</v>
      </c>
      <c r="BK141" s="215">
        <f t="shared" si="9"/>
        <v>0</v>
      </c>
      <c r="BL141" s="25" t="s">
        <v>262</v>
      </c>
      <c r="BM141" s="25" t="s">
        <v>711</v>
      </c>
    </row>
    <row r="142" spans="2:65" s="1" customFormat="1" ht="16.5" customHeight="1">
      <c r="B142" s="42"/>
      <c r="C142" s="204" t="s">
        <v>10</v>
      </c>
      <c r="D142" s="204" t="s">
        <v>158</v>
      </c>
      <c r="E142" s="205" t="s">
        <v>712</v>
      </c>
      <c r="F142" s="206" t="s">
        <v>713</v>
      </c>
      <c r="G142" s="207" t="s">
        <v>191</v>
      </c>
      <c r="H142" s="208">
        <v>7</v>
      </c>
      <c r="I142" s="209"/>
      <c r="J142" s="210">
        <f t="shared" si="0"/>
        <v>0</v>
      </c>
      <c r="K142" s="206" t="s">
        <v>162</v>
      </c>
      <c r="L142" s="62"/>
      <c r="M142" s="211" t="s">
        <v>23</v>
      </c>
      <c r="N142" s="212" t="s">
        <v>44</v>
      </c>
      <c r="O142" s="43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AR142" s="25" t="s">
        <v>262</v>
      </c>
      <c r="AT142" s="25" t="s">
        <v>158</v>
      </c>
      <c r="AU142" s="25" t="s">
        <v>82</v>
      </c>
      <c r="AY142" s="25" t="s">
        <v>156</v>
      </c>
      <c r="BE142" s="215">
        <f t="shared" si="4"/>
        <v>0</v>
      </c>
      <c r="BF142" s="215">
        <f t="shared" si="5"/>
        <v>0</v>
      </c>
      <c r="BG142" s="215">
        <f t="shared" si="6"/>
        <v>0</v>
      </c>
      <c r="BH142" s="215">
        <f t="shared" si="7"/>
        <v>0</v>
      </c>
      <c r="BI142" s="215">
        <f t="shared" si="8"/>
        <v>0</v>
      </c>
      <c r="BJ142" s="25" t="s">
        <v>80</v>
      </c>
      <c r="BK142" s="215">
        <f t="shared" si="9"/>
        <v>0</v>
      </c>
      <c r="BL142" s="25" t="s">
        <v>262</v>
      </c>
      <c r="BM142" s="25" t="s">
        <v>714</v>
      </c>
    </row>
    <row r="143" spans="2:65" s="1" customFormat="1" ht="16.5" customHeight="1">
      <c r="B143" s="42"/>
      <c r="C143" s="204" t="s">
        <v>262</v>
      </c>
      <c r="D143" s="204" t="s">
        <v>158</v>
      </c>
      <c r="E143" s="205" t="s">
        <v>715</v>
      </c>
      <c r="F143" s="206" t="s">
        <v>716</v>
      </c>
      <c r="G143" s="207" t="s">
        <v>717</v>
      </c>
      <c r="H143" s="208">
        <v>1</v>
      </c>
      <c r="I143" s="209"/>
      <c r="J143" s="210">
        <f t="shared" si="0"/>
        <v>0</v>
      </c>
      <c r="K143" s="206" t="s">
        <v>23</v>
      </c>
      <c r="L143" s="62"/>
      <c r="M143" s="211" t="s">
        <v>23</v>
      </c>
      <c r="N143" s="212" t="s">
        <v>44</v>
      </c>
      <c r="O143" s="43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AR143" s="25" t="s">
        <v>262</v>
      </c>
      <c r="AT143" s="25" t="s">
        <v>158</v>
      </c>
      <c r="AU143" s="25" t="s">
        <v>82</v>
      </c>
      <c r="AY143" s="25" t="s">
        <v>156</v>
      </c>
      <c r="BE143" s="215">
        <f t="shared" si="4"/>
        <v>0</v>
      </c>
      <c r="BF143" s="215">
        <f t="shared" si="5"/>
        <v>0</v>
      </c>
      <c r="BG143" s="215">
        <f t="shared" si="6"/>
        <v>0</v>
      </c>
      <c r="BH143" s="215">
        <f t="shared" si="7"/>
        <v>0</v>
      </c>
      <c r="BI143" s="215">
        <f t="shared" si="8"/>
        <v>0</v>
      </c>
      <c r="BJ143" s="25" t="s">
        <v>80</v>
      </c>
      <c r="BK143" s="215">
        <f t="shared" si="9"/>
        <v>0</v>
      </c>
      <c r="BL143" s="25" t="s">
        <v>262</v>
      </c>
      <c r="BM143" s="25" t="s">
        <v>718</v>
      </c>
    </row>
    <row r="144" spans="2:65" s="1" customFormat="1" ht="38.25" customHeight="1">
      <c r="B144" s="42"/>
      <c r="C144" s="204" t="s">
        <v>268</v>
      </c>
      <c r="D144" s="204" t="s">
        <v>158</v>
      </c>
      <c r="E144" s="205" t="s">
        <v>719</v>
      </c>
      <c r="F144" s="206" t="s">
        <v>720</v>
      </c>
      <c r="G144" s="207" t="s">
        <v>161</v>
      </c>
      <c r="H144" s="208">
        <v>0.004</v>
      </c>
      <c r="I144" s="209"/>
      <c r="J144" s="210">
        <f t="shared" si="0"/>
        <v>0</v>
      </c>
      <c r="K144" s="206" t="s">
        <v>162</v>
      </c>
      <c r="L144" s="62"/>
      <c r="M144" s="211" t="s">
        <v>23</v>
      </c>
      <c r="N144" s="212" t="s">
        <v>44</v>
      </c>
      <c r="O144" s="43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AR144" s="25" t="s">
        <v>262</v>
      </c>
      <c r="AT144" s="25" t="s">
        <v>158</v>
      </c>
      <c r="AU144" s="25" t="s">
        <v>82</v>
      </c>
      <c r="AY144" s="25" t="s">
        <v>156</v>
      </c>
      <c r="BE144" s="215">
        <f t="shared" si="4"/>
        <v>0</v>
      </c>
      <c r="BF144" s="215">
        <f t="shared" si="5"/>
        <v>0</v>
      </c>
      <c r="BG144" s="215">
        <f t="shared" si="6"/>
        <v>0</v>
      </c>
      <c r="BH144" s="215">
        <f t="shared" si="7"/>
        <v>0</v>
      </c>
      <c r="BI144" s="215">
        <f t="shared" si="8"/>
        <v>0</v>
      </c>
      <c r="BJ144" s="25" t="s">
        <v>80</v>
      </c>
      <c r="BK144" s="215">
        <f t="shared" si="9"/>
        <v>0</v>
      </c>
      <c r="BL144" s="25" t="s">
        <v>262</v>
      </c>
      <c r="BM144" s="25" t="s">
        <v>721</v>
      </c>
    </row>
    <row r="145" spans="2:65" s="1" customFormat="1" ht="38.25" customHeight="1">
      <c r="B145" s="42"/>
      <c r="C145" s="204" t="s">
        <v>273</v>
      </c>
      <c r="D145" s="204" t="s">
        <v>158</v>
      </c>
      <c r="E145" s="205" t="s">
        <v>722</v>
      </c>
      <c r="F145" s="206" t="s">
        <v>723</v>
      </c>
      <c r="G145" s="207" t="s">
        <v>161</v>
      </c>
      <c r="H145" s="208">
        <v>0.004</v>
      </c>
      <c r="I145" s="209"/>
      <c r="J145" s="210">
        <f t="shared" si="0"/>
        <v>0</v>
      </c>
      <c r="K145" s="206" t="s">
        <v>162</v>
      </c>
      <c r="L145" s="62"/>
      <c r="M145" s="211" t="s">
        <v>23</v>
      </c>
      <c r="N145" s="212" t="s">
        <v>44</v>
      </c>
      <c r="O145" s="43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AR145" s="25" t="s">
        <v>262</v>
      </c>
      <c r="AT145" s="25" t="s">
        <v>158</v>
      </c>
      <c r="AU145" s="25" t="s">
        <v>82</v>
      </c>
      <c r="AY145" s="25" t="s">
        <v>156</v>
      </c>
      <c r="BE145" s="215">
        <f t="shared" si="4"/>
        <v>0</v>
      </c>
      <c r="BF145" s="215">
        <f t="shared" si="5"/>
        <v>0</v>
      </c>
      <c r="BG145" s="215">
        <f t="shared" si="6"/>
        <v>0</v>
      </c>
      <c r="BH145" s="215">
        <f t="shared" si="7"/>
        <v>0</v>
      </c>
      <c r="BI145" s="215">
        <f t="shared" si="8"/>
        <v>0</v>
      </c>
      <c r="BJ145" s="25" t="s">
        <v>80</v>
      </c>
      <c r="BK145" s="215">
        <f t="shared" si="9"/>
        <v>0</v>
      </c>
      <c r="BL145" s="25" t="s">
        <v>262</v>
      </c>
      <c r="BM145" s="25" t="s">
        <v>724</v>
      </c>
    </row>
    <row r="146" spans="2:63" s="11" customFormat="1" ht="29.85" customHeight="1">
      <c r="B146" s="188"/>
      <c r="C146" s="189"/>
      <c r="D146" s="190" t="s">
        <v>72</v>
      </c>
      <c r="E146" s="202" t="s">
        <v>725</v>
      </c>
      <c r="F146" s="202" t="s">
        <v>726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SUM(P147:P162)</f>
        <v>0</v>
      </c>
      <c r="Q146" s="196"/>
      <c r="R146" s="197">
        <f>SUM(R147:R162)</f>
        <v>0.010839999999999999</v>
      </c>
      <c r="S146" s="196"/>
      <c r="T146" s="198">
        <f>SUM(T147:T162)</f>
        <v>0</v>
      </c>
      <c r="AR146" s="199" t="s">
        <v>82</v>
      </c>
      <c r="AT146" s="200" t="s">
        <v>72</v>
      </c>
      <c r="AU146" s="200" t="s">
        <v>80</v>
      </c>
      <c r="AY146" s="199" t="s">
        <v>156</v>
      </c>
      <c r="BK146" s="201">
        <f>SUM(BK147:BK162)</f>
        <v>0</v>
      </c>
    </row>
    <row r="147" spans="2:65" s="1" customFormat="1" ht="25.5" customHeight="1">
      <c r="B147" s="42"/>
      <c r="C147" s="204" t="s">
        <v>279</v>
      </c>
      <c r="D147" s="204" t="s">
        <v>158</v>
      </c>
      <c r="E147" s="205" t="s">
        <v>727</v>
      </c>
      <c r="F147" s="206" t="s">
        <v>728</v>
      </c>
      <c r="G147" s="207" t="s">
        <v>191</v>
      </c>
      <c r="H147" s="208">
        <v>6</v>
      </c>
      <c r="I147" s="209"/>
      <c r="J147" s="210">
        <f>ROUND(I147*H147,2)</f>
        <v>0</v>
      </c>
      <c r="K147" s="206" t="s">
        <v>162</v>
      </c>
      <c r="L147" s="62"/>
      <c r="M147" s="211" t="s">
        <v>23</v>
      </c>
      <c r="N147" s="212" t="s">
        <v>44</v>
      </c>
      <c r="O147" s="43"/>
      <c r="P147" s="213">
        <f>O147*H147</f>
        <v>0</v>
      </c>
      <c r="Q147" s="213">
        <v>0.00066</v>
      </c>
      <c r="R147" s="213">
        <f>Q147*H147</f>
        <v>0.00396</v>
      </c>
      <c r="S147" s="213">
        <v>0</v>
      </c>
      <c r="T147" s="214">
        <f>S147*H147</f>
        <v>0</v>
      </c>
      <c r="AR147" s="25" t="s">
        <v>262</v>
      </c>
      <c r="AT147" s="25" t="s">
        <v>158</v>
      </c>
      <c r="AU147" s="25" t="s">
        <v>82</v>
      </c>
      <c r="AY147" s="25" t="s">
        <v>156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5" t="s">
        <v>80</v>
      </c>
      <c r="BK147" s="215">
        <f>ROUND(I147*H147,2)</f>
        <v>0</v>
      </c>
      <c r="BL147" s="25" t="s">
        <v>262</v>
      </c>
      <c r="BM147" s="25" t="s">
        <v>729</v>
      </c>
    </row>
    <row r="148" spans="2:51" s="12" customFormat="1" ht="13.5">
      <c r="B148" s="216"/>
      <c r="C148" s="217"/>
      <c r="D148" s="218" t="s">
        <v>165</v>
      </c>
      <c r="E148" s="219" t="s">
        <v>23</v>
      </c>
      <c r="F148" s="220" t="s">
        <v>301</v>
      </c>
      <c r="G148" s="217"/>
      <c r="H148" s="219" t="s">
        <v>23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165</v>
      </c>
      <c r="AU148" s="226" t="s">
        <v>82</v>
      </c>
      <c r="AV148" s="12" t="s">
        <v>80</v>
      </c>
      <c r="AW148" s="12" t="s">
        <v>36</v>
      </c>
      <c r="AX148" s="12" t="s">
        <v>73</v>
      </c>
      <c r="AY148" s="226" t="s">
        <v>156</v>
      </c>
    </row>
    <row r="149" spans="2:51" s="13" customFormat="1" ht="13.5">
      <c r="B149" s="227"/>
      <c r="C149" s="228"/>
      <c r="D149" s="218" t="s">
        <v>165</v>
      </c>
      <c r="E149" s="229" t="s">
        <v>23</v>
      </c>
      <c r="F149" s="230" t="s">
        <v>730</v>
      </c>
      <c r="G149" s="228"/>
      <c r="H149" s="231">
        <v>6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165</v>
      </c>
      <c r="AU149" s="237" t="s">
        <v>82</v>
      </c>
      <c r="AV149" s="13" t="s">
        <v>82</v>
      </c>
      <c r="AW149" s="13" t="s">
        <v>36</v>
      </c>
      <c r="AX149" s="13" t="s">
        <v>73</v>
      </c>
      <c r="AY149" s="237" t="s">
        <v>156</v>
      </c>
    </row>
    <row r="150" spans="2:51" s="14" customFormat="1" ht="13.5">
      <c r="B150" s="238"/>
      <c r="C150" s="239"/>
      <c r="D150" s="218" t="s">
        <v>165</v>
      </c>
      <c r="E150" s="240" t="s">
        <v>23</v>
      </c>
      <c r="F150" s="241" t="s">
        <v>168</v>
      </c>
      <c r="G150" s="239"/>
      <c r="H150" s="242">
        <v>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165</v>
      </c>
      <c r="AU150" s="248" t="s">
        <v>82</v>
      </c>
      <c r="AV150" s="14" t="s">
        <v>163</v>
      </c>
      <c r="AW150" s="14" t="s">
        <v>36</v>
      </c>
      <c r="AX150" s="14" t="s">
        <v>80</v>
      </c>
      <c r="AY150" s="248" t="s">
        <v>156</v>
      </c>
    </row>
    <row r="151" spans="2:65" s="1" customFormat="1" ht="25.5" customHeight="1">
      <c r="B151" s="42"/>
      <c r="C151" s="204" t="s">
        <v>283</v>
      </c>
      <c r="D151" s="204" t="s">
        <v>158</v>
      </c>
      <c r="E151" s="205" t="s">
        <v>731</v>
      </c>
      <c r="F151" s="206" t="s">
        <v>732</v>
      </c>
      <c r="G151" s="207" t="s">
        <v>191</v>
      </c>
      <c r="H151" s="208">
        <v>5</v>
      </c>
      <c r="I151" s="209"/>
      <c r="J151" s="210">
        <f>ROUND(I151*H151,2)</f>
        <v>0</v>
      </c>
      <c r="K151" s="206" t="s">
        <v>162</v>
      </c>
      <c r="L151" s="62"/>
      <c r="M151" s="211" t="s">
        <v>23</v>
      </c>
      <c r="N151" s="212" t="s">
        <v>44</v>
      </c>
      <c r="O151" s="43"/>
      <c r="P151" s="213">
        <f>O151*H151</f>
        <v>0</v>
      </c>
      <c r="Q151" s="213">
        <v>0.00078</v>
      </c>
      <c r="R151" s="213">
        <f>Q151*H151</f>
        <v>0.0039</v>
      </c>
      <c r="S151" s="213">
        <v>0</v>
      </c>
      <c r="T151" s="214">
        <f>S151*H151</f>
        <v>0</v>
      </c>
      <c r="AR151" s="25" t="s">
        <v>262</v>
      </c>
      <c r="AT151" s="25" t="s">
        <v>158</v>
      </c>
      <c r="AU151" s="25" t="s">
        <v>82</v>
      </c>
      <c r="AY151" s="25" t="s">
        <v>156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5" t="s">
        <v>80</v>
      </c>
      <c r="BK151" s="215">
        <f>ROUND(I151*H151,2)</f>
        <v>0</v>
      </c>
      <c r="BL151" s="25" t="s">
        <v>262</v>
      </c>
      <c r="BM151" s="25" t="s">
        <v>733</v>
      </c>
    </row>
    <row r="152" spans="2:51" s="12" customFormat="1" ht="13.5">
      <c r="B152" s="216"/>
      <c r="C152" s="217"/>
      <c r="D152" s="218" t="s">
        <v>165</v>
      </c>
      <c r="E152" s="219" t="s">
        <v>23</v>
      </c>
      <c r="F152" s="220" t="s">
        <v>301</v>
      </c>
      <c r="G152" s="217"/>
      <c r="H152" s="219" t="s">
        <v>23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165</v>
      </c>
      <c r="AU152" s="226" t="s">
        <v>82</v>
      </c>
      <c r="AV152" s="12" t="s">
        <v>80</v>
      </c>
      <c r="AW152" s="12" t="s">
        <v>36</v>
      </c>
      <c r="AX152" s="12" t="s">
        <v>73</v>
      </c>
      <c r="AY152" s="226" t="s">
        <v>156</v>
      </c>
    </row>
    <row r="153" spans="2:51" s="13" customFormat="1" ht="13.5">
      <c r="B153" s="227"/>
      <c r="C153" s="228"/>
      <c r="D153" s="218" t="s">
        <v>165</v>
      </c>
      <c r="E153" s="229" t="s">
        <v>23</v>
      </c>
      <c r="F153" s="230" t="s">
        <v>734</v>
      </c>
      <c r="G153" s="228"/>
      <c r="H153" s="231">
        <v>5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165</v>
      </c>
      <c r="AU153" s="237" t="s">
        <v>82</v>
      </c>
      <c r="AV153" s="13" t="s">
        <v>82</v>
      </c>
      <c r="AW153" s="13" t="s">
        <v>36</v>
      </c>
      <c r="AX153" s="13" t="s">
        <v>73</v>
      </c>
      <c r="AY153" s="237" t="s">
        <v>156</v>
      </c>
    </row>
    <row r="154" spans="2:51" s="14" customFormat="1" ht="13.5">
      <c r="B154" s="238"/>
      <c r="C154" s="239"/>
      <c r="D154" s="218" t="s">
        <v>165</v>
      </c>
      <c r="E154" s="240" t="s">
        <v>23</v>
      </c>
      <c r="F154" s="241" t="s">
        <v>168</v>
      </c>
      <c r="G154" s="239"/>
      <c r="H154" s="242">
        <v>5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165</v>
      </c>
      <c r="AU154" s="248" t="s">
        <v>82</v>
      </c>
      <c r="AV154" s="14" t="s">
        <v>163</v>
      </c>
      <c r="AW154" s="14" t="s">
        <v>36</v>
      </c>
      <c r="AX154" s="14" t="s">
        <v>80</v>
      </c>
      <c r="AY154" s="248" t="s">
        <v>156</v>
      </c>
    </row>
    <row r="155" spans="2:65" s="1" customFormat="1" ht="25.5" customHeight="1">
      <c r="B155" s="42"/>
      <c r="C155" s="204" t="s">
        <v>9</v>
      </c>
      <c r="D155" s="204" t="s">
        <v>158</v>
      </c>
      <c r="E155" s="205" t="s">
        <v>735</v>
      </c>
      <c r="F155" s="206" t="s">
        <v>736</v>
      </c>
      <c r="G155" s="207" t="s">
        <v>395</v>
      </c>
      <c r="H155" s="208">
        <v>1</v>
      </c>
      <c r="I155" s="209"/>
      <c r="J155" s="210">
        <f aca="true" t="shared" si="10" ref="J155:J162">ROUND(I155*H155,2)</f>
        <v>0</v>
      </c>
      <c r="K155" s="206" t="s">
        <v>162</v>
      </c>
      <c r="L155" s="62"/>
      <c r="M155" s="211" t="s">
        <v>23</v>
      </c>
      <c r="N155" s="212" t="s">
        <v>44</v>
      </c>
      <c r="O155" s="43"/>
      <c r="P155" s="213">
        <f aca="true" t="shared" si="11" ref="P155:P162">O155*H155</f>
        <v>0</v>
      </c>
      <c r="Q155" s="213">
        <v>0</v>
      </c>
      <c r="R155" s="213">
        <f aca="true" t="shared" si="12" ref="R155:R162">Q155*H155</f>
        <v>0</v>
      </c>
      <c r="S155" s="213">
        <v>0</v>
      </c>
      <c r="T155" s="214">
        <f aca="true" t="shared" si="13" ref="T155:T162">S155*H155</f>
        <v>0</v>
      </c>
      <c r="AR155" s="25" t="s">
        <v>262</v>
      </c>
      <c r="AT155" s="25" t="s">
        <v>158</v>
      </c>
      <c r="AU155" s="25" t="s">
        <v>82</v>
      </c>
      <c r="AY155" s="25" t="s">
        <v>156</v>
      </c>
      <c r="BE155" s="215">
        <f aca="true" t="shared" si="14" ref="BE155:BE162">IF(N155="základní",J155,0)</f>
        <v>0</v>
      </c>
      <c r="BF155" s="215">
        <f aca="true" t="shared" si="15" ref="BF155:BF162">IF(N155="snížená",J155,0)</f>
        <v>0</v>
      </c>
      <c r="BG155" s="215">
        <f aca="true" t="shared" si="16" ref="BG155:BG162">IF(N155="zákl. přenesená",J155,0)</f>
        <v>0</v>
      </c>
      <c r="BH155" s="215">
        <f aca="true" t="shared" si="17" ref="BH155:BH162">IF(N155="sníž. přenesená",J155,0)</f>
        <v>0</v>
      </c>
      <c r="BI155" s="215">
        <f aca="true" t="shared" si="18" ref="BI155:BI162">IF(N155="nulová",J155,0)</f>
        <v>0</v>
      </c>
      <c r="BJ155" s="25" t="s">
        <v>80</v>
      </c>
      <c r="BK155" s="215">
        <f aca="true" t="shared" si="19" ref="BK155:BK162">ROUND(I155*H155,2)</f>
        <v>0</v>
      </c>
      <c r="BL155" s="25" t="s">
        <v>262</v>
      </c>
      <c r="BM155" s="25" t="s">
        <v>737</v>
      </c>
    </row>
    <row r="156" spans="2:65" s="1" customFormat="1" ht="38.25" customHeight="1">
      <c r="B156" s="42"/>
      <c r="C156" s="204" t="s">
        <v>293</v>
      </c>
      <c r="D156" s="204" t="s">
        <v>158</v>
      </c>
      <c r="E156" s="205" t="s">
        <v>738</v>
      </c>
      <c r="F156" s="206" t="s">
        <v>739</v>
      </c>
      <c r="G156" s="207" t="s">
        <v>191</v>
      </c>
      <c r="H156" s="208">
        <v>11</v>
      </c>
      <c r="I156" s="209"/>
      <c r="J156" s="210">
        <f t="shared" si="10"/>
        <v>0</v>
      </c>
      <c r="K156" s="206" t="s">
        <v>162</v>
      </c>
      <c r="L156" s="62"/>
      <c r="M156" s="211" t="s">
        <v>23</v>
      </c>
      <c r="N156" s="212" t="s">
        <v>44</v>
      </c>
      <c r="O156" s="43"/>
      <c r="P156" s="213">
        <f t="shared" si="11"/>
        <v>0</v>
      </c>
      <c r="Q156" s="213">
        <v>7E-05</v>
      </c>
      <c r="R156" s="213">
        <f t="shared" si="12"/>
        <v>0.00077</v>
      </c>
      <c r="S156" s="213">
        <v>0</v>
      </c>
      <c r="T156" s="214">
        <f t="shared" si="13"/>
        <v>0</v>
      </c>
      <c r="AR156" s="25" t="s">
        <v>262</v>
      </c>
      <c r="AT156" s="25" t="s">
        <v>158</v>
      </c>
      <c r="AU156" s="25" t="s">
        <v>82</v>
      </c>
      <c r="AY156" s="25" t="s">
        <v>156</v>
      </c>
      <c r="BE156" s="215">
        <f t="shared" si="14"/>
        <v>0</v>
      </c>
      <c r="BF156" s="215">
        <f t="shared" si="15"/>
        <v>0</v>
      </c>
      <c r="BG156" s="215">
        <f t="shared" si="16"/>
        <v>0</v>
      </c>
      <c r="BH156" s="215">
        <f t="shared" si="17"/>
        <v>0</v>
      </c>
      <c r="BI156" s="215">
        <f t="shared" si="18"/>
        <v>0</v>
      </c>
      <c r="BJ156" s="25" t="s">
        <v>80</v>
      </c>
      <c r="BK156" s="215">
        <f t="shared" si="19"/>
        <v>0</v>
      </c>
      <c r="BL156" s="25" t="s">
        <v>262</v>
      </c>
      <c r="BM156" s="25" t="s">
        <v>740</v>
      </c>
    </row>
    <row r="157" spans="2:65" s="1" customFormat="1" ht="16.5" customHeight="1">
      <c r="B157" s="42"/>
      <c r="C157" s="204" t="s">
        <v>297</v>
      </c>
      <c r="D157" s="204" t="s">
        <v>158</v>
      </c>
      <c r="E157" s="205" t="s">
        <v>741</v>
      </c>
      <c r="F157" s="206" t="s">
        <v>742</v>
      </c>
      <c r="G157" s="207" t="s">
        <v>276</v>
      </c>
      <c r="H157" s="208">
        <v>9</v>
      </c>
      <c r="I157" s="209"/>
      <c r="J157" s="210">
        <f t="shared" si="10"/>
        <v>0</v>
      </c>
      <c r="K157" s="206" t="s">
        <v>162</v>
      </c>
      <c r="L157" s="62"/>
      <c r="M157" s="211" t="s">
        <v>23</v>
      </c>
      <c r="N157" s="212" t="s">
        <v>44</v>
      </c>
      <c r="O157" s="43"/>
      <c r="P157" s="213">
        <f t="shared" si="11"/>
        <v>0</v>
      </c>
      <c r="Q157" s="213">
        <v>0</v>
      </c>
      <c r="R157" s="213">
        <f t="shared" si="12"/>
        <v>0</v>
      </c>
      <c r="S157" s="213">
        <v>0</v>
      </c>
      <c r="T157" s="214">
        <f t="shared" si="13"/>
        <v>0</v>
      </c>
      <c r="AR157" s="25" t="s">
        <v>262</v>
      </c>
      <c r="AT157" s="25" t="s">
        <v>158</v>
      </c>
      <c r="AU157" s="25" t="s">
        <v>82</v>
      </c>
      <c r="AY157" s="25" t="s">
        <v>156</v>
      </c>
      <c r="BE157" s="215">
        <f t="shared" si="14"/>
        <v>0</v>
      </c>
      <c r="BF157" s="215">
        <f t="shared" si="15"/>
        <v>0</v>
      </c>
      <c r="BG157" s="215">
        <f t="shared" si="16"/>
        <v>0</v>
      </c>
      <c r="BH157" s="215">
        <f t="shared" si="17"/>
        <v>0</v>
      </c>
      <c r="BI157" s="215">
        <f t="shared" si="18"/>
        <v>0</v>
      </c>
      <c r="BJ157" s="25" t="s">
        <v>80</v>
      </c>
      <c r="BK157" s="215">
        <f t="shared" si="19"/>
        <v>0</v>
      </c>
      <c r="BL157" s="25" t="s">
        <v>262</v>
      </c>
      <c r="BM157" s="25" t="s">
        <v>743</v>
      </c>
    </row>
    <row r="158" spans="2:65" s="1" customFormat="1" ht="25.5" customHeight="1">
      <c r="B158" s="42"/>
      <c r="C158" s="204" t="s">
        <v>303</v>
      </c>
      <c r="D158" s="204" t="s">
        <v>158</v>
      </c>
      <c r="E158" s="205" t="s">
        <v>744</v>
      </c>
      <c r="F158" s="206" t="s">
        <v>745</v>
      </c>
      <c r="G158" s="207" t="s">
        <v>191</v>
      </c>
      <c r="H158" s="208">
        <v>11</v>
      </c>
      <c r="I158" s="209"/>
      <c r="J158" s="210">
        <f t="shared" si="10"/>
        <v>0</v>
      </c>
      <c r="K158" s="206" t="s">
        <v>162</v>
      </c>
      <c r="L158" s="62"/>
      <c r="M158" s="211" t="s">
        <v>23</v>
      </c>
      <c r="N158" s="212" t="s">
        <v>44</v>
      </c>
      <c r="O158" s="43"/>
      <c r="P158" s="213">
        <f t="shared" si="11"/>
        <v>0</v>
      </c>
      <c r="Q158" s="213">
        <v>0.00019</v>
      </c>
      <c r="R158" s="213">
        <f t="shared" si="12"/>
        <v>0.0020900000000000003</v>
      </c>
      <c r="S158" s="213">
        <v>0</v>
      </c>
      <c r="T158" s="214">
        <f t="shared" si="13"/>
        <v>0</v>
      </c>
      <c r="AR158" s="25" t="s">
        <v>262</v>
      </c>
      <c r="AT158" s="25" t="s">
        <v>158</v>
      </c>
      <c r="AU158" s="25" t="s">
        <v>82</v>
      </c>
      <c r="AY158" s="25" t="s">
        <v>156</v>
      </c>
      <c r="BE158" s="215">
        <f t="shared" si="14"/>
        <v>0</v>
      </c>
      <c r="BF158" s="215">
        <f t="shared" si="15"/>
        <v>0</v>
      </c>
      <c r="BG158" s="215">
        <f t="shared" si="16"/>
        <v>0</v>
      </c>
      <c r="BH158" s="215">
        <f t="shared" si="17"/>
        <v>0</v>
      </c>
      <c r="BI158" s="215">
        <f t="shared" si="18"/>
        <v>0</v>
      </c>
      <c r="BJ158" s="25" t="s">
        <v>80</v>
      </c>
      <c r="BK158" s="215">
        <f t="shared" si="19"/>
        <v>0</v>
      </c>
      <c r="BL158" s="25" t="s">
        <v>262</v>
      </c>
      <c r="BM158" s="25" t="s">
        <v>746</v>
      </c>
    </row>
    <row r="159" spans="2:65" s="1" customFormat="1" ht="25.5" customHeight="1">
      <c r="B159" s="42"/>
      <c r="C159" s="204" t="s">
        <v>309</v>
      </c>
      <c r="D159" s="204" t="s">
        <v>158</v>
      </c>
      <c r="E159" s="205" t="s">
        <v>747</v>
      </c>
      <c r="F159" s="206" t="s">
        <v>748</v>
      </c>
      <c r="G159" s="207" t="s">
        <v>191</v>
      </c>
      <c r="H159" s="208">
        <v>11</v>
      </c>
      <c r="I159" s="209"/>
      <c r="J159" s="210">
        <f t="shared" si="10"/>
        <v>0</v>
      </c>
      <c r="K159" s="206" t="s">
        <v>162</v>
      </c>
      <c r="L159" s="62"/>
      <c r="M159" s="211" t="s">
        <v>23</v>
      </c>
      <c r="N159" s="212" t="s">
        <v>44</v>
      </c>
      <c r="O159" s="43"/>
      <c r="P159" s="213">
        <f t="shared" si="11"/>
        <v>0</v>
      </c>
      <c r="Q159" s="213">
        <v>1E-05</v>
      </c>
      <c r="R159" s="213">
        <f t="shared" si="12"/>
        <v>0.00011</v>
      </c>
      <c r="S159" s="213">
        <v>0</v>
      </c>
      <c r="T159" s="214">
        <f t="shared" si="13"/>
        <v>0</v>
      </c>
      <c r="AR159" s="25" t="s">
        <v>262</v>
      </c>
      <c r="AT159" s="25" t="s">
        <v>158</v>
      </c>
      <c r="AU159" s="25" t="s">
        <v>82</v>
      </c>
      <c r="AY159" s="25" t="s">
        <v>156</v>
      </c>
      <c r="BE159" s="215">
        <f t="shared" si="14"/>
        <v>0</v>
      </c>
      <c r="BF159" s="215">
        <f t="shared" si="15"/>
        <v>0</v>
      </c>
      <c r="BG159" s="215">
        <f t="shared" si="16"/>
        <v>0</v>
      </c>
      <c r="BH159" s="215">
        <f t="shared" si="17"/>
        <v>0</v>
      </c>
      <c r="BI159" s="215">
        <f t="shared" si="18"/>
        <v>0</v>
      </c>
      <c r="BJ159" s="25" t="s">
        <v>80</v>
      </c>
      <c r="BK159" s="215">
        <f t="shared" si="19"/>
        <v>0</v>
      </c>
      <c r="BL159" s="25" t="s">
        <v>262</v>
      </c>
      <c r="BM159" s="25" t="s">
        <v>749</v>
      </c>
    </row>
    <row r="160" spans="2:65" s="1" customFormat="1" ht="16.5" customHeight="1">
      <c r="B160" s="42"/>
      <c r="C160" s="204" t="s">
        <v>314</v>
      </c>
      <c r="D160" s="204" t="s">
        <v>158</v>
      </c>
      <c r="E160" s="205" t="s">
        <v>750</v>
      </c>
      <c r="F160" s="206" t="s">
        <v>716</v>
      </c>
      <c r="G160" s="207" t="s">
        <v>717</v>
      </c>
      <c r="H160" s="208">
        <v>1</v>
      </c>
      <c r="I160" s="209"/>
      <c r="J160" s="210">
        <f t="shared" si="10"/>
        <v>0</v>
      </c>
      <c r="K160" s="206" t="s">
        <v>23</v>
      </c>
      <c r="L160" s="62"/>
      <c r="M160" s="211" t="s">
        <v>23</v>
      </c>
      <c r="N160" s="212" t="s">
        <v>44</v>
      </c>
      <c r="O160" s="43"/>
      <c r="P160" s="213">
        <f t="shared" si="11"/>
        <v>0</v>
      </c>
      <c r="Q160" s="213">
        <v>1E-05</v>
      </c>
      <c r="R160" s="213">
        <f t="shared" si="12"/>
        <v>1E-05</v>
      </c>
      <c r="S160" s="213">
        <v>0</v>
      </c>
      <c r="T160" s="214">
        <f t="shared" si="13"/>
        <v>0</v>
      </c>
      <c r="AR160" s="25" t="s">
        <v>262</v>
      </c>
      <c r="AT160" s="25" t="s">
        <v>158</v>
      </c>
      <c r="AU160" s="25" t="s">
        <v>82</v>
      </c>
      <c r="AY160" s="25" t="s">
        <v>156</v>
      </c>
      <c r="BE160" s="215">
        <f t="shared" si="14"/>
        <v>0</v>
      </c>
      <c r="BF160" s="215">
        <f t="shared" si="15"/>
        <v>0</v>
      </c>
      <c r="BG160" s="215">
        <f t="shared" si="16"/>
        <v>0</v>
      </c>
      <c r="BH160" s="215">
        <f t="shared" si="17"/>
        <v>0</v>
      </c>
      <c r="BI160" s="215">
        <f t="shared" si="18"/>
        <v>0</v>
      </c>
      <c r="BJ160" s="25" t="s">
        <v>80</v>
      </c>
      <c r="BK160" s="215">
        <f t="shared" si="19"/>
        <v>0</v>
      </c>
      <c r="BL160" s="25" t="s">
        <v>262</v>
      </c>
      <c r="BM160" s="25" t="s">
        <v>751</v>
      </c>
    </row>
    <row r="161" spans="2:65" s="1" customFormat="1" ht="38.25" customHeight="1">
      <c r="B161" s="42"/>
      <c r="C161" s="204" t="s">
        <v>318</v>
      </c>
      <c r="D161" s="204" t="s">
        <v>158</v>
      </c>
      <c r="E161" s="205" t="s">
        <v>752</v>
      </c>
      <c r="F161" s="206" t="s">
        <v>753</v>
      </c>
      <c r="G161" s="207" t="s">
        <v>161</v>
      </c>
      <c r="H161" s="208">
        <v>0.011</v>
      </c>
      <c r="I161" s="209"/>
      <c r="J161" s="210">
        <f t="shared" si="10"/>
        <v>0</v>
      </c>
      <c r="K161" s="206" t="s">
        <v>162</v>
      </c>
      <c r="L161" s="62"/>
      <c r="M161" s="211" t="s">
        <v>23</v>
      </c>
      <c r="N161" s="212" t="s">
        <v>44</v>
      </c>
      <c r="O161" s="43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AR161" s="25" t="s">
        <v>262</v>
      </c>
      <c r="AT161" s="25" t="s">
        <v>158</v>
      </c>
      <c r="AU161" s="25" t="s">
        <v>82</v>
      </c>
      <c r="AY161" s="25" t="s">
        <v>156</v>
      </c>
      <c r="BE161" s="215">
        <f t="shared" si="14"/>
        <v>0</v>
      </c>
      <c r="BF161" s="215">
        <f t="shared" si="15"/>
        <v>0</v>
      </c>
      <c r="BG161" s="215">
        <f t="shared" si="16"/>
        <v>0</v>
      </c>
      <c r="BH161" s="215">
        <f t="shared" si="17"/>
        <v>0</v>
      </c>
      <c r="BI161" s="215">
        <f t="shared" si="18"/>
        <v>0</v>
      </c>
      <c r="BJ161" s="25" t="s">
        <v>80</v>
      </c>
      <c r="BK161" s="215">
        <f t="shared" si="19"/>
        <v>0</v>
      </c>
      <c r="BL161" s="25" t="s">
        <v>262</v>
      </c>
      <c r="BM161" s="25" t="s">
        <v>754</v>
      </c>
    </row>
    <row r="162" spans="2:65" s="1" customFormat="1" ht="38.25" customHeight="1">
      <c r="B162" s="42"/>
      <c r="C162" s="204" t="s">
        <v>326</v>
      </c>
      <c r="D162" s="204" t="s">
        <v>158</v>
      </c>
      <c r="E162" s="205" t="s">
        <v>755</v>
      </c>
      <c r="F162" s="206" t="s">
        <v>756</v>
      </c>
      <c r="G162" s="207" t="s">
        <v>161</v>
      </c>
      <c r="H162" s="208">
        <v>0.011</v>
      </c>
      <c r="I162" s="209"/>
      <c r="J162" s="210">
        <f t="shared" si="10"/>
        <v>0</v>
      </c>
      <c r="K162" s="206" t="s">
        <v>162</v>
      </c>
      <c r="L162" s="62"/>
      <c r="M162" s="211" t="s">
        <v>23</v>
      </c>
      <c r="N162" s="212" t="s">
        <v>44</v>
      </c>
      <c r="O162" s="43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AR162" s="25" t="s">
        <v>262</v>
      </c>
      <c r="AT162" s="25" t="s">
        <v>158</v>
      </c>
      <c r="AU162" s="25" t="s">
        <v>82</v>
      </c>
      <c r="AY162" s="25" t="s">
        <v>156</v>
      </c>
      <c r="BE162" s="215">
        <f t="shared" si="14"/>
        <v>0</v>
      </c>
      <c r="BF162" s="215">
        <f t="shared" si="15"/>
        <v>0</v>
      </c>
      <c r="BG162" s="215">
        <f t="shared" si="16"/>
        <v>0</v>
      </c>
      <c r="BH162" s="215">
        <f t="shared" si="17"/>
        <v>0</v>
      </c>
      <c r="BI162" s="215">
        <f t="shared" si="18"/>
        <v>0</v>
      </c>
      <c r="BJ162" s="25" t="s">
        <v>80</v>
      </c>
      <c r="BK162" s="215">
        <f t="shared" si="19"/>
        <v>0</v>
      </c>
      <c r="BL162" s="25" t="s">
        <v>262</v>
      </c>
      <c r="BM162" s="25" t="s">
        <v>757</v>
      </c>
    </row>
    <row r="163" spans="2:63" s="11" customFormat="1" ht="29.85" customHeight="1">
      <c r="B163" s="188"/>
      <c r="C163" s="189"/>
      <c r="D163" s="190" t="s">
        <v>72</v>
      </c>
      <c r="E163" s="202" t="s">
        <v>390</v>
      </c>
      <c r="F163" s="202" t="s">
        <v>391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SUM(P164:P191)</f>
        <v>0</v>
      </c>
      <c r="Q163" s="196"/>
      <c r="R163" s="197">
        <f>SUM(R164:R191)</f>
        <v>0.12381</v>
      </c>
      <c r="S163" s="196"/>
      <c r="T163" s="198">
        <f>SUM(T164:T191)</f>
        <v>0</v>
      </c>
      <c r="AR163" s="199" t="s">
        <v>82</v>
      </c>
      <c r="AT163" s="200" t="s">
        <v>72</v>
      </c>
      <c r="AU163" s="200" t="s">
        <v>80</v>
      </c>
      <c r="AY163" s="199" t="s">
        <v>156</v>
      </c>
      <c r="BK163" s="201">
        <f>SUM(BK164:BK191)</f>
        <v>0</v>
      </c>
    </row>
    <row r="164" spans="2:65" s="1" customFormat="1" ht="16.5" customHeight="1">
      <c r="B164" s="42"/>
      <c r="C164" s="204" t="s">
        <v>337</v>
      </c>
      <c r="D164" s="204" t="s">
        <v>158</v>
      </c>
      <c r="E164" s="205" t="s">
        <v>758</v>
      </c>
      <c r="F164" s="206" t="s">
        <v>759</v>
      </c>
      <c r="G164" s="207" t="s">
        <v>276</v>
      </c>
      <c r="H164" s="208">
        <v>3</v>
      </c>
      <c r="I164" s="209"/>
      <c r="J164" s="210">
        <f>ROUND(I164*H164,2)</f>
        <v>0</v>
      </c>
      <c r="K164" s="206" t="s">
        <v>162</v>
      </c>
      <c r="L164" s="62"/>
      <c r="M164" s="211" t="s">
        <v>23</v>
      </c>
      <c r="N164" s="212" t="s">
        <v>44</v>
      </c>
      <c r="O164" s="43"/>
      <c r="P164" s="213">
        <f>O164*H164</f>
        <v>0</v>
      </c>
      <c r="Q164" s="213">
        <v>0.00178</v>
      </c>
      <c r="R164" s="213">
        <f>Q164*H164</f>
        <v>0.005339999999999999</v>
      </c>
      <c r="S164" s="213">
        <v>0</v>
      </c>
      <c r="T164" s="214">
        <f>S164*H164</f>
        <v>0</v>
      </c>
      <c r="AR164" s="25" t="s">
        <v>262</v>
      </c>
      <c r="AT164" s="25" t="s">
        <v>158</v>
      </c>
      <c r="AU164" s="25" t="s">
        <v>82</v>
      </c>
      <c r="AY164" s="25" t="s">
        <v>156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5" t="s">
        <v>80</v>
      </c>
      <c r="BK164" s="215">
        <f>ROUND(I164*H164,2)</f>
        <v>0</v>
      </c>
      <c r="BL164" s="25" t="s">
        <v>262</v>
      </c>
      <c r="BM164" s="25" t="s">
        <v>760</v>
      </c>
    </row>
    <row r="165" spans="2:51" s="12" customFormat="1" ht="13.5">
      <c r="B165" s="216"/>
      <c r="C165" s="217"/>
      <c r="D165" s="218" t="s">
        <v>165</v>
      </c>
      <c r="E165" s="219" t="s">
        <v>23</v>
      </c>
      <c r="F165" s="220" t="s">
        <v>301</v>
      </c>
      <c r="G165" s="217"/>
      <c r="H165" s="219" t="s">
        <v>23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165</v>
      </c>
      <c r="AU165" s="226" t="s">
        <v>82</v>
      </c>
      <c r="AV165" s="12" t="s">
        <v>80</v>
      </c>
      <c r="AW165" s="12" t="s">
        <v>36</v>
      </c>
      <c r="AX165" s="12" t="s">
        <v>73</v>
      </c>
      <c r="AY165" s="226" t="s">
        <v>156</v>
      </c>
    </row>
    <row r="166" spans="2:51" s="13" customFormat="1" ht="13.5">
      <c r="B166" s="227"/>
      <c r="C166" s="228"/>
      <c r="D166" s="218" t="s">
        <v>165</v>
      </c>
      <c r="E166" s="229" t="s">
        <v>23</v>
      </c>
      <c r="F166" s="230" t="s">
        <v>397</v>
      </c>
      <c r="G166" s="228"/>
      <c r="H166" s="231">
        <v>3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165</v>
      </c>
      <c r="AU166" s="237" t="s">
        <v>82</v>
      </c>
      <c r="AV166" s="13" t="s">
        <v>82</v>
      </c>
      <c r="AW166" s="13" t="s">
        <v>36</v>
      </c>
      <c r="AX166" s="13" t="s">
        <v>73</v>
      </c>
      <c r="AY166" s="237" t="s">
        <v>156</v>
      </c>
    </row>
    <row r="167" spans="2:51" s="14" customFormat="1" ht="13.5">
      <c r="B167" s="238"/>
      <c r="C167" s="239"/>
      <c r="D167" s="218" t="s">
        <v>165</v>
      </c>
      <c r="E167" s="240" t="s">
        <v>23</v>
      </c>
      <c r="F167" s="241" t="s">
        <v>168</v>
      </c>
      <c r="G167" s="239"/>
      <c r="H167" s="242">
        <v>3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165</v>
      </c>
      <c r="AU167" s="248" t="s">
        <v>82</v>
      </c>
      <c r="AV167" s="14" t="s">
        <v>163</v>
      </c>
      <c r="AW167" s="14" t="s">
        <v>36</v>
      </c>
      <c r="AX167" s="14" t="s">
        <v>80</v>
      </c>
      <c r="AY167" s="248" t="s">
        <v>156</v>
      </c>
    </row>
    <row r="168" spans="2:65" s="1" customFormat="1" ht="16.5" customHeight="1">
      <c r="B168" s="42"/>
      <c r="C168" s="249" t="s">
        <v>341</v>
      </c>
      <c r="D168" s="249" t="s">
        <v>169</v>
      </c>
      <c r="E168" s="250" t="s">
        <v>761</v>
      </c>
      <c r="F168" s="251" t="s">
        <v>762</v>
      </c>
      <c r="G168" s="252" t="s">
        <v>276</v>
      </c>
      <c r="H168" s="253">
        <v>1</v>
      </c>
      <c r="I168" s="254"/>
      <c r="J168" s="255">
        <f>ROUND(I168*H168,2)</f>
        <v>0</v>
      </c>
      <c r="K168" s="251" t="s">
        <v>23</v>
      </c>
      <c r="L168" s="256"/>
      <c r="M168" s="257" t="s">
        <v>23</v>
      </c>
      <c r="N168" s="258" t="s">
        <v>44</v>
      </c>
      <c r="O168" s="43"/>
      <c r="P168" s="213">
        <f>O168*H168</f>
        <v>0</v>
      </c>
      <c r="Q168" s="213">
        <v>0.012</v>
      </c>
      <c r="R168" s="213">
        <f>Q168*H168</f>
        <v>0.012</v>
      </c>
      <c r="S168" s="213">
        <v>0</v>
      </c>
      <c r="T168" s="214">
        <f>S168*H168</f>
        <v>0</v>
      </c>
      <c r="AR168" s="25" t="s">
        <v>350</v>
      </c>
      <c r="AT168" s="25" t="s">
        <v>169</v>
      </c>
      <c r="AU168" s="25" t="s">
        <v>82</v>
      </c>
      <c r="AY168" s="25" t="s">
        <v>156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5" t="s">
        <v>80</v>
      </c>
      <c r="BK168" s="215">
        <f>ROUND(I168*H168,2)</f>
        <v>0</v>
      </c>
      <c r="BL168" s="25" t="s">
        <v>262</v>
      </c>
      <c r="BM168" s="25" t="s">
        <v>763</v>
      </c>
    </row>
    <row r="169" spans="2:65" s="1" customFormat="1" ht="25.5" customHeight="1">
      <c r="B169" s="42"/>
      <c r="C169" s="249" t="s">
        <v>345</v>
      </c>
      <c r="D169" s="249" t="s">
        <v>169</v>
      </c>
      <c r="E169" s="250" t="s">
        <v>764</v>
      </c>
      <c r="F169" s="251" t="s">
        <v>765</v>
      </c>
      <c r="G169" s="252" t="s">
        <v>276</v>
      </c>
      <c r="H169" s="253">
        <v>2</v>
      </c>
      <c r="I169" s="254"/>
      <c r="J169" s="255">
        <f>ROUND(I169*H169,2)</f>
        <v>0</v>
      </c>
      <c r="K169" s="251" t="s">
        <v>162</v>
      </c>
      <c r="L169" s="256"/>
      <c r="M169" s="257" t="s">
        <v>23</v>
      </c>
      <c r="N169" s="258" t="s">
        <v>44</v>
      </c>
      <c r="O169" s="43"/>
      <c r="P169" s="213">
        <f>O169*H169</f>
        <v>0</v>
      </c>
      <c r="Q169" s="213">
        <v>0.021</v>
      </c>
      <c r="R169" s="213">
        <f>Q169*H169</f>
        <v>0.042</v>
      </c>
      <c r="S169" s="213">
        <v>0</v>
      </c>
      <c r="T169" s="214">
        <f>S169*H169</f>
        <v>0</v>
      </c>
      <c r="AR169" s="25" t="s">
        <v>350</v>
      </c>
      <c r="AT169" s="25" t="s">
        <v>169</v>
      </c>
      <c r="AU169" s="25" t="s">
        <v>82</v>
      </c>
      <c r="AY169" s="25" t="s">
        <v>156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5" t="s">
        <v>80</v>
      </c>
      <c r="BK169" s="215">
        <f>ROUND(I169*H169,2)</f>
        <v>0</v>
      </c>
      <c r="BL169" s="25" t="s">
        <v>262</v>
      </c>
      <c r="BM169" s="25" t="s">
        <v>766</v>
      </c>
    </row>
    <row r="170" spans="2:65" s="1" customFormat="1" ht="16.5" customHeight="1">
      <c r="B170" s="42"/>
      <c r="C170" s="249" t="s">
        <v>350</v>
      </c>
      <c r="D170" s="249" t="s">
        <v>169</v>
      </c>
      <c r="E170" s="250" t="s">
        <v>767</v>
      </c>
      <c r="F170" s="251" t="s">
        <v>768</v>
      </c>
      <c r="G170" s="252" t="s">
        <v>276</v>
      </c>
      <c r="H170" s="253">
        <v>3</v>
      </c>
      <c r="I170" s="254"/>
      <c r="J170" s="255">
        <f>ROUND(I170*H170,2)</f>
        <v>0</v>
      </c>
      <c r="K170" s="251" t="s">
        <v>162</v>
      </c>
      <c r="L170" s="256"/>
      <c r="M170" s="257" t="s">
        <v>23</v>
      </c>
      <c r="N170" s="258" t="s">
        <v>44</v>
      </c>
      <c r="O170" s="43"/>
      <c r="P170" s="213">
        <f>O170*H170</f>
        <v>0</v>
      </c>
      <c r="Q170" s="213">
        <v>0.0013</v>
      </c>
      <c r="R170" s="213">
        <f>Q170*H170</f>
        <v>0.0039</v>
      </c>
      <c r="S170" s="213">
        <v>0</v>
      </c>
      <c r="T170" s="214">
        <f>S170*H170</f>
        <v>0</v>
      </c>
      <c r="AR170" s="25" t="s">
        <v>350</v>
      </c>
      <c r="AT170" s="25" t="s">
        <v>169</v>
      </c>
      <c r="AU170" s="25" t="s">
        <v>82</v>
      </c>
      <c r="AY170" s="25" t="s">
        <v>156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5" t="s">
        <v>80</v>
      </c>
      <c r="BK170" s="215">
        <f>ROUND(I170*H170,2)</f>
        <v>0</v>
      </c>
      <c r="BL170" s="25" t="s">
        <v>262</v>
      </c>
      <c r="BM170" s="25" t="s">
        <v>769</v>
      </c>
    </row>
    <row r="171" spans="2:65" s="1" customFormat="1" ht="16.5" customHeight="1">
      <c r="B171" s="42"/>
      <c r="C171" s="204" t="s">
        <v>356</v>
      </c>
      <c r="D171" s="204" t="s">
        <v>158</v>
      </c>
      <c r="E171" s="205" t="s">
        <v>770</v>
      </c>
      <c r="F171" s="206" t="s">
        <v>771</v>
      </c>
      <c r="G171" s="207" t="s">
        <v>395</v>
      </c>
      <c r="H171" s="208">
        <v>3</v>
      </c>
      <c r="I171" s="209"/>
      <c r="J171" s="210">
        <f>ROUND(I171*H171,2)</f>
        <v>0</v>
      </c>
      <c r="K171" s="206" t="s">
        <v>162</v>
      </c>
      <c r="L171" s="62"/>
      <c r="M171" s="211" t="s">
        <v>23</v>
      </c>
      <c r="N171" s="212" t="s">
        <v>44</v>
      </c>
      <c r="O171" s="43"/>
      <c r="P171" s="213">
        <f>O171*H171</f>
        <v>0</v>
      </c>
      <c r="Q171" s="213">
        <v>0.00339</v>
      </c>
      <c r="R171" s="213">
        <f>Q171*H171</f>
        <v>0.010169999999999998</v>
      </c>
      <c r="S171" s="213">
        <v>0</v>
      </c>
      <c r="T171" s="214">
        <f>S171*H171</f>
        <v>0</v>
      </c>
      <c r="AR171" s="25" t="s">
        <v>262</v>
      </c>
      <c r="AT171" s="25" t="s">
        <v>158</v>
      </c>
      <c r="AU171" s="25" t="s">
        <v>82</v>
      </c>
      <c r="AY171" s="25" t="s">
        <v>156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5" t="s">
        <v>80</v>
      </c>
      <c r="BK171" s="215">
        <f>ROUND(I171*H171,2)</f>
        <v>0</v>
      </c>
      <c r="BL171" s="25" t="s">
        <v>262</v>
      </c>
      <c r="BM171" s="25" t="s">
        <v>772</v>
      </c>
    </row>
    <row r="172" spans="2:51" s="12" customFormat="1" ht="13.5">
      <c r="B172" s="216"/>
      <c r="C172" s="217"/>
      <c r="D172" s="218" t="s">
        <v>165</v>
      </c>
      <c r="E172" s="219" t="s">
        <v>23</v>
      </c>
      <c r="F172" s="220" t="s">
        <v>301</v>
      </c>
      <c r="G172" s="217"/>
      <c r="H172" s="219" t="s">
        <v>23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165</v>
      </c>
      <c r="AU172" s="226" t="s">
        <v>82</v>
      </c>
      <c r="AV172" s="12" t="s">
        <v>80</v>
      </c>
      <c r="AW172" s="12" t="s">
        <v>36</v>
      </c>
      <c r="AX172" s="12" t="s">
        <v>73</v>
      </c>
      <c r="AY172" s="226" t="s">
        <v>156</v>
      </c>
    </row>
    <row r="173" spans="2:51" s="13" customFormat="1" ht="13.5">
      <c r="B173" s="227"/>
      <c r="C173" s="228"/>
      <c r="D173" s="218" t="s">
        <v>165</v>
      </c>
      <c r="E173" s="229" t="s">
        <v>23</v>
      </c>
      <c r="F173" s="230" t="s">
        <v>397</v>
      </c>
      <c r="G173" s="228"/>
      <c r="H173" s="231">
        <v>3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165</v>
      </c>
      <c r="AU173" s="237" t="s">
        <v>82</v>
      </c>
      <c r="AV173" s="13" t="s">
        <v>82</v>
      </c>
      <c r="AW173" s="13" t="s">
        <v>36</v>
      </c>
      <c r="AX173" s="13" t="s">
        <v>73</v>
      </c>
      <c r="AY173" s="237" t="s">
        <v>156</v>
      </c>
    </row>
    <row r="174" spans="2:51" s="14" customFormat="1" ht="13.5">
      <c r="B174" s="238"/>
      <c r="C174" s="239"/>
      <c r="D174" s="218" t="s">
        <v>165</v>
      </c>
      <c r="E174" s="240" t="s">
        <v>23</v>
      </c>
      <c r="F174" s="241" t="s">
        <v>168</v>
      </c>
      <c r="G174" s="239"/>
      <c r="H174" s="242">
        <v>3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165</v>
      </c>
      <c r="AU174" s="248" t="s">
        <v>82</v>
      </c>
      <c r="AV174" s="14" t="s">
        <v>163</v>
      </c>
      <c r="AW174" s="14" t="s">
        <v>36</v>
      </c>
      <c r="AX174" s="14" t="s">
        <v>80</v>
      </c>
      <c r="AY174" s="248" t="s">
        <v>156</v>
      </c>
    </row>
    <row r="175" spans="2:65" s="1" customFormat="1" ht="16.5" customHeight="1">
      <c r="B175" s="42"/>
      <c r="C175" s="249" t="s">
        <v>364</v>
      </c>
      <c r="D175" s="249" t="s">
        <v>169</v>
      </c>
      <c r="E175" s="250" t="s">
        <v>773</v>
      </c>
      <c r="F175" s="251" t="s">
        <v>774</v>
      </c>
      <c r="G175" s="252" t="s">
        <v>276</v>
      </c>
      <c r="H175" s="253">
        <v>1</v>
      </c>
      <c r="I175" s="254"/>
      <c r="J175" s="255">
        <f>ROUND(I175*H175,2)</f>
        <v>0</v>
      </c>
      <c r="K175" s="251" t="s">
        <v>23</v>
      </c>
      <c r="L175" s="256"/>
      <c r="M175" s="257" t="s">
        <v>23</v>
      </c>
      <c r="N175" s="258" t="s">
        <v>44</v>
      </c>
      <c r="O175" s="43"/>
      <c r="P175" s="213">
        <f>O175*H175</f>
        <v>0</v>
      </c>
      <c r="Q175" s="213">
        <v>0.015</v>
      </c>
      <c r="R175" s="213">
        <f>Q175*H175</f>
        <v>0.015</v>
      </c>
      <c r="S175" s="213">
        <v>0</v>
      </c>
      <c r="T175" s="214">
        <f>S175*H175</f>
        <v>0</v>
      </c>
      <c r="AR175" s="25" t="s">
        <v>350</v>
      </c>
      <c r="AT175" s="25" t="s">
        <v>169</v>
      </c>
      <c r="AU175" s="25" t="s">
        <v>82</v>
      </c>
      <c r="AY175" s="25" t="s">
        <v>156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80</v>
      </c>
      <c r="BK175" s="215">
        <f>ROUND(I175*H175,2)</f>
        <v>0</v>
      </c>
      <c r="BL175" s="25" t="s">
        <v>262</v>
      </c>
      <c r="BM175" s="25" t="s">
        <v>775</v>
      </c>
    </row>
    <row r="176" spans="2:65" s="1" customFormat="1" ht="16.5" customHeight="1">
      <c r="B176" s="42"/>
      <c r="C176" s="249" t="s">
        <v>371</v>
      </c>
      <c r="D176" s="249" t="s">
        <v>169</v>
      </c>
      <c r="E176" s="250" t="s">
        <v>776</v>
      </c>
      <c r="F176" s="251" t="s">
        <v>777</v>
      </c>
      <c r="G176" s="252" t="s">
        <v>276</v>
      </c>
      <c r="H176" s="253">
        <v>2</v>
      </c>
      <c r="I176" s="254"/>
      <c r="J176" s="255">
        <f>ROUND(I176*H176,2)</f>
        <v>0</v>
      </c>
      <c r="K176" s="251" t="s">
        <v>162</v>
      </c>
      <c r="L176" s="256"/>
      <c r="M176" s="257" t="s">
        <v>23</v>
      </c>
      <c r="N176" s="258" t="s">
        <v>44</v>
      </c>
      <c r="O176" s="43"/>
      <c r="P176" s="213">
        <f>O176*H176</f>
        <v>0</v>
      </c>
      <c r="Q176" s="213">
        <v>0.0135</v>
      </c>
      <c r="R176" s="213">
        <f>Q176*H176</f>
        <v>0.027</v>
      </c>
      <c r="S176" s="213">
        <v>0</v>
      </c>
      <c r="T176" s="214">
        <f>S176*H176</f>
        <v>0</v>
      </c>
      <c r="AR176" s="25" t="s">
        <v>350</v>
      </c>
      <c r="AT176" s="25" t="s">
        <v>169</v>
      </c>
      <c r="AU176" s="25" t="s">
        <v>82</v>
      </c>
      <c r="AY176" s="25" t="s">
        <v>156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5" t="s">
        <v>80</v>
      </c>
      <c r="BK176" s="215">
        <f>ROUND(I176*H176,2)</f>
        <v>0</v>
      </c>
      <c r="BL176" s="25" t="s">
        <v>262</v>
      </c>
      <c r="BM176" s="25" t="s">
        <v>778</v>
      </c>
    </row>
    <row r="177" spans="2:65" s="1" customFormat="1" ht="16.5" customHeight="1">
      <c r="B177" s="42"/>
      <c r="C177" s="204" t="s">
        <v>378</v>
      </c>
      <c r="D177" s="204" t="s">
        <v>158</v>
      </c>
      <c r="E177" s="205" t="s">
        <v>779</v>
      </c>
      <c r="F177" s="206" t="s">
        <v>780</v>
      </c>
      <c r="G177" s="207" t="s">
        <v>395</v>
      </c>
      <c r="H177" s="208">
        <v>1</v>
      </c>
      <c r="I177" s="209"/>
      <c r="J177" s="210">
        <f>ROUND(I177*H177,2)</f>
        <v>0</v>
      </c>
      <c r="K177" s="206" t="s">
        <v>162</v>
      </c>
      <c r="L177" s="62"/>
      <c r="M177" s="211" t="s">
        <v>23</v>
      </c>
      <c r="N177" s="212" t="s">
        <v>44</v>
      </c>
      <c r="O177" s="43"/>
      <c r="P177" s="213">
        <f>O177*H177</f>
        <v>0</v>
      </c>
      <c r="Q177" s="213">
        <v>0.0013</v>
      </c>
      <c r="R177" s="213">
        <f>Q177*H177</f>
        <v>0.0013</v>
      </c>
      <c r="S177" s="213">
        <v>0</v>
      </c>
      <c r="T177" s="214">
        <f>S177*H177</f>
        <v>0</v>
      </c>
      <c r="AR177" s="25" t="s">
        <v>262</v>
      </c>
      <c r="AT177" s="25" t="s">
        <v>158</v>
      </c>
      <c r="AU177" s="25" t="s">
        <v>82</v>
      </c>
      <c r="AY177" s="25" t="s">
        <v>156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5" t="s">
        <v>80</v>
      </c>
      <c r="BK177" s="215">
        <f>ROUND(I177*H177,2)</f>
        <v>0</v>
      </c>
      <c r="BL177" s="25" t="s">
        <v>262</v>
      </c>
      <c r="BM177" s="25" t="s">
        <v>781</v>
      </c>
    </row>
    <row r="178" spans="2:51" s="12" customFormat="1" ht="13.5">
      <c r="B178" s="216"/>
      <c r="C178" s="217"/>
      <c r="D178" s="218" t="s">
        <v>165</v>
      </c>
      <c r="E178" s="219" t="s">
        <v>23</v>
      </c>
      <c r="F178" s="220" t="s">
        <v>301</v>
      </c>
      <c r="G178" s="217"/>
      <c r="H178" s="219" t="s">
        <v>23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165</v>
      </c>
      <c r="AU178" s="226" t="s">
        <v>82</v>
      </c>
      <c r="AV178" s="12" t="s">
        <v>80</v>
      </c>
      <c r="AW178" s="12" t="s">
        <v>36</v>
      </c>
      <c r="AX178" s="12" t="s">
        <v>73</v>
      </c>
      <c r="AY178" s="226" t="s">
        <v>156</v>
      </c>
    </row>
    <row r="179" spans="2:51" s="13" customFormat="1" ht="13.5">
      <c r="B179" s="227"/>
      <c r="C179" s="228"/>
      <c r="D179" s="218" t="s">
        <v>165</v>
      </c>
      <c r="E179" s="229" t="s">
        <v>23</v>
      </c>
      <c r="F179" s="230" t="s">
        <v>406</v>
      </c>
      <c r="G179" s="228"/>
      <c r="H179" s="231">
        <v>1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165</v>
      </c>
      <c r="AU179" s="237" t="s">
        <v>82</v>
      </c>
      <c r="AV179" s="13" t="s">
        <v>82</v>
      </c>
      <c r="AW179" s="13" t="s">
        <v>36</v>
      </c>
      <c r="AX179" s="13" t="s">
        <v>73</v>
      </c>
      <c r="AY179" s="237" t="s">
        <v>156</v>
      </c>
    </row>
    <row r="180" spans="2:51" s="14" customFormat="1" ht="13.5">
      <c r="B180" s="238"/>
      <c r="C180" s="239"/>
      <c r="D180" s="218" t="s">
        <v>165</v>
      </c>
      <c r="E180" s="240" t="s">
        <v>23</v>
      </c>
      <c r="F180" s="241" t="s">
        <v>168</v>
      </c>
      <c r="G180" s="239"/>
      <c r="H180" s="242">
        <v>1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165</v>
      </c>
      <c r="AU180" s="248" t="s">
        <v>82</v>
      </c>
      <c r="AV180" s="14" t="s">
        <v>163</v>
      </c>
      <c r="AW180" s="14" t="s">
        <v>36</v>
      </c>
      <c r="AX180" s="14" t="s">
        <v>80</v>
      </c>
      <c r="AY180" s="248" t="s">
        <v>156</v>
      </c>
    </row>
    <row r="181" spans="2:65" s="1" customFormat="1" ht="25.5" customHeight="1">
      <c r="B181" s="42"/>
      <c r="C181" s="204" t="s">
        <v>382</v>
      </c>
      <c r="D181" s="204" t="s">
        <v>158</v>
      </c>
      <c r="E181" s="205" t="s">
        <v>782</v>
      </c>
      <c r="F181" s="206" t="s">
        <v>783</v>
      </c>
      <c r="G181" s="207" t="s">
        <v>395</v>
      </c>
      <c r="H181" s="208">
        <v>1</v>
      </c>
      <c r="I181" s="209"/>
      <c r="J181" s="210">
        <f>ROUND(I181*H181,2)</f>
        <v>0</v>
      </c>
      <c r="K181" s="206" t="s">
        <v>162</v>
      </c>
      <c r="L181" s="62"/>
      <c r="M181" s="211" t="s">
        <v>23</v>
      </c>
      <c r="N181" s="212" t="s">
        <v>44</v>
      </c>
      <c r="O181" s="43"/>
      <c r="P181" s="213">
        <f>O181*H181</f>
        <v>0</v>
      </c>
      <c r="Q181" s="213">
        <v>0.00085</v>
      </c>
      <c r="R181" s="213">
        <f>Q181*H181</f>
        <v>0.00085</v>
      </c>
      <c r="S181" s="213">
        <v>0</v>
      </c>
      <c r="T181" s="214">
        <f>S181*H181</f>
        <v>0</v>
      </c>
      <c r="AR181" s="25" t="s">
        <v>262</v>
      </c>
      <c r="AT181" s="25" t="s">
        <v>158</v>
      </c>
      <c r="AU181" s="25" t="s">
        <v>82</v>
      </c>
      <c r="AY181" s="25" t="s">
        <v>156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5" t="s">
        <v>80</v>
      </c>
      <c r="BK181" s="215">
        <f>ROUND(I181*H181,2)</f>
        <v>0</v>
      </c>
      <c r="BL181" s="25" t="s">
        <v>262</v>
      </c>
      <c r="BM181" s="25" t="s">
        <v>784</v>
      </c>
    </row>
    <row r="182" spans="2:51" s="12" customFormat="1" ht="13.5">
      <c r="B182" s="216"/>
      <c r="C182" s="217"/>
      <c r="D182" s="218" t="s">
        <v>165</v>
      </c>
      <c r="E182" s="219" t="s">
        <v>23</v>
      </c>
      <c r="F182" s="220" t="s">
        <v>301</v>
      </c>
      <c r="G182" s="217"/>
      <c r="H182" s="219" t="s">
        <v>23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165</v>
      </c>
      <c r="AU182" s="226" t="s">
        <v>82</v>
      </c>
      <c r="AV182" s="12" t="s">
        <v>80</v>
      </c>
      <c r="AW182" s="12" t="s">
        <v>36</v>
      </c>
      <c r="AX182" s="12" t="s">
        <v>73</v>
      </c>
      <c r="AY182" s="226" t="s">
        <v>156</v>
      </c>
    </row>
    <row r="183" spans="2:51" s="13" customFormat="1" ht="13.5">
      <c r="B183" s="227"/>
      <c r="C183" s="228"/>
      <c r="D183" s="218" t="s">
        <v>165</v>
      </c>
      <c r="E183" s="229" t="s">
        <v>23</v>
      </c>
      <c r="F183" s="230" t="s">
        <v>406</v>
      </c>
      <c r="G183" s="228"/>
      <c r="H183" s="231">
        <v>1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165</v>
      </c>
      <c r="AU183" s="237" t="s">
        <v>82</v>
      </c>
      <c r="AV183" s="13" t="s">
        <v>82</v>
      </c>
      <c r="AW183" s="13" t="s">
        <v>36</v>
      </c>
      <c r="AX183" s="13" t="s">
        <v>73</v>
      </c>
      <c r="AY183" s="237" t="s">
        <v>156</v>
      </c>
    </row>
    <row r="184" spans="2:51" s="14" customFormat="1" ht="13.5">
      <c r="B184" s="238"/>
      <c r="C184" s="239"/>
      <c r="D184" s="218" t="s">
        <v>165</v>
      </c>
      <c r="E184" s="240" t="s">
        <v>23</v>
      </c>
      <c r="F184" s="241" t="s">
        <v>168</v>
      </c>
      <c r="G184" s="239"/>
      <c r="H184" s="242">
        <v>1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165</v>
      </c>
      <c r="AU184" s="248" t="s">
        <v>82</v>
      </c>
      <c r="AV184" s="14" t="s">
        <v>163</v>
      </c>
      <c r="AW184" s="14" t="s">
        <v>36</v>
      </c>
      <c r="AX184" s="14" t="s">
        <v>80</v>
      </c>
      <c r="AY184" s="248" t="s">
        <v>156</v>
      </c>
    </row>
    <row r="185" spans="2:65" s="1" customFormat="1" ht="25.5" customHeight="1">
      <c r="B185" s="42"/>
      <c r="C185" s="204" t="s">
        <v>386</v>
      </c>
      <c r="D185" s="204" t="s">
        <v>158</v>
      </c>
      <c r="E185" s="205" t="s">
        <v>785</v>
      </c>
      <c r="F185" s="206" t="s">
        <v>786</v>
      </c>
      <c r="G185" s="207" t="s">
        <v>395</v>
      </c>
      <c r="H185" s="208">
        <v>1</v>
      </c>
      <c r="I185" s="209"/>
      <c r="J185" s="210">
        <f>ROUND(I185*H185,2)</f>
        <v>0</v>
      </c>
      <c r="K185" s="206" t="s">
        <v>162</v>
      </c>
      <c r="L185" s="62"/>
      <c r="M185" s="211" t="s">
        <v>23</v>
      </c>
      <c r="N185" s="212" t="s">
        <v>44</v>
      </c>
      <c r="O185" s="43"/>
      <c r="P185" s="213">
        <f>O185*H185</f>
        <v>0</v>
      </c>
      <c r="Q185" s="213">
        <v>0.00085</v>
      </c>
      <c r="R185" s="213">
        <f>Q185*H185</f>
        <v>0.00085</v>
      </c>
      <c r="S185" s="213">
        <v>0</v>
      </c>
      <c r="T185" s="214">
        <f>S185*H185</f>
        <v>0</v>
      </c>
      <c r="AR185" s="25" t="s">
        <v>262</v>
      </c>
      <c r="AT185" s="25" t="s">
        <v>158</v>
      </c>
      <c r="AU185" s="25" t="s">
        <v>82</v>
      </c>
      <c r="AY185" s="25" t="s">
        <v>156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5" t="s">
        <v>80</v>
      </c>
      <c r="BK185" s="215">
        <f>ROUND(I185*H185,2)</f>
        <v>0</v>
      </c>
      <c r="BL185" s="25" t="s">
        <v>262</v>
      </c>
      <c r="BM185" s="25" t="s">
        <v>787</v>
      </c>
    </row>
    <row r="186" spans="2:51" s="12" customFormat="1" ht="13.5">
      <c r="B186" s="216"/>
      <c r="C186" s="217"/>
      <c r="D186" s="218" t="s">
        <v>165</v>
      </c>
      <c r="E186" s="219" t="s">
        <v>23</v>
      </c>
      <c r="F186" s="220" t="s">
        <v>301</v>
      </c>
      <c r="G186" s="217"/>
      <c r="H186" s="219" t="s">
        <v>23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165</v>
      </c>
      <c r="AU186" s="226" t="s">
        <v>82</v>
      </c>
      <c r="AV186" s="12" t="s">
        <v>80</v>
      </c>
      <c r="AW186" s="12" t="s">
        <v>36</v>
      </c>
      <c r="AX186" s="12" t="s">
        <v>73</v>
      </c>
      <c r="AY186" s="226" t="s">
        <v>156</v>
      </c>
    </row>
    <row r="187" spans="2:51" s="13" customFormat="1" ht="13.5">
      <c r="B187" s="227"/>
      <c r="C187" s="228"/>
      <c r="D187" s="218" t="s">
        <v>165</v>
      </c>
      <c r="E187" s="229" t="s">
        <v>23</v>
      </c>
      <c r="F187" s="230" t="s">
        <v>406</v>
      </c>
      <c r="G187" s="228"/>
      <c r="H187" s="231">
        <v>1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165</v>
      </c>
      <c r="AU187" s="237" t="s">
        <v>82</v>
      </c>
      <c r="AV187" s="13" t="s">
        <v>82</v>
      </c>
      <c r="AW187" s="13" t="s">
        <v>36</v>
      </c>
      <c r="AX187" s="13" t="s">
        <v>73</v>
      </c>
      <c r="AY187" s="237" t="s">
        <v>156</v>
      </c>
    </row>
    <row r="188" spans="2:51" s="14" customFormat="1" ht="13.5">
      <c r="B188" s="238"/>
      <c r="C188" s="239"/>
      <c r="D188" s="218" t="s">
        <v>165</v>
      </c>
      <c r="E188" s="240" t="s">
        <v>23</v>
      </c>
      <c r="F188" s="241" t="s">
        <v>168</v>
      </c>
      <c r="G188" s="239"/>
      <c r="H188" s="242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165</v>
      </c>
      <c r="AU188" s="248" t="s">
        <v>82</v>
      </c>
      <c r="AV188" s="14" t="s">
        <v>163</v>
      </c>
      <c r="AW188" s="14" t="s">
        <v>36</v>
      </c>
      <c r="AX188" s="14" t="s">
        <v>80</v>
      </c>
      <c r="AY188" s="248" t="s">
        <v>156</v>
      </c>
    </row>
    <row r="189" spans="2:65" s="1" customFormat="1" ht="16.5" customHeight="1">
      <c r="B189" s="42"/>
      <c r="C189" s="204" t="s">
        <v>392</v>
      </c>
      <c r="D189" s="204" t="s">
        <v>158</v>
      </c>
      <c r="E189" s="205" t="s">
        <v>788</v>
      </c>
      <c r="F189" s="206" t="s">
        <v>789</v>
      </c>
      <c r="G189" s="207" t="s">
        <v>395</v>
      </c>
      <c r="H189" s="208">
        <v>3</v>
      </c>
      <c r="I189" s="209"/>
      <c r="J189" s="210">
        <f>ROUND(I189*H189,2)</f>
        <v>0</v>
      </c>
      <c r="K189" s="206" t="s">
        <v>162</v>
      </c>
      <c r="L189" s="62"/>
      <c r="M189" s="211" t="s">
        <v>23</v>
      </c>
      <c r="N189" s="212" t="s">
        <v>44</v>
      </c>
      <c r="O189" s="43"/>
      <c r="P189" s="213">
        <f>O189*H189</f>
        <v>0</v>
      </c>
      <c r="Q189" s="213">
        <v>0.0018</v>
      </c>
      <c r="R189" s="213">
        <f>Q189*H189</f>
        <v>0.0054</v>
      </c>
      <c r="S189" s="213">
        <v>0</v>
      </c>
      <c r="T189" s="214">
        <f>S189*H189</f>
        <v>0</v>
      </c>
      <c r="AR189" s="25" t="s">
        <v>262</v>
      </c>
      <c r="AT189" s="25" t="s">
        <v>158</v>
      </c>
      <c r="AU189" s="25" t="s">
        <v>82</v>
      </c>
      <c r="AY189" s="25" t="s">
        <v>156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5" t="s">
        <v>80</v>
      </c>
      <c r="BK189" s="215">
        <f>ROUND(I189*H189,2)</f>
        <v>0</v>
      </c>
      <c r="BL189" s="25" t="s">
        <v>262</v>
      </c>
      <c r="BM189" s="25" t="s">
        <v>790</v>
      </c>
    </row>
    <row r="190" spans="2:65" s="1" customFormat="1" ht="38.25" customHeight="1">
      <c r="B190" s="42"/>
      <c r="C190" s="204" t="s">
        <v>398</v>
      </c>
      <c r="D190" s="204" t="s">
        <v>158</v>
      </c>
      <c r="E190" s="205" t="s">
        <v>791</v>
      </c>
      <c r="F190" s="206" t="s">
        <v>792</v>
      </c>
      <c r="G190" s="207" t="s">
        <v>161</v>
      </c>
      <c r="H190" s="208">
        <v>0.124</v>
      </c>
      <c r="I190" s="209"/>
      <c r="J190" s="210">
        <f>ROUND(I190*H190,2)</f>
        <v>0</v>
      </c>
      <c r="K190" s="206" t="s">
        <v>162</v>
      </c>
      <c r="L190" s="62"/>
      <c r="M190" s="211" t="s">
        <v>23</v>
      </c>
      <c r="N190" s="212" t="s">
        <v>44</v>
      </c>
      <c r="O190" s="43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5" t="s">
        <v>262</v>
      </c>
      <c r="AT190" s="25" t="s">
        <v>158</v>
      </c>
      <c r="AU190" s="25" t="s">
        <v>82</v>
      </c>
      <c r="AY190" s="25" t="s">
        <v>156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5" t="s">
        <v>80</v>
      </c>
      <c r="BK190" s="215">
        <f>ROUND(I190*H190,2)</f>
        <v>0</v>
      </c>
      <c r="BL190" s="25" t="s">
        <v>262</v>
      </c>
      <c r="BM190" s="25" t="s">
        <v>793</v>
      </c>
    </row>
    <row r="191" spans="2:65" s="1" customFormat="1" ht="38.25" customHeight="1">
      <c r="B191" s="42"/>
      <c r="C191" s="204" t="s">
        <v>402</v>
      </c>
      <c r="D191" s="204" t="s">
        <v>158</v>
      </c>
      <c r="E191" s="205" t="s">
        <v>794</v>
      </c>
      <c r="F191" s="206" t="s">
        <v>795</v>
      </c>
      <c r="G191" s="207" t="s">
        <v>161</v>
      </c>
      <c r="H191" s="208">
        <v>0.124</v>
      </c>
      <c r="I191" s="209"/>
      <c r="J191" s="210">
        <f>ROUND(I191*H191,2)</f>
        <v>0</v>
      </c>
      <c r="K191" s="206" t="s">
        <v>162</v>
      </c>
      <c r="L191" s="62"/>
      <c r="M191" s="211" t="s">
        <v>23</v>
      </c>
      <c r="N191" s="270" t="s">
        <v>44</v>
      </c>
      <c r="O191" s="271"/>
      <c r="P191" s="272">
        <f>O191*H191</f>
        <v>0</v>
      </c>
      <c r="Q191" s="272">
        <v>0</v>
      </c>
      <c r="R191" s="272">
        <f>Q191*H191</f>
        <v>0</v>
      </c>
      <c r="S191" s="272">
        <v>0</v>
      </c>
      <c r="T191" s="273">
        <f>S191*H191</f>
        <v>0</v>
      </c>
      <c r="AR191" s="25" t="s">
        <v>262</v>
      </c>
      <c r="AT191" s="25" t="s">
        <v>158</v>
      </c>
      <c r="AU191" s="25" t="s">
        <v>82</v>
      </c>
      <c r="AY191" s="25" t="s">
        <v>156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5" t="s">
        <v>80</v>
      </c>
      <c r="BK191" s="215">
        <f>ROUND(I191*H191,2)</f>
        <v>0</v>
      </c>
      <c r="BL191" s="25" t="s">
        <v>262</v>
      </c>
      <c r="BM191" s="25" t="s">
        <v>796</v>
      </c>
    </row>
    <row r="192" spans="2:12" s="1" customFormat="1" ht="6.95" customHeight="1">
      <c r="B192" s="57"/>
      <c r="C192" s="58"/>
      <c r="D192" s="58"/>
      <c r="E192" s="58"/>
      <c r="F192" s="58"/>
      <c r="G192" s="58"/>
      <c r="H192" s="58"/>
      <c r="I192" s="149"/>
      <c r="J192" s="58"/>
      <c r="K192" s="58"/>
      <c r="L192" s="62"/>
    </row>
  </sheetData>
  <sheetProtection algorithmName="SHA-512" hashValue="85l3BD9wtgFDIZ5UR1ty97KDgqdew28WIU0GJas1iLojyvBEwG3TqTFjSHA1qM0LvAVsmv1SdR/KMSskajeSkA==" saltValue="wfrnJHodWXSKKHTQRuExnYhmLOYsUUGccmDLfpzSK1S7VjzfdCOLvHKa5EnHmTdFqZfVMSplyDh5sRnNmq+GYw==" spinCount="100000" sheet="1" objects="1" scenarios="1" formatColumns="0" formatRows="0" autoFilter="0"/>
  <autoFilter ref="C95:K191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2:H82"/>
    <mergeCell ref="E86:H86"/>
    <mergeCell ref="E84:H84"/>
    <mergeCell ref="E88:H88"/>
    <mergeCell ref="J59:J60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108</v>
      </c>
      <c r="G1" s="405" t="s">
        <v>109</v>
      </c>
      <c r="H1" s="405"/>
      <c r="I1" s="125"/>
      <c r="J1" s="124" t="s">
        <v>110</v>
      </c>
      <c r="K1" s="123" t="s">
        <v>111</v>
      </c>
      <c r="L1" s="124" t="s">
        <v>112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113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Rekonstrukce sociálního zařízení denního stacionáře</v>
      </c>
      <c r="F7" s="407"/>
      <c r="G7" s="407"/>
      <c r="H7" s="407"/>
      <c r="I7" s="127"/>
      <c r="J7" s="30"/>
      <c r="K7" s="32"/>
    </row>
    <row r="8" spans="2:11" ht="15">
      <c r="B8" s="29"/>
      <c r="C8" s="30"/>
      <c r="D8" s="38" t="s">
        <v>114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115</v>
      </c>
      <c r="F9" s="382"/>
      <c r="G9" s="382"/>
      <c r="H9" s="382"/>
      <c r="I9" s="127"/>
      <c r="J9" s="30"/>
      <c r="K9" s="32"/>
    </row>
    <row r="10" spans="2:11" ht="15">
      <c r="B10" s="29"/>
      <c r="C10" s="30"/>
      <c r="D10" s="38" t="s">
        <v>116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69" t="s">
        <v>117</v>
      </c>
      <c r="F11" s="408"/>
      <c r="G11" s="408"/>
      <c r="H11" s="408"/>
      <c r="I11" s="128"/>
      <c r="J11" s="43"/>
      <c r="K11" s="46"/>
    </row>
    <row r="12" spans="2:11" s="1" customFormat="1" ht="15">
      <c r="B12" s="42"/>
      <c r="C12" s="43"/>
      <c r="D12" s="38" t="s">
        <v>118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9" t="s">
        <v>797</v>
      </c>
      <c r="F13" s="408"/>
      <c r="G13" s="408"/>
      <c r="H13" s="408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92</v>
      </c>
      <c r="G15" s="43"/>
      <c r="H15" s="43"/>
      <c r="I15" s="129" t="s">
        <v>22</v>
      </c>
      <c r="J15" s="36" t="s">
        <v>23</v>
      </c>
      <c r="K15" s="46"/>
    </row>
    <row r="16" spans="2:11" s="1" customFormat="1" ht="14.45" customHeight="1">
      <c r="B16" s="42"/>
      <c r="C16" s="43"/>
      <c r="D16" s="38" t="s">
        <v>24</v>
      </c>
      <c r="E16" s="43"/>
      <c r="F16" s="36" t="s">
        <v>25</v>
      </c>
      <c r="G16" s="43"/>
      <c r="H16" s="43"/>
      <c r="I16" s="129" t="s">
        <v>26</v>
      </c>
      <c r="J16" s="130" t="str">
        <f>'Rekapitulace stavby'!AN8</f>
        <v>17. 4. 2019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28</v>
      </c>
      <c r="E18" s="43"/>
      <c r="F18" s="43"/>
      <c r="G18" s="43"/>
      <c r="H18" s="43"/>
      <c r="I18" s="129" t="s">
        <v>29</v>
      </c>
      <c r="J18" s="36" t="s">
        <v>23</v>
      </c>
      <c r="K18" s="46"/>
    </row>
    <row r="19" spans="2:11" s="1" customFormat="1" ht="18" customHeight="1">
      <c r="B19" s="42"/>
      <c r="C19" s="43"/>
      <c r="D19" s="43"/>
      <c r="E19" s="36" t="s">
        <v>30</v>
      </c>
      <c r="F19" s="43"/>
      <c r="G19" s="43"/>
      <c r="H19" s="43"/>
      <c r="I19" s="129" t="s">
        <v>31</v>
      </c>
      <c r="J19" s="36" t="s">
        <v>23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32</v>
      </c>
      <c r="E21" s="43"/>
      <c r="F21" s="43"/>
      <c r="G21" s="43"/>
      <c r="H21" s="43"/>
      <c r="I21" s="129" t="s">
        <v>29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34</v>
      </c>
      <c r="E24" s="43"/>
      <c r="F24" s="43"/>
      <c r="G24" s="43"/>
      <c r="H24" s="43"/>
      <c r="I24" s="129" t="s">
        <v>29</v>
      </c>
      <c r="J24" s="36" t="s">
        <v>23</v>
      </c>
      <c r="K24" s="46"/>
    </row>
    <row r="25" spans="2:11" s="1" customFormat="1" ht="18" customHeight="1">
      <c r="B25" s="42"/>
      <c r="C25" s="43"/>
      <c r="D25" s="43"/>
      <c r="E25" s="36" t="s">
        <v>35</v>
      </c>
      <c r="F25" s="43"/>
      <c r="G25" s="43"/>
      <c r="H25" s="43"/>
      <c r="I25" s="129" t="s">
        <v>31</v>
      </c>
      <c r="J25" s="36" t="s">
        <v>23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37</v>
      </c>
      <c r="E27" s="43"/>
      <c r="F27" s="43"/>
      <c r="G27" s="43"/>
      <c r="H27" s="43"/>
      <c r="I27" s="128"/>
      <c r="J27" s="43"/>
      <c r="K27" s="46"/>
    </row>
    <row r="28" spans="2:11" s="7" customFormat="1" ht="71.25" customHeight="1">
      <c r="B28" s="131"/>
      <c r="C28" s="132"/>
      <c r="D28" s="132"/>
      <c r="E28" s="396" t="s">
        <v>38</v>
      </c>
      <c r="F28" s="396"/>
      <c r="G28" s="396"/>
      <c r="H28" s="396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39</v>
      </c>
      <c r="E31" s="43"/>
      <c r="F31" s="43"/>
      <c r="G31" s="43"/>
      <c r="H31" s="43"/>
      <c r="I31" s="128"/>
      <c r="J31" s="138">
        <f>ROUND(J90,2)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41</v>
      </c>
      <c r="G33" s="43"/>
      <c r="H33" s="43"/>
      <c r="I33" s="139" t="s">
        <v>40</v>
      </c>
      <c r="J33" s="47" t="s">
        <v>42</v>
      </c>
      <c r="K33" s="46"/>
    </row>
    <row r="34" spans="2:11" s="1" customFormat="1" ht="14.45" customHeight="1">
      <c r="B34" s="42"/>
      <c r="C34" s="43"/>
      <c r="D34" s="50" t="s">
        <v>43</v>
      </c>
      <c r="E34" s="50" t="s">
        <v>44</v>
      </c>
      <c r="F34" s="140">
        <f>ROUND(SUM(BE90:BE108),2)</f>
        <v>0</v>
      </c>
      <c r="G34" s="43"/>
      <c r="H34" s="43"/>
      <c r="I34" s="141">
        <v>0.21</v>
      </c>
      <c r="J34" s="140">
        <f>ROUND(ROUND((SUM(BE90:BE108)),2)*I34,2)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45</v>
      </c>
      <c r="F35" s="140">
        <f>ROUND(SUM(BF90:BF108),2)</f>
        <v>0</v>
      </c>
      <c r="G35" s="43"/>
      <c r="H35" s="43"/>
      <c r="I35" s="141">
        <v>0.15</v>
      </c>
      <c r="J35" s="140">
        <f>ROUND(ROUND((SUM(BF90:BF108)),2)*I35,2)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40">
        <f>ROUND(SUM(BG90:BG108),2)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47</v>
      </c>
      <c r="F37" s="140">
        <f>ROUND(SUM(BH90:BH108),2)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48</v>
      </c>
      <c r="F38" s="140">
        <f>ROUND(SUM(BI90:BI108),2)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49</v>
      </c>
      <c r="E40" s="80"/>
      <c r="F40" s="80"/>
      <c r="G40" s="144" t="s">
        <v>50</v>
      </c>
      <c r="H40" s="145" t="s">
        <v>51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Rekonstrukce sociálního zařízení denního stacionáře</v>
      </c>
      <c r="F49" s="407"/>
      <c r="G49" s="407"/>
      <c r="H49" s="407"/>
      <c r="I49" s="128"/>
      <c r="J49" s="43"/>
      <c r="K49" s="46"/>
    </row>
    <row r="50" spans="2:11" ht="15">
      <c r="B50" s="29"/>
      <c r="C50" s="38" t="s">
        <v>114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115</v>
      </c>
      <c r="F51" s="382"/>
      <c r="G51" s="382"/>
      <c r="H51" s="382"/>
      <c r="I51" s="127"/>
      <c r="J51" s="30"/>
      <c r="K51" s="32"/>
    </row>
    <row r="52" spans="2:11" ht="15">
      <c r="B52" s="29"/>
      <c r="C52" s="38" t="s">
        <v>116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69" t="s">
        <v>117</v>
      </c>
      <c r="F53" s="408"/>
      <c r="G53" s="408"/>
      <c r="H53" s="408"/>
      <c r="I53" s="128"/>
      <c r="J53" s="43"/>
      <c r="K53" s="46"/>
    </row>
    <row r="54" spans="2:11" s="1" customFormat="1" ht="14.45" customHeight="1">
      <c r="B54" s="42"/>
      <c r="C54" s="38" t="s">
        <v>118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9" t="str">
        <f>E13</f>
        <v>01.1.3 - Vzduchotechnika</v>
      </c>
      <c r="F55" s="408"/>
      <c r="G55" s="408"/>
      <c r="H55" s="408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24</v>
      </c>
      <c r="D57" s="43"/>
      <c r="E57" s="43"/>
      <c r="F57" s="36" t="str">
        <f>F16</f>
        <v>Písečná 5176, Chomutov</v>
      </c>
      <c r="G57" s="43"/>
      <c r="H57" s="43"/>
      <c r="I57" s="129" t="s">
        <v>26</v>
      </c>
      <c r="J57" s="130" t="str">
        <f>IF(J16="","",J16)</f>
        <v>17. 4. 2019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5">
      <c r="B59" s="42"/>
      <c r="C59" s="38" t="s">
        <v>28</v>
      </c>
      <c r="D59" s="43"/>
      <c r="E59" s="43"/>
      <c r="F59" s="36" t="str">
        <f>E19</f>
        <v>Sociální služby Chomutov, příspěvková organizace</v>
      </c>
      <c r="G59" s="43"/>
      <c r="H59" s="43"/>
      <c r="I59" s="129" t="s">
        <v>34</v>
      </c>
      <c r="J59" s="396" t="str">
        <f>E25</f>
        <v>JKPO CZ s.r.o.</v>
      </c>
      <c r="K59" s="46"/>
    </row>
    <row r="60" spans="2:11" s="1" customFormat="1" ht="14.45" customHeight="1">
      <c r="B60" s="42"/>
      <c r="C60" s="38" t="s">
        <v>32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121</v>
      </c>
      <c r="D62" s="142"/>
      <c r="E62" s="142"/>
      <c r="F62" s="142"/>
      <c r="G62" s="142"/>
      <c r="H62" s="142"/>
      <c r="I62" s="155"/>
      <c r="J62" s="156" t="s">
        <v>122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123</v>
      </c>
      <c r="D64" s="43"/>
      <c r="E64" s="43"/>
      <c r="F64" s="43"/>
      <c r="G64" s="43"/>
      <c r="H64" s="43"/>
      <c r="I64" s="128"/>
      <c r="J64" s="138">
        <f>J90</f>
        <v>0</v>
      </c>
      <c r="K64" s="46"/>
      <c r="AU64" s="25" t="s">
        <v>124</v>
      </c>
    </row>
    <row r="65" spans="2:11" s="8" customFormat="1" ht="24.95" customHeight="1">
      <c r="B65" s="159"/>
      <c r="C65" s="160"/>
      <c r="D65" s="161" t="s">
        <v>131</v>
      </c>
      <c r="E65" s="162"/>
      <c r="F65" s="162"/>
      <c r="G65" s="162"/>
      <c r="H65" s="162"/>
      <c r="I65" s="163"/>
      <c r="J65" s="164">
        <f>J91</f>
        <v>0</v>
      </c>
      <c r="K65" s="165"/>
    </row>
    <row r="66" spans="2:11" s="9" customFormat="1" ht="19.9" customHeight="1">
      <c r="B66" s="166"/>
      <c r="C66" s="167"/>
      <c r="D66" s="168" t="s">
        <v>798</v>
      </c>
      <c r="E66" s="169"/>
      <c r="F66" s="169"/>
      <c r="G66" s="169"/>
      <c r="H66" s="169"/>
      <c r="I66" s="170"/>
      <c r="J66" s="171">
        <f>J92</f>
        <v>0</v>
      </c>
      <c r="K66" s="172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" customHeight="1">
      <c r="B73" s="42"/>
      <c r="C73" s="63" t="s">
        <v>140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00" t="str">
        <f>E7</f>
        <v>Rekonstrukce sociálního zařízení denního stacionáře</v>
      </c>
      <c r="F76" s="401"/>
      <c r="G76" s="401"/>
      <c r="H76" s="401"/>
      <c r="I76" s="173"/>
      <c r="J76" s="64"/>
      <c r="K76" s="64"/>
      <c r="L76" s="62"/>
    </row>
    <row r="77" spans="2:12" ht="15">
      <c r="B77" s="29"/>
      <c r="C77" s="66" t="s">
        <v>114</v>
      </c>
      <c r="D77" s="174"/>
      <c r="E77" s="174"/>
      <c r="F77" s="174"/>
      <c r="G77" s="174"/>
      <c r="H77" s="174"/>
      <c r="J77" s="174"/>
      <c r="K77" s="174"/>
      <c r="L77" s="175"/>
    </row>
    <row r="78" spans="2:12" ht="16.5" customHeight="1">
      <c r="B78" s="29"/>
      <c r="C78" s="174"/>
      <c r="D78" s="174"/>
      <c r="E78" s="400" t="s">
        <v>115</v>
      </c>
      <c r="F78" s="404"/>
      <c r="G78" s="404"/>
      <c r="H78" s="404"/>
      <c r="J78" s="174"/>
      <c r="K78" s="174"/>
      <c r="L78" s="175"/>
    </row>
    <row r="79" spans="2:12" ht="15">
      <c r="B79" s="29"/>
      <c r="C79" s="66" t="s">
        <v>116</v>
      </c>
      <c r="D79" s="174"/>
      <c r="E79" s="174"/>
      <c r="F79" s="174"/>
      <c r="G79" s="174"/>
      <c r="H79" s="174"/>
      <c r="J79" s="174"/>
      <c r="K79" s="174"/>
      <c r="L79" s="175"/>
    </row>
    <row r="80" spans="2:12" s="1" customFormat="1" ht="16.5" customHeight="1">
      <c r="B80" s="42"/>
      <c r="C80" s="64"/>
      <c r="D80" s="64"/>
      <c r="E80" s="402" t="s">
        <v>117</v>
      </c>
      <c r="F80" s="403"/>
      <c r="G80" s="403"/>
      <c r="H80" s="403"/>
      <c r="I80" s="173"/>
      <c r="J80" s="64"/>
      <c r="K80" s="64"/>
      <c r="L80" s="62"/>
    </row>
    <row r="81" spans="2:12" s="1" customFormat="1" ht="14.45" customHeight="1">
      <c r="B81" s="42"/>
      <c r="C81" s="66" t="s">
        <v>118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7.25" customHeight="1">
      <c r="B82" s="42"/>
      <c r="C82" s="64"/>
      <c r="D82" s="64"/>
      <c r="E82" s="372" t="str">
        <f>E13</f>
        <v>01.1.3 - Vzduchotechnika</v>
      </c>
      <c r="F82" s="403"/>
      <c r="G82" s="403"/>
      <c r="H82" s="403"/>
      <c r="I82" s="173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8" customHeight="1">
      <c r="B84" s="42"/>
      <c r="C84" s="66" t="s">
        <v>24</v>
      </c>
      <c r="D84" s="64"/>
      <c r="E84" s="64"/>
      <c r="F84" s="176" t="str">
        <f>F16</f>
        <v>Písečná 5176, Chomutov</v>
      </c>
      <c r="G84" s="64"/>
      <c r="H84" s="64"/>
      <c r="I84" s="177" t="s">
        <v>26</v>
      </c>
      <c r="J84" s="74" t="str">
        <f>IF(J16="","",J16)</f>
        <v>17. 4. 2019</v>
      </c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5">
      <c r="B86" s="42"/>
      <c r="C86" s="66" t="s">
        <v>28</v>
      </c>
      <c r="D86" s="64"/>
      <c r="E86" s="64"/>
      <c r="F86" s="176" t="str">
        <f>E19</f>
        <v>Sociální služby Chomutov, příspěvková organizace</v>
      </c>
      <c r="G86" s="64"/>
      <c r="H86" s="64"/>
      <c r="I86" s="177" t="s">
        <v>34</v>
      </c>
      <c r="J86" s="176" t="str">
        <f>E25</f>
        <v>JKPO CZ s.r.o.</v>
      </c>
      <c r="K86" s="64"/>
      <c r="L86" s="62"/>
    </row>
    <row r="87" spans="2:12" s="1" customFormat="1" ht="14.45" customHeight="1">
      <c r="B87" s="42"/>
      <c r="C87" s="66" t="s">
        <v>32</v>
      </c>
      <c r="D87" s="64"/>
      <c r="E87" s="64"/>
      <c r="F87" s="176" t="str">
        <f>IF(E22="","",E22)</f>
        <v/>
      </c>
      <c r="G87" s="64"/>
      <c r="H87" s="64"/>
      <c r="I87" s="173"/>
      <c r="J87" s="64"/>
      <c r="K87" s="64"/>
      <c r="L87" s="62"/>
    </row>
    <row r="88" spans="2:12" s="1" customFormat="1" ht="10.3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20" s="10" customFormat="1" ht="29.25" customHeight="1">
      <c r="B89" s="178"/>
      <c r="C89" s="179" t="s">
        <v>141</v>
      </c>
      <c r="D89" s="180" t="s">
        <v>58</v>
      </c>
      <c r="E89" s="180" t="s">
        <v>54</v>
      </c>
      <c r="F89" s="180" t="s">
        <v>142</v>
      </c>
      <c r="G89" s="180" t="s">
        <v>143</v>
      </c>
      <c r="H89" s="180" t="s">
        <v>144</v>
      </c>
      <c r="I89" s="181" t="s">
        <v>145</v>
      </c>
      <c r="J89" s="180" t="s">
        <v>122</v>
      </c>
      <c r="K89" s="182" t="s">
        <v>146</v>
      </c>
      <c r="L89" s="183"/>
      <c r="M89" s="82" t="s">
        <v>147</v>
      </c>
      <c r="N89" s="83" t="s">
        <v>43</v>
      </c>
      <c r="O89" s="83" t="s">
        <v>148</v>
      </c>
      <c r="P89" s="83" t="s">
        <v>149</v>
      </c>
      <c r="Q89" s="83" t="s">
        <v>150</v>
      </c>
      <c r="R89" s="83" t="s">
        <v>151</v>
      </c>
      <c r="S89" s="83" t="s">
        <v>152</v>
      </c>
      <c r="T89" s="84" t="s">
        <v>153</v>
      </c>
    </row>
    <row r="90" spans="2:63" s="1" customFormat="1" ht="29.25" customHeight="1">
      <c r="B90" s="42"/>
      <c r="C90" s="88" t="s">
        <v>123</v>
      </c>
      <c r="D90" s="64"/>
      <c r="E90" s="64"/>
      <c r="F90" s="64"/>
      <c r="G90" s="64"/>
      <c r="H90" s="64"/>
      <c r="I90" s="173"/>
      <c r="J90" s="184">
        <f>BK90</f>
        <v>0</v>
      </c>
      <c r="K90" s="64"/>
      <c r="L90" s="62"/>
      <c r="M90" s="85"/>
      <c r="N90" s="86"/>
      <c r="O90" s="86"/>
      <c r="P90" s="185">
        <f>P91</f>
        <v>0</v>
      </c>
      <c r="Q90" s="86"/>
      <c r="R90" s="185">
        <f>R91</f>
        <v>0</v>
      </c>
      <c r="S90" s="86"/>
      <c r="T90" s="186">
        <f>T91</f>
        <v>0</v>
      </c>
      <c r="AT90" s="25" t="s">
        <v>72</v>
      </c>
      <c r="AU90" s="25" t="s">
        <v>124</v>
      </c>
      <c r="BK90" s="187">
        <f>BK91</f>
        <v>0</v>
      </c>
    </row>
    <row r="91" spans="2:63" s="11" customFormat="1" ht="37.35" customHeight="1">
      <c r="B91" s="188"/>
      <c r="C91" s="189"/>
      <c r="D91" s="190" t="s">
        <v>72</v>
      </c>
      <c r="E91" s="191" t="s">
        <v>360</v>
      </c>
      <c r="F91" s="191" t="s">
        <v>361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</v>
      </c>
      <c r="S91" s="196"/>
      <c r="T91" s="198">
        <f>T92</f>
        <v>0</v>
      </c>
      <c r="AR91" s="199" t="s">
        <v>82</v>
      </c>
      <c r="AT91" s="200" t="s">
        <v>72</v>
      </c>
      <c r="AU91" s="200" t="s">
        <v>73</v>
      </c>
      <c r="AY91" s="199" t="s">
        <v>156</v>
      </c>
      <c r="BK91" s="201">
        <f>BK92</f>
        <v>0</v>
      </c>
    </row>
    <row r="92" spans="2:63" s="11" customFormat="1" ht="19.9" customHeight="1">
      <c r="B92" s="188"/>
      <c r="C92" s="189"/>
      <c r="D92" s="190" t="s">
        <v>72</v>
      </c>
      <c r="E92" s="202" t="s">
        <v>799</v>
      </c>
      <c r="F92" s="202" t="s">
        <v>97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SUM(P93:P108)</f>
        <v>0</v>
      </c>
      <c r="Q92" s="196"/>
      <c r="R92" s="197">
        <f>SUM(R93:R108)</f>
        <v>0</v>
      </c>
      <c r="S92" s="196"/>
      <c r="T92" s="198">
        <f>SUM(T93:T108)</f>
        <v>0</v>
      </c>
      <c r="AR92" s="199" t="s">
        <v>82</v>
      </c>
      <c r="AT92" s="200" t="s">
        <v>72</v>
      </c>
      <c r="AU92" s="200" t="s">
        <v>80</v>
      </c>
      <c r="AY92" s="199" t="s">
        <v>156</v>
      </c>
      <c r="BK92" s="201">
        <f>SUM(BK93:BK108)</f>
        <v>0</v>
      </c>
    </row>
    <row r="93" spans="2:65" s="1" customFormat="1" ht="16.5" customHeight="1">
      <c r="B93" s="42"/>
      <c r="C93" s="204" t="s">
        <v>80</v>
      </c>
      <c r="D93" s="204" t="s">
        <v>158</v>
      </c>
      <c r="E93" s="205" t="s">
        <v>800</v>
      </c>
      <c r="F93" s="206" t="s">
        <v>801</v>
      </c>
      <c r="G93" s="207" t="s">
        <v>276</v>
      </c>
      <c r="H93" s="208">
        <v>2</v>
      </c>
      <c r="I93" s="209"/>
      <c r="J93" s="210">
        <f aca="true" t="shared" si="0" ref="J93:J108">ROUND(I93*H93,2)</f>
        <v>0</v>
      </c>
      <c r="K93" s="206" t="s">
        <v>23</v>
      </c>
      <c r="L93" s="62"/>
      <c r="M93" s="211" t="s">
        <v>23</v>
      </c>
      <c r="N93" s="212" t="s">
        <v>44</v>
      </c>
      <c r="O93" s="43"/>
      <c r="P93" s="213">
        <f aca="true" t="shared" si="1" ref="P93:P108">O93*H93</f>
        <v>0</v>
      </c>
      <c r="Q93" s="213">
        <v>0</v>
      </c>
      <c r="R93" s="213">
        <f aca="true" t="shared" si="2" ref="R93:R108">Q93*H93</f>
        <v>0</v>
      </c>
      <c r="S93" s="213">
        <v>0</v>
      </c>
      <c r="T93" s="214">
        <f aca="true" t="shared" si="3" ref="T93:T108">S93*H93</f>
        <v>0</v>
      </c>
      <c r="AR93" s="25" t="s">
        <v>262</v>
      </c>
      <c r="AT93" s="25" t="s">
        <v>158</v>
      </c>
      <c r="AU93" s="25" t="s">
        <v>82</v>
      </c>
      <c r="AY93" s="25" t="s">
        <v>156</v>
      </c>
      <c r="BE93" s="215">
        <f aca="true" t="shared" si="4" ref="BE93:BE108">IF(N93="základní",J93,0)</f>
        <v>0</v>
      </c>
      <c r="BF93" s="215">
        <f aca="true" t="shared" si="5" ref="BF93:BF108">IF(N93="snížená",J93,0)</f>
        <v>0</v>
      </c>
      <c r="BG93" s="215">
        <f aca="true" t="shared" si="6" ref="BG93:BG108">IF(N93="zákl. přenesená",J93,0)</f>
        <v>0</v>
      </c>
      <c r="BH93" s="215">
        <f aca="true" t="shared" si="7" ref="BH93:BH108">IF(N93="sníž. přenesená",J93,0)</f>
        <v>0</v>
      </c>
      <c r="BI93" s="215">
        <f aca="true" t="shared" si="8" ref="BI93:BI108">IF(N93="nulová",J93,0)</f>
        <v>0</v>
      </c>
      <c r="BJ93" s="25" t="s">
        <v>80</v>
      </c>
      <c r="BK93" s="215">
        <f aca="true" t="shared" si="9" ref="BK93:BK108">ROUND(I93*H93,2)</f>
        <v>0</v>
      </c>
      <c r="BL93" s="25" t="s">
        <v>262</v>
      </c>
      <c r="BM93" s="25" t="s">
        <v>802</v>
      </c>
    </row>
    <row r="94" spans="2:65" s="1" customFormat="1" ht="16.5" customHeight="1">
      <c r="B94" s="42"/>
      <c r="C94" s="204" t="s">
        <v>82</v>
      </c>
      <c r="D94" s="204" t="s">
        <v>158</v>
      </c>
      <c r="E94" s="205" t="s">
        <v>803</v>
      </c>
      <c r="F94" s="206" t="s">
        <v>804</v>
      </c>
      <c r="G94" s="207" t="s">
        <v>276</v>
      </c>
      <c r="H94" s="208">
        <v>1</v>
      </c>
      <c r="I94" s="209"/>
      <c r="J94" s="210">
        <f t="shared" si="0"/>
        <v>0</v>
      </c>
      <c r="K94" s="206" t="s">
        <v>23</v>
      </c>
      <c r="L94" s="62"/>
      <c r="M94" s="211" t="s">
        <v>23</v>
      </c>
      <c r="N94" s="212" t="s">
        <v>44</v>
      </c>
      <c r="O94" s="43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5" t="s">
        <v>262</v>
      </c>
      <c r="AT94" s="25" t="s">
        <v>158</v>
      </c>
      <c r="AU94" s="25" t="s">
        <v>82</v>
      </c>
      <c r="AY94" s="25" t="s">
        <v>156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5" t="s">
        <v>80</v>
      </c>
      <c r="BK94" s="215">
        <f t="shared" si="9"/>
        <v>0</v>
      </c>
      <c r="BL94" s="25" t="s">
        <v>262</v>
      </c>
      <c r="BM94" s="25" t="s">
        <v>805</v>
      </c>
    </row>
    <row r="95" spans="2:65" s="1" customFormat="1" ht="16.5" customHeight="1">
      <c r="B95" s="42"/>
      <c r="C95" s="204" t="s">
        <v>90</v>
      </c>
      <c r="D95" s="204" t="s">
        <v>158</v>
      </c>
      <c r="E95" s="205" t="s">
        <v>806</v>
      </c>
      <c r="F95" s="206" t="s">
        <v>807</v>
      </c>
      <c r="G95" s="207" t="s">
        <v>276</v>
      </c>
      <c r="H95" s="208">
        <v>2</v>
      </c>
      <c r="I95" s="209"/>
      <c r="J95" s="210">
        <f t="shared" si="0"/>
        <v>0</v>
      </c>
      <c r="K95" s="206" t="s">
        <v>23</v>
      </c>
      <c r="L95" s="62"/>
      <c r="M95" s="211" t="s">
        <v>23</v>
      </c>
      <c r="N95" s="212" t="s">
        <v>44</v>
      </c>
      <c r="O95" s="43"/>
      <c r="P95" s="213">
        <f t="shared" si="1"/>
        <v>0</v>
      </c>
      <c r="Q95" s="213">
        <v>0</v>
      </c>
      <c r="R95" s="213">
        <f t="shared" si="2"/>
        <v>0</v>
      </c>
      <c r="S95" s="213">
        <v>0</v>
      </c>
      <c r="T95" s="214">
        <f t="shared" si="3"/>
        <v>0</v>
      </c>
      <c r="AR95" s="25" t="s">
        <v>262</v>
      </c>
      <c r="AT95" s="25" t="s">
        <v>158</v>
      </c>
      <c r="AU95" s="25" t="s">
        <v>82</v>
      </c>
      <c r="AY95" s="25" t="s">
        <v>156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5" t="s">
        <v>80</v>
      </c>
      <c r="BK95" s="215">
        <f t="shared" si="9"/>
        <v>0</v>
      </c>
      <c r="BL95" s="25" t="s">
        <v>262</v>
      </c>
      <c r="BM95" s="25" t="s">
        <v>808</v>
      </c>
    </row>
    <row r="96" spans="2:65" s="1" customFormat="1" ht="16.5" customHeight="1">
      <c r="B96" s="42"/>
      <c r="C96" s="204" t="s">
        <v>163</v>
      </c>
      <c r="D96" s="204" t="s">
        <v>158</v>
      </c>
      <c r="E96" s="205" t="s">
        <v>809</v>
      </c>
      <c r="F96" s="206" t="s">
        <v>810</v>
      </c>
      <c r="G96" s="207" t="s">
        <v>276</v>
      </c>
      <c r="H96" s="208">
        <v>1</v>
      </c>
      <c r="I96" s="209"/>
      <c r="J96" s="210">
        <f t="shared" si="0"/>
        <v>0</v>
      </c>
      <c r="K96" s="206" t="s">
        <v>23</v>
      </c>
      <c r="L96" s="62"/>
      <c r="M96" s="211" t="s">
        <v>23</v>
      </c>
      <c r="N96" s="212" t="s">
        <v>44</v>
      </c>
      <c r="O96" s="43"/>
      <c r="P96" s="213">
        <f t="shared" si="1"/>
        <v>0</v>
      </c>
      <c r="Q96" s="213">
        <v>0</v>
      </c>
      <c r="R96" s="213">
        <f t="shared" si="2"/>
        <v>0</v>
      </c>
      <c r="S96" s="213">
        <v>0</v>
      </c>
      <c r="T96" s="214">
        <f t="shared" si="3"/>
        <v>0</v>
      </c>
      <c r="AR96" s="25" t="s">
        <v>262</v>
      </c>
      <c r="AT96" s="25" t="s">
        <v>158</v>
      </c>
      <c r="AU96" s="25" t="s">
        <v>82</v>
      </c>
      <c r="AY96" s="25" t="s">
        <v>156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5" t="s">
        <v>80</v>
      </c>
      <c r="BK96" s="215">
        <f t="shared" si="9"/>
        <v>0</v>
      </c>
      <c r="BL96" s="25" t="s">
        <v>262</v>
      </c>
      <c r="BM96" s="25" t="s">
        <v>811</v>
      </c>
    </row>
    <row r="97" spans="2:65" s="1" customFormat="1" ht="16.5" customHeight="1">
      <c r="B97" s="42"/>
      <c r="C97" s="204" t="s">
        <v>188</v>
      </c>
      <c r="D97" s="204" t="s">
        <v>158</v>
      </c>
      <c r="E97" s="205" t="s">
        <v>812</v>
      </c>
      <c r="F97" s="206" t="s">
        <v>813</v>
      </c>
      <c r="G97" s="207" t="s">
        <v>276</v>
      </c>
      <c r="H97" s="208">
        <v>3</v>
      </c>
      <c r="I97" s="209"/>
      <c r="J97" s="210">
        <f t="shared" si="0"/>
        <v>0</v>
      </c>
      <c r="K97" s="206" t="s">
        <v>23</v>
      </c>
      <c r="L97" s="62"/>
      <c r="M97" s="211" t="s">
        <v>23</v>
      </c>
      <c r="N97" s="212" t="s">
        <v>44</v>
      </c>
      <c r="O97" s="43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5" t="s">
        <v>262</v>
      </c>
      <c r="AT97" s="25" t="s">
        <v>158</v>
      </c>
      <c r="AU97" s="25" t="s">
        <v>82</v>
      </c>
      <c r="AY97" s="25" t="s">
        <v>156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5" t="s">
        <v>80</v>
      </c>
      <c r="BK97" s="215">
        <f t="shared" si="9"/>
        <v>0</v>
      </c>
      <c r="BL97" s="25" t="s">
        <v>262</v>
      </c>
      <c r="BM97" s="25" t="s">
        <v>814</v>
      </c>
    </row>
    <row r="98" spans="2:65" s="1" customFormat="1" ht="16.5" customHeight="1">
      <c r="B98" s="42"/>
      <c r="C98" s="204" t="s">
        <v>194</v>
      </c>
      <c r="D98" s="204" t="s">
        <v>158</v>
      </c>
      <c r="E98" s="205" t="s">
        <v>815</v>
      </c>
      <c r="F98" s="206" t="s">
        <v>816</v>
      </c>
      <c r="G98" s="207" t="s">
        <v>276</v>
      </c>
      <c r="H98" s="208">
        <v>1</v>
      </c>
      <c r="I98" s="209"/>
      <c r="J98" s="210">
        <f t="shared" si="0"/>
        <v>0</v>
      </c>
      <c r="K98" s="206" t="s">
        <v>23</v>
      </c>
      <c r="L98" s="62"/>
      <c r="M98" s="211" t="s">
        <v>23</v>
      </c>
      <c r="N98" s="212" t="s">
        <v>44</v>
      </c>
      <c r="O98" s="43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5" t="s">
        <v>262</v>
      </c>
      <c r="AT98" s="25" t="s">
        <v>158</v>
      </c>
      <c r="AU98" s="25" t="s">
        <v>82</v>
      </c>
      <c r="AY98" s="25" t="s">
        <v>156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5" t="s">
        <v>80</v>
      </c>
      <c r="BK98" s="215">
        <f t="shared" si="9"/>
        <v>0</v>
      </c>
      <c r="BL98" s="25" t="s">
        <v>262</v>
      </c>
      <c r="BM98" s="25" t="s">
        <v>817</v>
      </c>
    </row>
    <row r="99" spans="2:65" s="1" customFormat="1" ht="16.5" customHeight="1">
      <c r="B99" s="42"/>
      <c r="C99" s="204" t="s">
        <v>199</v>
      </c>
      <c r="D99" s="204" t="s">
        <v>158</v>
      </c>
      <c r="E99" s="205" t="s">
        <v>818</v>
      </c>
      <c r="F99" s="206" t="s">
        <v>819</v>
      </c>
      <c r="G99" s="207" t="s">
        <v>276</v>
      </c>
      <c r="H99" s="208">
        <v>2</v>
      </c>
      <c r="I99" s="209"/>
      <c r="J99" s="210">
        <f t="shared" si="0"/>
        <v>0</v>
      </c>
      <c r="K99" s="206" t="s">
        <v>23</v>
      </c>
      <c r="L99" s="62"/>
      <c r="M99" s="211" t="s">
        <v>23</v>
      </c>
      <c r="N99" s="212" t="s">
        <v>44</v>
      </c>
      <c r="O99" s="43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5" t="s">
        <v>262</v>
      </c>
      <c r="AT99" s="25" t="s">
        <v>158</v>
      </c>
      <c r="AU99" s="25" t="s">
        <v>82</v>
      </c>
      <c r="AY99" s="25" t="s">
        <v>156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5" t="s">
        <v>80</v>
      </c>
      <c r="BK99" s="215">
        <f t="shared" si="9"/>
        <v>0</v>
      </c>
      <c r="BL99" s="25" t="s">
        <v>262</v>
      </c>
      <c r="BM99" s="25" t="s">
        <v>820</v>
      </c>
    </row>
    <row r="100" spans="2:65" s="1" customFormat="1" ht="16.5" customHeight="1">
      <c r="B100" s="42"/>
      <c r="C100" s="204" t="s">
        <v>172</v>
      </c>
      <c r="D100" s="204" t="s">
        <v>158</v>
      </c>
      <c r="E100" s="205" t="s">
        <v>821</v>
      </c>
      <c r="F100" s="206" t="s">
        <v>822</v>
      </c>
      <c r="G100" s="207" t="s">
        <v>276</v>
      </c>
      <c r="H100" s="208">
        <v>1</v>
      </c>
      <c r="I100" s="209"/>
      <c r="J100" s="210">
        <f t="shared" si="0"/>
        <v>0</v>
      </c>
      <c r="K100" s="206" t="s">
        <v>23</v>
      </c>
      <c r="L100" s="62"/>
      <c r="M100" s="211" t="s">
        <v>23</v>
      </c>
      <c r="N100" s="212" t="s">
        <v>44</v>
      </c>
      <c r="O100" s="43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5" t="s">
        <v>262</v>
      </c>
      <c r="AT100" s="25" t="s">
        <v>158</v>
      </c>
      <c r="AU100" s="25" t="s">
        <v>82</v>
      </c>
      <c r="AY100" s="25" t="s">
        <v>156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5" t="s">
        <v>80</v>
      </c>
      <c r="BK100" s="215">
        <f t="shared" si="9"/>
        <v>0</v>
      </c>
      <c r="BL100" s="25" t="s">
        <v>262</v>
      </c>
      <c r="BM100" s="25" t="s">
        <v>823</v>
      </c>
    </row>
    <row r="101" spans="2:65" s="1" customFormat="1" ht="16.5" customHeight="1">
      <c r="B101" s="42"/>
      <c r="C101" s="204" t="s">
        <v>215</v>
      </c>
      <c r="D101" s="204" t="s">
        <v>158</v>
      </c>
      <c r="E101" s="205" t="s">
        <v>824</v>
      </c>
      <c r="F101" s="206" t="s">
        <v>825</v>
      </c>
      <c r="G101" s="207" t="s">
        <v>276</v>
      </c>
      <c r="H101" s="208">
        <v>2</v>
      </c>
      <c r="I101" s="209"/>
      <c r="J101" s="210">
        <f t="shared" si="0"/>
        <v>0</v>
      </c>
      <c r="K101" s="206" t="s">
        <v>23</v>
      </c>
      <c r="L101" s="62"/>
      <c r="M101" s="211" t="s">
        <v>23</v>
      </c>
      <c r="N101" s="212" t="s">
        <v>44</v>
      </c>
      <c r="O101" s="43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5" t="s">
        <v>262</v>
      </c>
      <c r="AT101" s="25" t="s">
        <v>158</v>
      </c>
      <c r="AU101" s="25" t="s">
        <v>82</v>
      </c>
      <c r="AY101" s="25" t="s">
        <v>156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5" t="s">
        <v>80</v>
      </c>
      <c r="BK101" s="215">
        <f t="shared" si="9"/>
        <v>0</v>
      </c>
      <c r="BL101" s="25" t="s">
        <v>262</v>
      </c>
      <c r="BM101" s="25" t="s">
        <v>826</v>
      </c>
    </row>
    <row r="102" spans="2:65" s="1" customFormat="1" ht="16.5" customHeight="1">
      <c r="B102" s="42"/>
      <c r="C102" s="204" t="s">
        <v>220</v>
      </c>
      <c r="D102" s="204" t="s">
        <v>158</v>
      </c>
      <c r="E102" s="205" t="s">
        <v>827</v>
      </c>
      <c r="F102" s="206" t="s">
        <v>828</v>
      </c>
      <c r="G102" s="207" t="s">
        <v>276</v>
      </c>
      <c r="H102" s="208">
        <v>1</v>
      </c>
      <c r="I102" s="209"/>
      <c r="J102" s="210">
        <f t="shared" si="0"/>
        <v>0</v>
      </c>
      <c r="K102" s="206" t="s">
        <v>23</v>
      </c>
      <c r="L102" s="62"/>
      <c r="M102" s="211" t="s">
        <v>23</v>
      </c>
      <c r="N102" s="212" t="s">
        <v>44</v>
      </c>
      <c r="O102" s="43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5" t="s">
        <v>262</v>
      </c>
      <c r="AT102" s="25" t="s">
        <v>158</v>
      </c>
      <c r="AU102" s="25" t="s">
        <v>82</v>
      </c>
      <c r="AY102" s="25" t="s">
        <v>156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5" t="s">
        <v>80</v>
      </c>
      <c r="BK102" s="215">
        <f t="shared" si="9"/>
        <v>0</v>
      </c>
      <c r="BL102" s="25" t="s">
        <v>262</v>
      </c>
      <c r="BM102" s="25" t="s">
        <v>829</v>
      </c>
    </row>
    <row r="103" spans="2:65" s="1" customFormat="1" ht="25.5" customHeight="1">
      <c r="B103" s="42"/>
      <c r="C103" s="204" t="s">
        <v>224</v>
      </c>
      <c r="D103" s="204" t="s">
        <v>158</v>
      </c>
      <c r="E103" s="205" t="s">
        <v>830</v>
      </c>
      <c r="F103" s="206" t="s">
        <v>831</v>
      </c>
      <c r="G103" s="207" t="s">
        <v>191</v>
      </c>
      <c r="H103" s="208">
        <v>2</v>
      </c>
      <c r="I103" s="209"/>
      <c r="J103" s="210">
        <f t="shared" si="0"/>
        <v>0</v>
      </c>
      <c r="K103" s="206" t="s">
        <v>23</v>
      </c>
      <c r="L103" s="62"/>
      <c r="M103" s="211" t="s">
        <v>23</v>
      </c>
      <c r="N103" s="212" t="s">
        <v>44</v>
      </c>
      <c r="O103" s="43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5" t="s">
        <v>262</v>
      </c>
      <c r="AT103" s="25" t="s">
        <v>158</v>
      </c>
      <c r="AU103" s="25" t="s">
        <v>82</v>
      </c>
      <c r="AY103" s="25" t="s">
        <v>156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5" t="s">
        <v>80</v>
      </c>
      <c r="BK103" s="215">
        <f t="shared" si="9"/>
        <v>0</v>
      </c>
      <c r="BL103" s="25" t="s">
        <v>262</v>
      </c>
      <c r="BM103" s="25" t="s">
        <v>832</v>
      </c>
    </row>
    <row r="104" spans="2:65" s="1" customFormat="1" ht="25.5" customHeight="1">
      <c r="B104" s="42"/>
      <c r="C104" s="204" t="s">
        <v>240</v>
      </c>
      <c r="D104" s="204" t="s">
        <v>158</v>
      </c>
      <c r="E104" s="205" t="s">
        <v>833</v>
      </c>
      <c r="F104" s="206" t="s">
        <v>834</v>
      </c>
      <c r="G104" s="207" t="s">
        <v>191</v>
      </c>
      <c r="H104" s="208">
        <v>16</v>
      </c>
      <c r="I104" s="209"/>
      <c r="J104" s="210">
        <f t="shared" si="0"/>
        <v>0</v>
      </c>
      <c r="K104" s="206" t="s">
        <v>23</v>
      </c>
      <c r="L104" s="62"/>
      <c r="M104" s="211" t="s">
        <v>23</v>
      </c>
      <c r="N104" s="212" t="s">
        <v>44</v>
      </c>
      <c r="O104" s="43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5" t="s">
        <v>262</v>
      </c>
      <c r="AT104" s="25" t="s">
        <v>158</v>
      </c>
      <c r="AU104" s="25" t="s">
        <v>82</v>
      </c>
      <c r="AY104" s="25" t="s">
        <v>156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5" t="s">
        <v>80</v>
      </c>
      <c r="BK104" s="215">
        <f t="shared" si="9"/>
        <v>0</v>
      </c>
      <c r="BL104" s="25" t="s">
        <v>262</v>
      </c>
      <c r="BM104" s="25" t="s">
        <v>835</v>
      </c>
    </row>
    <row r="105" spans="2:65" s="1" customFormat="1" ht="16.5" customHeight="1">
      <c r="B105" s="42"/>
      <c r="C105" s="204" t="s">
        <v>245</v>
      </c>
      <c r="D105" s="204" t="s">
        <v>158</v>
      </c>
      <c r="E105" s="205" t="s">
        <v>836</v>
      </c>
      <c r="F105" s="206" t="s">
        <v>837</v>
      </c>
      <c r="G105" s="207" t="s">
        <v>191</v>
      </c>
      <c r="H105" s="208">
        <v>18</v>
      </c>
      <c r="I105" s="209"/>
      <c r="J105" s="210">
        <f t="shared" si="0"/>
        <v>0</v>
      </c>
      <c r="K105" s="206" t="s">
        <v>23</v>
      </c>
      <c r="L105" s="62"/>
      <c r="M105" s="211" t="s">
        <v>23</v>
      </c>
      <c r="N105" s="212" t="s">
        <v>44</v>
      </c>
      <c r="O105" s="43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5" t="s">
        <v>262</v>
      </c>
      <c r="AT105" s="25" t="s">
        <v>158</v>
      </c>
      <c r="AU105" s="25" t="s">
        <v>82</v>
      </c>
      <c r="AY105" s="25" t="s">
        <v>156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5" t="s">
        <v>80</v>
      </c>
      <c r="BK105" s="215">
        <f t="shared" si="9"/>
        <v>0</v>
      </c>
      <c r="BL105" s="25" t="s">
        <v>262</v>
      </c>
      <c r="BM105" s="25" t="s">
        <v>838</v>
      </c>
    </row>
    <row r="106" spans="2:65" s="1" customFormat="1" ht="16.5" customHeight="1">
      <c r="B106" s="42"/>
      <c r="C106" s="204" t="s">
        <v>250</v>
      </c>
      <c r="D106" s="204" t="s">
        <v>158</v>
      </c>
      <c r="E106" s="205" t="s">
        <v>839</v>
      </c>
      <c r="F106" s="206" t="s">
        <v>840</v>
      </c>
      <c r="G106" s="207" t="s">
        <v>841</v>
      </c>
      <c r="H106" s="208">
        <v>5</v>
      </c>
      <c r="I106" s="209"/>
      <c r="J106" s="210">
        <f t="shared" si="0"/>
        <v>0</v>
      </c>
      <c r="K106" s="206" t="s">
        <v>23</v>
      </c>
      <c r="L106" s="62"/>
      <c r="M106" s="211" t="s">
        <v>23</v>
      </c>
      <c r="N106" s="212" t="s">
        <v>44</v>
      </c>
      <c r="O106" s="43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5" t="s">
        <v>262</v>
      </c>
      <c r="AT106" s="25" t="s">
        <v>158</v>
      </c>
      <c r="AU106" s="25" t="s">
        <v>82</v>
      </c>
      <c r="AY106" s="25" t="s">
        <v>156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5" t="s">
        <v>80</v>
      </c>
      <c r="BK106" s="215">
        <f t="shared" si="9"/>
        <v>0</v>
      </c>
      <c r="BL106" s="25" t="s">
        <v>262</v>
      </c>
      <c r="BM106" s="25" t="s">
        <v>842</v>
      </c>
    </row>
    <row r="107" spans="2:65" s="1" customFormat="1" ht="16.5" customHeight="1">
      <c r="B107" s="42"/>
      <c r="C107" s="204" t="s">
        <v>10</v>
      </c>
      <c r="D107" s="204" t="s">
        <v>158</v>
      </c>
      <c r="E107" s="205" t="s">
        <v>843</v>
      </c>
      <c r="F107" s="206" t="s">
        <v>844</v>
      </c>
      <c r="G107" s="207" t="s">
        <v>841</v>
      </c>
      <c r="H107" s="208">
        <v>1</v>
      </c>
      <c r="I107" s="209"/>
      <c r="J107" s="210">
        <f t="shared" si="0"/>
        <v>0</v>
      </c>
      <c r="K107" s="206" t="s">
        <v>23</v>
      </c>
      <c r="L107" s="62"/>
      <c r="M107" s="211" t="s">
        <v>23</v>
      </c>
      <c r="N107" s="212" t="s">
        <v>44</v>
      </c>
      <c r="O107" s="43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5" t="s">
        <v>262</v>
      </c>
      <c r="AT107" s="25" t="s">
        <v>158</v>
      </c>
      <c r="AU107" s="25" t="s">
        <v>82</v>
      </c>
      <c r="AY107" s="25" t="s">
        <v>156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5" t="s">
        <v>80</v>
      </c>
      <c r="BK107" s="215">
        <f t="shared" si="9"/>
        <v>0</v>
      </c>
      <c r="BL107" s="25" t="s">
        <v>262</v>
      </c>
      <c r="BM107" s="25" t="s">
        <v>845</v>
      </c>
    </row>
    <row r="108" spans="2:65" s="1" customFormat="1" ht="16.5" customHeight="1">
      <c r="B108" s="42"/>
      <c r="C108" s="204" t="s">
        <v>262</v>
      </c>
      <c r="D108" s="204" t="s">
        <v>158</v>
      </c>
      <c r="E108" s="205" t="s">
        <v>846</v>
      </c>
      <c r="F108" s="206" t="s">
        <v>847</v>
      </c>
      <c r="G108" s="207" t="s">
        <v>717</v>
      </c>
      <c r="H108" s="208">
        <v>1</v>
      </c>
      <c r="I108" s="209"/>
      <c r="J108" s="210">
        <f t="shared" si="0"/>
        <v>0</v>
      </c>
      <c r="K108" s="206" t="s">
        <v>23</v>
      </c>
      <c r="L108" s="62"/>
      <c r="M108" s="211" t="s">
        <v>23</v>
      </c>
      <c r="N108" s="270" t="s">
        <v>44</v>
      </c>
      <c r="O108" s="271"/>
      <c r="P108" s="272">
        <f t="shared" si="1"/>
        <v>0</v>
      </c>
      <c r="Q108" s="272">
        <v>0</v>
      </c>
      <c r="R108" s="272">
        <f t="shared" si="2"/>
        <v>0</v>
      </c>
      <c r="S108" s="272">
        <v>0</v>
      </c>
      <c r="T108" s="273">
        <f t="shared" si="3"/>
        <v>0</v>
      </c>
      <c r="AR108" s="25" t="s">
        <v>262</v>
      </c>
      <c r="AT108" s="25" t="s">
        <v>158</v>
      </c>
      <c r="AU108" s="25" t="s">
        <v>82</v>
      </c>
      <c r="AY108" s="25" t="s">
        <v>156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5" t="s">
        <v>80</v>
      </c>
      <c r="BK108" s="215">
        <f t="shared" si="9"/>
        <v>0</v>
      </c>
      <c r="BL108" s="25" t="s">
        <v>262</v>
      </c>
      <c r="BM108" s="25" t="s">
        <v>848</v>
      </c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49"/>
      <c r="J109" s="58"/>
      <c r="K109" s="58"/>
      <c r="L109" s="62"/>
    </row>
  </sheetData>
  <sheetProtection algorithmName="SHA-512" hashValue="ec2qoHWQqQWUrs1UxRdTZ0/vyRtj67saId3oY5FQ3ZCNtKxp6zkJvTPhByhQ8ISwWgm7PNC4yjq1udFEfCcrog==" saltValue="s/k7uvBUPZbWdCChMTkii4zkMfMy3p0C6Y31BeaychAp2mAKI7CbWFqdHj4ZUwZ4KT6m0v9kSVRFRh0ncEv6xw==" spinCount="100000" sheet="1" objects="1" scenarios="1" formatColumns="0" formatRows="0" autoFilter="0"/>
  <autoFilter ref="C89:K108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6:H76"/>
    <mergeCell ref="E80:H80"/>
    <mergeCell ref="E78:H78"/>
    <mergeCell ref="E82:H82"/>
    <mergeCell ref="J59:J60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108</v>
      </c>
      <c r="G1" s="405" t="s">
        <v>109</v>
      </c>
      <c r="H1" s="405"/>
      <c r="I1" s="125"/>
      <c r="J1" s="124" t="s">
        <v>110</v>
      </c>
      <c r="K1" s="123" t="s">
        <v>111</v>
      </c>
      <c r="L1" s="124" t="s">
        <v>112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113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Rekonstrukce sociálního zařízení denního stacionáře</v>
      </c>
      <c r="F7" s="407"/>
      <c r="G7" s="407"/>
      <c r="H7" s="407"/>
      <c r="I7" s="127"/>
      <c r="J7" s="30"/>
      <c r="K7" s="32"/>
    </row>
    <row r="8" spans="2:11" ht="15">
      <c r="B8" s="29"/>
      <c r="C8" s="30"/>
      <c r="D8" s="38" t="s">
        <v>114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115</v>
      </c>
      <c r="F9" s="382"/>
      <c r="G9" s="382"/>
      <c r="H9" s="382"/>
      <c r="I9" s="127"/>
      <c r="J9" s="30"/>
      <c r="K9" s="32"/>
    </row>
    <row r="10" spans="2:11" ht="15">
      <c r="B10" s="29"/>
      <c r="C10" s="30"/>
      <c r="D10" s="38" t="s">
        <v>116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69" t="s">
        <v>117</v>
      </c>
      <c r="F11" s="408"/>
      <c r="G11" s="408"/>
      <c r="H11" s="408"/>
      <c r="I11" s="128"/>
      <c r="J11" s="43"/>
      <c r="K11" s="46"/>
    </row>
    <row r="12" spans="2:11" s="1" customFormat="1" ht="15">
      <c r="B12" s="42"/>
      <c r="C12" s="43"/>
      <c r="D12" s="38" t="s">
        <v>118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9" t="s">
        <v>849</v>
      </c>
      <c r="F13" s="408"/>
      <c r="G13" s="408"/>
      <c r="H13" s="408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92</v>
      </c>
      <c r="G15" s="43"/>
      <c r="H15" s="43"/>
      <c r="I15" s="129" t="s">
        <v>22</v>
      </c>
      <c r="J15" s="36" t="s">
        <v>23</v>
      </c>
      <c r="K15" s="46"/>
    </row>
    <row r="16" spans="2:11" s="1" customFormat="1" ht="14.45" customHeight="1">
      <c r="B16" s="42"/>
      <c r="C16" s="43"/>
      <c r="D16" s="38" t="s">
        <v>24</v>
      </c>
      <c r="E16" s="43"/>
      <c r="F16" s="36" t="s">
        <v>25</v>
      </c>
      <c r="G16" s="43"/>
      <c r="H16" s="43"/>
      <c r="I16" s="129" t="s">
        <v>26</v>
      </c>
      <c r="J16" s="130" t="str">
        <f>'Rekapitulace stavby'!AN8</f>
        <v>17. 4. 2019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28</v>
      </c>
      <c r="E18" s="43"/>
      <c r="F18" s="43"/>
      <c r="G18" s="43"/>
      <c r="H18" s="43"/>
      <c r="I18" s="129" t="s">
        <v>29</v>
      </c>
      <c r="J18" s="36" t="s">
        <v>23</v>
      </c>
      <c r="K18" s="46"/>
    </row>
    <row r="19" spans="2:11" s="1" customFormat="1" ht="18" customHeight="1">
      <c r="B19" s="42"/>
      <c r="C19" s="43"/>
      <c r="D19" s="43"/>
      <c r="E19" s="36" t="s">
        <v>30</v>
      </c>
      <c r="F19" s="43"/>
      <c r="G19" s="43"/>
      <c r="H19" s="43"/>
      <c r="I19" s="129" t="s">
        <v>31</v>
      </c>
      <c r="J19" s="36" t="s">
        <v>23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32</v>
      </c>
      <c r="E21" s="43"/>
      <c r="F21" s="43"/>
      <c r="G21" s="43"/>
      <c r="H21" s="43"/>
      <c r="I21" s="129" t="s">
        <v>29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34</v>
      </c>
      <c r="E24" s="43"/>
      <c r="F24" s="43"/>
      <c r="G24" s="43"/>
      <c r="H24" s="43"/>
      <c r="I24" s="129" t="s">
        <v>29</v>
      </c>
      <c r="J24" s="36" t="s">
        <v>23</v>
      </c>
      <c r="K24" s="46"/>
    </row>
    <row r="25" spans="2:11" s="1" customFormat="1" ht="18" customHeight="1">
      <c r="B25" s="42"/>
      <c r="C25" s="43"/>
      <c r="D25" s="43"/>
      <c r="E25" s="36" t="s">
        <v>35</v>
      </c>
      <c r="F25" s="43"/>
      <c r="G25" s="43"/>
      <c r="H25" s="43"/>
      <c r="I25" s="129" t="s">
        <v>31</v>
      </c>
      <c r="J25" s="36" t="s">
        <v>23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37</v>
      </c>
      <c r="E27" s="43"/>
      <c r="F27" s="43"/>
      <c r="G27" s="43"/>
      <c r="H27" s="43"/>
      <c r="I27" s="128"/>
      <c r="J27" s="43"/>
      <c r="K27" s="46"/>
    </row>
    <row r="28" spans="2:11" s="7" customFormat="1" ht="71.25" customHeight="1">
      <c r="B28" s="131"/>
      <c r="C28" s="132"/>
      <c r="D28" s="132"/>
      <c r="E28" s="396" t="s">
        <v>38</v>
      </c>
      <c r="F28" s="396"/>
      <c r="G28" s="396"/>
      <c r="H28" s="396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39</v>
      </c>
      <c r="E31" s="43"/>
      <c r="F31" s="43"/>
      <c r="G31" s="43"/>
      <c r="H31" s="43"/>
      <c r="I31" s="128"/>
      <c r="J31" s="138">
        <f>ROUND(J97,2)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41</v>
      </c>
      <c r="G33" s="43"/>
      <c r="H33" s="43"/>
      <c r="I33" s="139" t="s">
        <v>40</v>
      </c>
      <c r="J33" s="47" t="s">
        <v>42</v>
      </c>
      <c r="K33" s="46"/>
    </row>
    <row r="34" spans="2:11" s="1" customFormat="1" ht="14.45" customHeight="1">
      <c r="B34" s="42"/>
      <c r="C34" s="43"/>
      <c r="D34" s="50" t="s">
        <v>43</v>
      </c>
      <c r="E34" s="50" t="s">
        <v>44</v>
      </c>
      <c r="F34" s="140">
        <f>ROUND(SUM(BE97:BE138),2)</f>
        <v>0</v>
      </c>
      <c r="G34" s="43"/>
      <c r="H34" s="43"/>
      <c r="I34" s="141">
        <v>0.21</v>
      </c>
      <c r="J34" s="140">
        <f>ROUND(ROUND((SUM(BE97:BE138)),2)*I34,2)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45</v>
      </c>
      <c r="F35" s="140">
        <f>ROUND(SUM(BF97:BF138),2)</f>
        <v>0</v>
      </c>
      <c r="G35" s="43"/>
      <c r="H35" s="43"/>
      <c r="I35" s="141">
        <v>0.15</v>
      </c>
      <c r="J35" s="140">
        <f>ROUND(ROUND((SUM(BF97:BF138)),2)*I35,2)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40">
        <f>ROUND(SUM(BG97:BG138),2)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47</v>
      </c>
      <c r="F37" s="140">
        <f>ROUND(SUM(BH97:BH138),2)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48</v>
      </c>
      <c r="F38" s="140">
        <f>ROUND(SUM(BI97:BI138),2)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49</v>
      </c>
      <c r="E40" s="80"/>
      <c r="F40" s="80"/>
      <c r="G40" s="144" t="s">
        <v>50</v>
      </c>
      <c r="H40" s="145" t="s">
        <v>51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Rekonstrukce sociálního zařízení denního stacionáře</v>
      </c>
      <c r="F49" s="407"/>
      <c r="G49" s="407"/>
      <c r="H49" s="407"/>
      <c r="I49" s="128"/>
      <c r="J49" s="43"/>
      <c r="K49" s="46"/>
    </row>
    <row r="50" spans="2:11" ht="15">
      <c r="B50" s="29"/>
      <c r="C50" s="38" t="s">
        <v>114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115</v>
      </c>
      <c r="F51" s="382"/>
      <c r="G51" s="382"/>
      <c r="H51" s="382"/>
      <c r="I51" s="127"/>
      <c r="J51" s="30"/>
      <c r="K51" s="32"/>
    </row>
    <row r="52" spans="2:11" ht="15">
      <c r="B52" s="29"/>
      <c r="C52" s="38" t="s">
        <v>116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69" t="s">
        <v>117</v>
      </c>
      <c r="F53" s="408"/>
      <c r="G53" s="408"/>
      <c r="H53" s="408"/>
      <c r="I53" s="128"/>
      <c r="J53" s="43"/>
      <c r="K53" s="46"/>
    </row>
    <row r="54" spans="2:11" s="1" customFormat="1" ht="14.45" customHeight="1">
      <c r="B54" s="42"/>
      <c r="C54" s="38" t="s">
        <v>118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9" t="str">
        <f>E13</f>
        <v>01.1.4 - Elektroinstalace</v>
      </c>
      <c r="F55" s="408"/>
      <c r="G55" s="408"/>
      <c r="H55" s="408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24</v>
      </c>
      <c r="D57" s="43"/>
      <c r="E57" s="43"/>
      <c r="F57" s="36" t="str">
        <f>F16</f>
        <v>Písečná 5176, Chomutov</v>
      </c>
      <c r="G57" s="43"/>
      <c r="H57" s="43"/>
      <c r="I57" s="129" t="s">
        <v>26</v>
      </c>
      <c r="J57" s="130" t="str">
        <f>IF(J16="","",J16)</f>
        <v>17. 4. 2019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5">
      <c r="B59" s="42"/>
      <c r="C59" s="38" t="s">
        <v>28</v>
      </c>
      <c r="D59" s="43"/>
      <c r="E59" s="43"/>
      <c r="F59" s="36" t="str">
        <f>E19</f>
        <v>Sociální služby Chomutov, příspěvková organizace</v>
      </c>
      <c r="G59" s="43"/>
      <c r="H59" s="43"/>
      <c r="I59" s="129" t="s">
        <v>34</v>
      </c>
      <c r="J59" s="396" t="str">
        <f>E25</f>
        <v>JKPO CZ s.r.o.</v>
      </c>
      <c r="K59" s="46"/>
    </row>
    <row r="60" spans="2:11" s="1" customFormat="1" ht="14.45" customHeight="1">
      <c r="B60" s="42"/>
      <c r="C60" s="38" t="s">
        <v>32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121</v>
      </c>
      <c r="D62" s="142"/>
      <c r="E62" s="142"/>
      <c r="F62" s="142"/>
      <c r="G62" s="142"/>
      <c r="H62" s="142"/>
      <c r="I62" s="155"/>
      <c r="J62" s="156" t="s">
        <v>122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123</v>
      </c>
      <c r="D64" s="43"/>
      <c r="E64" s="43"/>
      <c r="F64" s="43"/>
      <c r="G64" s="43"/>
      <c r="H64" s="43"/>
      <c r="I64" s="128"/>
      <c r="J64" s="138">
        <f>J97</f>
        <v>0</v>
      </c>
      <c r="K64" s="46"/>
      <c r="AU64" s="25" t="s">
        <v>124</v>
      </c>
    </row>
    <row r="65" spans="2:11" s="8" customFormat="1" ht="24.95" customHeight="1">
      <c r="B65" s="159"/>
      <c r="C65" s="160"/>
      <c r="D65" s="161" t="s">
        <v>850</v>
      </c>
      <c r="E65" s="162"/>
      <c r="F65" s="162"/>
      <c r="G65" s="162"/>
      <c r="H65" s="162"/>
      <c r="I65" s="163"/>
      <c r="J65" s="164">
        <f>J98</f>
        <v>0</v>
      </c>
      <c r="K65" s="165"/>
    </row>
    <row r="66" spans="2:11" s="8" customFormat="1" ht="24.95" customHeight="1">
      <c r="B66" s="159"/>
      <c r="C66" s="160"/>
      <c r="D66" s="161" t="s">
        <v>851</v>
      </c>
      <c r="E66" s="162"/>
      <c r="F66" s="162"/>
      <c r="G66" s="162"/>
      <c r="H66" s="162"/>
      <c r="I66" s="163"/>
      <c r="J66" s="164">
        <f>J100</f>
        <v>0</v>
      </c>
      <c r="K66" s="165"/>
    </row>
    <row r="67" spans="2:11" s="8" customFormat="1" ht="24.95" customHeight="1">
      <c r="B67" s="159"/>
      <c r="C67" s="160"/>
      <c r="D67" s="161" t="s">
        <v>852</v>
      </c>
      <c r="E67" s="162"/>
      <c r="F67" s="162"/>
      <c r="G67" s="162"/>
      <c r="H67" s="162"/>
      <c r="I67" s="163"/>
      <c r="J67" s="164">
        <f>J106</f>
        <v>0</v>
      </c>
      <c r="K67" s="165"/>
    </row>
    <row r="68" spans="2:11" s="8" customFormat="1" ht="24.95" customHeight="1">
      <c r="B68" s="159"/>
      <c r="C68" s="160"/>
      <c r="D68" s="161" t="s">
        <v>853</v>
      </c>
      <c r="E68" s="162"/>
      <c r="F68" s="162"/>
      <c r="G68" s="162"/>
      <c r="H68" s="162"/>
      <c r="I68" s="163"/>
      <c r="J68" s="164">
        <f>J112</f>
        <v>0</v>
      </c>
      <c r="K68" s="165"/>
    </row>
    <row r="69" spans="2:11" s="8" customFormat="1" ht="24.95" customHeight="1">
      <c r="B69" s="159"/>
      <c r="C69" s="160"/>
      <c r="D69" s="161" t="s">
        <v>854</v>
      </c>
      <c r="E69" s="162"/>
      <c r="F69" s="162"/>
      <c r="G69" s="162"/>
      <c r="H69" s="162"/>
      <c r="I69" s="163"/>
      <c r="J69" s="164">
        <f>J124</f>
        <v>0</v>
      </c>
      <c r="K69" s="165"/>
    </row>
    <row r="70" spans="2:11" s="8" customFormat="1" ht="24.95" customHeight="1">
      <c r="B70" s="159"/>
      <c r="C70" s="160"/>
      <c r="D70" s="161" t="s">
        <v>855</v>
      </c>
      <c r="E70" s="162"/>
      <c r="F70" s="162"/>
      <c r="G70" s="162"/>
      <c r="H70" s="162"/>
      <c r="I70" s="163"/>
      <c r="J70" s="164">
        <f>J126</f>
        <v>0</v>
      </c>
      <c r="K70" s="165"/>
    </row>
    <row r="71" spans="2:11" s="8" customFormat="1" ht="24.95" customHeight="1">
      <c r="B71" s="159"/>
      <c r="C71" s="160"/>
      <c r="D71" s="161" t="s">
        <v>856</v>
      </c>
      <c r="E71" s="162"/>
      <c r="F71" s="162"/>
      <c r="G71" s="162"/>
      <c r="H71" s="162"/>
      <c r="I71" s="163"/>
      <c r="J71" s="164">
        <f>J128</f>
        <v>0</v>
      </c>
      <c r="K71" s="165"/>
    </row>
    <row r="72" spans="2:11" s="8" customFormat="1" ht="24.95" customHeight="1">
      <c r="B72" s="159"/>
      <c r="C72" s="160"/>
      <c r="D72" s="161" t="s">
        <v>857</v>
      </c>
      <c r="E72" s="162"/>
      <c r="F72" s="162"/>
      <c r="G72" s="162"/>
      <c r="H72" s="162"/>
      <c r="I72" s="163"/>
      <c r="J72" s="164">
        <f>J131</f>
        <v>0</v>
      </c>
      <c r="K72" s="165"/>
    </row>
    <row r="73" spans="2:11" s="8" customFormat="1" ht="24.95" customHeight="1">
      <c r="B73" s="159"/>
      <c r="C73" s="160"/>
      <c r="D73" s="161" t="s">
        <v>858</v>
      </c>
      <c r="E73" s="162"/>
      <c r="F73" s="162"/>
      <c r="G73" s="162"/>
      <c r="H73" s="162"/>
      <c r="I73" s="163"/>
      <c r="J73" s="164">
        <f>J134</f>
        <v>0</v>
      </c>
      <c r="K73" s="165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" customHeight="1">
      <c r="B80" s="42"/>
      <c r="C80" s="63" t="s">
        <v>140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6.5" customHeight="1">
      <c r="B83" s="42"/>
      <c r="C83" s="64"/>
      <c r="D83" s="64"/>
      <c r="E83" s="400" t="str">
        <f>E7</f>
        <v>Rekonstrukce sociálního zařízení denního stacionáře</v>
      </c>
      <c r="F83" s="401"/>
      <c r="G83" s="401"/>
      <c r="H83" s="401"/>
      <c r="I83" s="173"/>
      <c r="J83" s="64"/>
      <c r="K83" s="64"/>
      <c r="L83" s="62"/>
    </row>
    <row r="84" spans="2:12" ht="15">
      <c r="B84" s="29"/>
      <c r="C84" s="66" t="s">
        <v>114</v>
      </c>
      <c r="D84" s="174"/>
      <c r="E84" s="174"/>
      <c r="F84" s="174"/>
      <c r="G84" s="174"/>
      <c r="H84" s="174"/>
      <c r="J84" s="174"/>
      <c r="K84" s="174"/>
      <c r="L84" s="175"/>
    </row>
    <row r="85" spans="2:12" ht="16.5" customHeight="1">
      <c r="B85" s="29"/>
      <c r="C85" s="174"/>
      <c r="D85" s="174"/>
      <c r="E85" s="400" t="s">
        <v>115</v>
      </c>
      <c r="F85" s="404"/>
      <c r="G85" s="404"/>
      <c r="H85" s="404"/>
      <c r="J85" s="174"/>
      <c r="K85" s="174"/>
      <c r="L85" s="175"/>
    </row>
    <row r="86" spans="2:12" ht="15">
      <c r="B86" s="29"/>
      <c r="C86" s="66" t="s">
        <v>116</v>
      </c>
      <c r="D86" s="174"/>
      <c r="E86" s="174"/>
      <c r="F86" s="174"/>
      <c r="G86" s="174"/>
      <c r="H86" s="174"/>
      <c r="J86" s="174"/>
      <c r="K86" s="174"/>
      <c r="L86" s="175"/>
    </row>
    <row r="87" spans="2:12" s="1" customFormat="1" ht="16.5" customHeight="1">
      <c r="B87" s="42"/>
      <c r="C87" s="64"/>
      <c r="D87" s="64"/>
      <c r="E87" s="402" t="s">
        <v>117</v>
      </c>
      <c r="F87" s="403"/>
      <c r="G87" s="403"/>
      <c r="H87" s="403"/>
      <c r="I87" s="173"/>
      <c r="J87" s="64"/>
      <c r="K87" s="64"/>
      <c r="L87" s="62"/>
    </row>
    <row r="88" spans="2:12" s="1" customFormat="1" ht="14.45" customHeight="1">
      <c r="B88" s="42"/>
      <c r="C88" s="66" t="s">
        <v>118</v>
      </c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7.25" customHeight="1">
      <c r="B89" s="42"/>
      <c r="C89" s="64"/>
      <c r="D89" s="64"/>
      <c r="E89" s="372" t="str">
        <f>E13</f>
        <v>01.1.4 - Elektroinstalace</v>
      </c>
      <c r="F89" s="403"/>
      <c r="G89" s="403"/>
      <c r="H89" s="403"/>
      <c r="I89" s="173"/>
      <c r="J89" s="64"/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12" s="1" customFormat="1" ht="18" customHeight="1">
      <c r="B91" s="42"/>
      <c r="C91" s="66" t="s">
        <v>24</v>
      </c>
      <c r="D91" s="64"/>
      <c r="E91" s="64"/>
      <c r="F91" s="176" t="str">
        <f>F16</f>
        <v>Písečná 5176, Chomutov</v>
      </c>
      <c r="G91" s="64"/>
      <c r="H91" s="64"/>
      <c r="I91" s="177" t="s">
        <v>26</v>
      </c>
      <c r="J91" s="74" t="str">
        <f>IF(J16="","",J16)</f>
        <v>17. 4. 2019</v>
      </c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12" s="1" customFormat="1" ht="15">
      <c r="B93" s="42"/>
      <c r="C93" s="66" t="s">
        <v>28</v>
      </c>
      <c r="D93" s="64"/>
      <c r="E93" s="64"/>
      <c r="F93" s="176" t="str">
        <f>E19</f>
        <v>Sociální služby Chomutov, příspěvková organizace</v>
      </c>
      <c r="G93" s="64"/>
      <c r="H93" s="64"/>
      <c r="I93" s="177" t="s">
        <v>34</v>
      </c>
      <c r="J93" s="176" t="str">
        <f>E25</f>
        <v>JKPO CZ s.r.o.</v>
      </c>
      <c r="K93" s="64"/>
      <c r="L93" s="62"/>
    </row>
    <row r="94" spans="2:12" s="1" customFormat="1" ht="14.45" customHeight="1">
      <c r="B94" s="42"/>
      <c r="C94" s="66" t="s">
        <v>32</v>
      </c>
      <c r="D94" s="64"/>
      <c r="E94" s="64"/>
      <c r="F94" s="176" t="str">
        <f>IF(E22="","",E22)</f>
        <v/>
      </c>
      <c r="G94" s="64"/>
      <c r="H94" s="64"/>
      <c r="I94" s="173"/>
      <c r="J94" s="64"/>
      <c r="K94" s="64"/>
      <c r="L94" s="62"/>
    </row>
    <row r="95" spans="2:12" s="1" customFormat="1" ht="10.3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20" s="10" customFormat="1" ht="29.25" customHeight="1">
      <c r="B96" s="178"/>
      <c r="C96" s="179" t="s">
        <v>141</v>
      </c>
      <c r="D96" s="180" t="s">
        <v>58</v>
      </c>
      <c r="E96" s="180" t="s">
        <v>54</v>
      </c>
      <c r="F96" s="180" t="s">
        <v>142</v>
      </c>
      <c r="G96" s="180" t="s">
        <v>143</v>
      </c>
      <c r="H96" s="180" t="s">
        <v>144</v>
      </c>
      <c r="I96" s="181" t="s">
        <v>145</v>
      </c>
      <c r="J96" s="180" t="s">
        <v>122</v>
      </c>
      <c r="K96" s="182" t="s">
        <v>146</v>
      </c>
      <c r="L96" s="183"/>
      <c r="M96" s="82" t="s">
        <v>147</v>
      </c>
      <c r="N96" s="83" t="s">
        <v>43</v>
      </c>
      <c r="O96" s="83" t="s">
        <v>148</v>
      </c>
      <c r="P96" s="83" t="s">
        <v>149</v>
      </c>
      <c r="Q96" s="83" t="s">
        <v>150</v>
      </c>
      <c r="R96" s="83" t="s">
        <v>151</v>
      </c>
      <c r="S96" s="83" t="s">
        <v>152</v>
      </c>
      <c r="T96" s="84" t="s">
        <v>153</v>
      </c>
    </row>
    <row r="97" spans="2:63" s="1" customFormat="1" ht="29.25" customHeight="1">
      <c r="B97" s="42"/>
      <c r="C97" s="88" t="s">
        <v>123</v>
      </c>
      <c r="D97" s="64"/>
      <c r="E97" s="64"/>
      <c r="F97" s="64"/>
      <c r="G97" s="64"/>
      <c r="H97" s="64"/>
      <c r="I97" s="173"/>
      <c r="J97" s="184">
        <f>BK97</f>
        <v>0</v>
      </c>
      <c r="K97" s="64"/>
      <c r="L97" s="62"/>
      <c r="M97" s="85"/>
      <c r="N97" s="86"/>
      <c r="O97" s="86"/>
      <c r="P97" s="185">
        <f>P98+P100+P106+P112+P124+P126+P128+P131+P134</f>
        <v>0</v>
      </c>
      <c r="Q97" s="86"/>
      <c r="R97" s="185">
        <f>R98+R100+R106+R112+R124+R126+R128+R131+R134</f>
        <v>0</v>
      </c>
      <c r="S97" s="86"/>
      <c r="T97" s="186">
        <f>T98+T100+T106+T112+T124+T126+T128+T131+T134</f>
        <v>0</v>
      </c>
      <c r="AT97" s="25" t="s">
        <v>72</v>
      </c>
      <c r="AU97" s="25" t="s">
        <v>124</v>
      </c>
      <c r="BK97" s="187">
        <f>BK98+BK100+BK106+BK112+BK124+BK126+BK128+BK131+BK134</f>
        <v>0</v>
      </c>
    </row>
    <row r="98" spans="2:63" s="11" customFormat="1" ht="37.35" customHeight="1">
      <c r="B98" s="188"/>
      <c r="C98" s="189"/>
      <c r="D98" s="190" t="s">
        <v>72</v>
      </c>
      <c r="E98" s="191" t="s">
        <v>859</v>
      </c>
      <c r="F98" s="191" t="s">
        <v>97</v>
      </c>
      <c r="G98" s="189"/>
      <c r="H98" s="189"/>
      <c r="I98" s="192"/>
      <c r="J98" s="193">
        <f>BK98</f>
        <v>0</v>
      </c>
      <c r="K98" s="189"/>
      <c r="L98" s="194"/>
      <c r="M98" s="195"/>
      <c r="N98" s="196"/>
      <c r="O98" s="196"/>
      <c r="P98" s="197">
        <f>P99</f>
        <v>0</v>
      </c>
      <c r="Q98" s="196"/>
      <c r="R98" s="197">
        <f>R99</f>
        <v>0</v>
      </c>
      <c r="S98" s="196"/>
      <c r="T98" s="198">
        <f>T99</f>
        <v>0</v>
      </c>
      <c r="AR98" s="199" t="s">
        <v>80</v>
      </c>
      <c r="AT98" s="200" t="s">
        <v>72</v>
      </c>
      <c r="AU98" s="200" t="s">
        <v>73</v>
      </c>
      <c r="AY98" s="199" t="s">
        <v>156</v>
      </c>
      <c r="BK98" s="201">
        <f>BK99</f>
        <v>0</v>
      </c>
    </row>
    <row r="99" spans="2:65" s="1" customFormat="1" ht="16.5" customHeight="1">
      <c r="B99" s="42"/>
      <c r="C99" s="204" t="s">
        <v>80</v>
      </c>
      <c r="D99" s="204" t="s">
        <v>158</v>
      </c>
      <c r="E99" s="205" t="s">
        <v>860</v>
      </c>
      <c r="F99" s="206" t="s">
        <v>861</v>
      </c>
      <c r="G99" s="207" t="s">
        <v>276</v>
      </c>
      <c r="H99" s="208">
        <v>2</v>
      </c>
      <c r="I99" s="209"/>
      <c r="J99" s="210">
        <f>ROUND(I99*H99,2)</f>
        <v>0</v>
      </c>
      <c r="K99" s="206" t="s">
        <v>23</v>
      </c>
      <c r="L99" s="62"/>
      <c r="M99" s="211" t="s">
        <v>23</v>
      </c>
      <c r="N99" s="212" t="s">
        <v>44</v>
      </c>
      <c r="O99" s="43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5" t="s">
        <v>163</v>
      </c>
      <c r="AT99" s="25" t="s">
        <v>158</v>
      </c>
      <c r="AU99" s="25" t="s">
        <v>80</v>
      </c>
      <c r="AY99" s="25" t="s">
        <v>156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5" t="s">
        <v>80</v>
      </c>
      <c r="BK99" s="215">
        <f>ROUND(I99*H99,2)</f>
        <v>0</v>
      </c>
      <c r="BL99" s="25" t="s">
        <v>163</v>
      </c>
      <c r="BM99" s="25" t="s">
        <v>862</v>
      </c>
    </row>
    <row r="100" spans="2:63" s="11" customFormat="1" ht="37.35" customHeight="1">
      <c r="B100" s="188"/>
      <c r="C100" s="189"/>
      <c r="D100" s="190" t="s">
        <v>72</v>
      </c>
      <c r="E100" s="191" t="s">
        <v>863</v>
      </c>
      <c r="F100" s="191" t="s">
        <v>864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SUM(P101:P105)</f>
        <v>0</v>
      </c>
      <c r="Q100" s="196"/>
      <c r="R100" s="197">
        <f>SUM(R101:R105)</f>
        <v>0</v>
      </c>
      <c r="S100" s="196"/>
      <c r="T100" s="198">
        <f>SUM(T101:T105)</f>
        <v>0</v>
      </c>
      <c r="AR100" s="199" t="s">
        <v>80</v>
      </c>
      <c r="AT100" s="200" t="s">
        <v>72</v>
      </c>
      <c r="AU100" s="200" t="s">
        <v>73</v>
      </c>
      <c r="AY100" s="199" t="s">
        <v>156</v>
      </c>
      <c r="BK100" s="201">
        <f>SUM(BK101:BK105)</f>
        <v>0</v>
      </c>
    </row>
    <row r="101" spans="2:65" s="1" customFormat="1" ht="16.5" customHeight="1">
      <c r="B101" s="42"/>
      <c r="C101" s="204" t="s">
        <v>82</v>
      </c>
      <c r="D101" s="204" t="s">
        <v>158</v>
      </c>
      <c r="E101" s="205" t="s">
        <v>865</v>
      </c>
      <c r="F101" s="206" t="s">
        <v>866</v>
      </c>
      <c r="G101" s="207" t="s">
        <v>276</v>
      </c>
      <c r="H101" s="208">
        <v>3</v>
      </c>
      <c r="I101" s="209"/>
      <c r="J101" s="210">
        <f>ROUND(I101*H101,2)</f>
        <v>0</v>
      </c>
      <c r="K101" s="206" t="s">
        <v>23</v>
      </c>
      <c r="L101" s="62"/>
      <c r="M101" s="211" t="s">
        <v>23</v>
      </c>
      <c r="N101" s="212" t="s">
        <v>44</v>
      </c>
      <c r="O101" s="4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5" t="s">
        <v>163</v>
      </c>
      <c r="AT101" s="25" t="s">
        <v>158</v>
      </c>
      <c r="AU101" s="25" t="s">
        <v>80</v>
      </c>
      <c r="AY101" s="25" t="s">
        <v>156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80</v>
      </c>
      <c r="BK101" s="215">
        <f>ROUND(I101*H101,2)</f>
        <v>0</v>
      </c>
      <c r="BL101" s="25" t="s">
        <v>163</v>
      </c>
      <c r="BM101" s="25" t="s">
        <v>867</v>
      </c>
    </row>
    <row r="102" spans="2:47" s="1" customFormat="1" ht="40.5">
      <c r="B102" s="42"/>
      <c r="C102" s="64"/>
      <c r="D102" s="218" t="s">
        <v>868</v>
      </c>
      <c r="E102" s="64"/>
      <c r="F102" s="274" t="s">
        <v>869</v>
      </c>
      <c r="G102" s="64"/>
      <c r="H102" s="64"/>
      <c r="I102" s="173"/>
      <c r="J102" s="64"/>
      <c r="K102" s="64"/>
      <c r="L102" s="62"/>
      <c r="M102" s="275"/>
      <c r="N102" s="43"/>
      <c r="O102" s="43"/>
      <c r="P102" s="43"/>
      <c r="Q102" s="43"/>
      <c r="R102" s="43"/>
      <c r="S102" s="43"/>
      <c r="T102" s="79"/>
      <c r="AT102" s="25" t="s">
        <v>868</v>
      </c>
      <c r="AU102" s="25" t="s">
        <v>80</v>
      </c>
    </row>
    <row r="103" spans="2:65" s="1" customFormat="1" ht="16.5" customHeight="1">
      <c r="B103" s="42"/>
      <c r="C103" s="204" t="s">
        <v>163</v>
      </c>
      <c r="D103" s="204" t="s">
        <v>158</v>
      </c>
      <c r="E103" s="205" t="s">
        <v>870</v>
      </c>
      <c r="F103" s="206" t="s">
        <v>871</v>
      </c>
      <c r="G103" s="207" t="s">
        <v>191</v>
      </c>
      <c r="H103" s="208">
        <v>20</v>
      </c>
      <c r="I103" s="209"/>
      <c r="J103" s="210">
        <f>ROUND(I103*H103,2)</f>
        <v>0</v>
      </c>
      <c r="K103" s="206" t="s">
        <v>23</v>
      </c>
      <c r="L103" s="62"/>
      <c r="M103" s="211" t="s">
        <v>23</v>
      </c>
      <c r="N103" s="212" t="s">
        <v>44</v>
      </c>
      <c r="O103" s="43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5" t="s">
        <v>163</v>
      </c>
      <c r="AT103" s="25" t="s">
        <v>158</v>
      </c>
      <c r="AU103" s="25" t="s">
        <v>80</v>
      </c>
      <c r="AY103" s="25" t="s">
        <v>156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5" t="s">
        <v>80</v>
      </c>
      <c r="BK103" s="215">
        <f>ROUND(I103*H103,2)</f>
        <v>0</v>
      </c>
      <c r="BL103" s="25" t="s">
        <v>163</v>
      </c>
      <c r="BM103" s="25" t="s">
        <v>872</v>
      </c>
    </row>
    <row r="104" spans="2:47" s="1" customFormat="1" ht="40.5">
      <c r="B104" s="42"/>
      <c r="C104" s="64"/>
      <c r="D104" s="218" t="s">
        <v>868</v>
      </c>
      <c r="E104" s="64"/>
      <c r="F104" s="274" t="s">
        <v>873</v>
      </c>
      <c r="G104" s="64"/>
      <c r="H104" s="64"/>
      <c r="I104" s="173"/>
      <c r="J104" s="64"/>
      <c r="K104" s="64"/>
      <c r="L104" s="62"/>
      <c r="M104" s="275"/>
      <c r="N104" s="43"/>
      <c r="O104" s="43"/>
      <c r="P104" s="43"/>
      <c r="Q104" s="43"/>
      <c r="R104" s="43"/>
      <c r="S104" s="43"/>
      <c r="T104" s="79"/>
      <c r="AT104" s="25" t="s">
        <v>868</v>
      </c>
      <c r="AU104" s="25" t="s">
        <v>80</v>
      </c>
    </row>
    <row r="105" spans="2:65" s="1" customFormat="1" ht="16.5" customHeight="1">
      <c r="B105" s="42"/>
      <c r="C105" s="204" t="s">
        <v>90</v>
      </c>
      <c r="D105" s="204" t="s">
        <v>158</v>
      </c>
      <c r="E105" s="205" t="s">
        <v>874</v>
      </c>
      <c r="F105" s="206" t="s">
        <v>875</v>
      </c>
      <c r="G105" s="207" t="s">
        <v>675</v>
      </c>
      <c r="H105" s="208">
        <v>0.1</v>
      </c>
      <c r="I105" s="209"/>
      <c r="J105" s="210">
        <f>ROUND(I105*H105,2)</f>
        <v>0</v>
      </c>
      <c r="K105" s="206" t="s">
        <v>23</v>
      </c>
      <c r="L105" s="62"/>
      <c r="M105" s="211" t="s">
        <v>23</v>
      </c>
      <c r="N105" s="212" t="s">
        <v>44</v>
      </c>
      <c r="O105" s="43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5" t="s">
        <v>163</v>
      </c>
      <c r="AT105" s="25" t="s">
        <v>158</v>
      </c>
      <c r="AU105" s="25" t="s">
        <v>80</v>
      </c>
      <c r="AY105" s="25" t="s">
        <v>156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5" t="s">
        <v>80</v>
      </c>
      <c r="BK105" s="215">
        <f>ROUND(I105*H105,2)</f>
        <v>0</v>
      </c>
      <c r="BL105" s="25" t="s">
        <v>163</v>
      </c>
      <c r="BM105" s="25" t="s">
        <v>876</v>
      </c>
    </row>
    <row r="106" spans="2:63" s="11" customFormat="1" ht="37.35" customHeight="1">
      <c r="B106" s="188"/>
      <c r="C106" s="189"/>
      <c r="D106" s="190" t="s">
        <v>72</v>
      </c>
      <c r="E106" s="191" t="s">
        <v>169</v>
      </c>
      <c r="F106" s="191" t="s">
        <v>877</v>
      </c>
      <c r="G106" s="189"/>
      <c r="H106" s="189"/>
      <c r="I106" s="192"/>
      <c r="J106" s="193">
        <f>BK106</f>
        <v>0</v>
      </c>
      <c r="K106" s="189"/>
      <c r="L106" s="194"/>
      <c r="M106" s="195"/>
      <c r="N106" s="196"/>
      <c r="O106" s="196"/>
      <c r="P106" s="197">
        <f>SUM(P107:P111)</f>
        <v>0</v>
      </c>
      <c r="Q106" s="196"/>
      <c r="R106" s="197">
        <f>SUM(R107:R111)</f>
        <v>0</v>
      </c>
      <c r="S106" s="196"/>
      <c r="T106" s="198">
        <f>SUM(T107:T111)</f>
        <v>0</v>
      </c>
      <c r="AR106" s="199" t="s">
        <v>80</v>
      </c>
      <c r="AT106" s="200" t="s">
        <v>72</v>
      </c>
      <c r="AU106" s="200" t="s">
        <v>73</v>
      </c>
      <c r="AY106" s="199" t="s">
        <v>156</v>
      </c>
      <c r="BK106" s="201">
        <f>SUM(BK107:BK111)</f>
        <v>0</v>
      </c>
    </row>
    <row r="107" spans="2:65" s="1" customFormat="1" ht="16.5" customHeight="1">
      <c r="B107" s="42"/>
      <c r="C107" s="204" t="s">
        <v>188</v>
      </c>
      <c r="D107" s="204" t="s">
        <v>158</v>
      </c>
      <c r="E107" s="205" t="s">
        <v>878</v>
      </c>
      <c r="F107" s="206" t="s">
        <v>879</v>
      </c>
      <c r="G107" s="207" t="s">
        <v>880</v>
      </c>
      <c r="H107" s="276"/>
      <c r="I107" s="209"/>
      <c r="J107" s="210">
        <f>ROUND(I107*H107,2)</f>
        <v>0</v>
      </c>
      <c r="K107" s="206" t="s">
        <v>23</v>
      </c>
      <c r="L107" s="62"/>
      <c r="M107" s="211" t="s">
        <v>23</v>
      </c>
      <c r="N107" s="212" t="s">
        <v>44</v>
      </c>
      <c r="O107" s="43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5" t="s">
        <v>163</v>
      </c>
      <c r="AT107" s="25" t="s">
        <v>158</v>
      </c>
      <c r="AU107" s="25" t="s">
        <v>80</v>
      </c>
      <c r="AY107" s="25" t="s">
        <v>156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5" t="s">
        <v>80</v>
      </c>
      <c r="BK107" s="215">
        <f>ROUND(I107*H107,2)</f>
        <v>0</v>
      </c>
      <c r="BL107" s="25" t="s">
        <v>163</v>
      </c>
      <c r="BM107" s="25" t="s">
        <v>881</v>
      </c>
    </row>
    <row r="108" spans="2:47" s="1" customFormat="1" ht="229.5">
      <c r="B108" s="42"/>
      <c r="C108" s="64"/>
      <c r="D108" s="218" t="s">
        <v>868</v>
      </c>
      <c r="E108" s="64"/>
      <c r="F108" s="274" t="s">
        <v>882</v>
      </c>
      <c r="G108" s="64"/>
      <c r="H108" s="64"/>
      <c r="I108" s="173"/>
      <c r="J108" s="64"/>
      <c r="K108" s="64"/>
      <c r="L108" s="62"/>
      <c r="M108" s="275"/>
      <c r="N108" s="43"/>
      <c r="O108" s="43"/>
      <c r="P108" s="43"/>
      <c r="Q108" s="43"/>
      <c r="R108" s="43"/>
      <c r="S108" s="43"/>
      <c r="T108" s="79"/>
      <c r="AT108" s="25" t="s">
        <v>868</v>
      </c>
      <c r="AU108" s="25" t="s">
        <v>80</v>
      </c>
    </row>
    <row r="109" spans="2:65" s="1" customFormat="1" ht="16.5" customHeight="1">
      <c r="B109" s="42"/>
      <c r="C109" s="204" t="s">
        <v>194</v>
      </c>
      <c r="D109" s="204" t="s">
        <v>158</v>
      </c>
      <c r="E109" s="205" t="s">
        <v>883</v>
      </c>
      <c r="F109" s="206" t="s">
        <v>884</v>
      </c>
      <c r="G109" s="207" t="s">
        <v>880</v>
      </c>
      <c r="H109" s="276"/>
      <c r="I109" s="209"/>
      <c r="J109" s="210">
        <f>ROUND(I109*H109,2)</f>
        <v>0</v>
      </c>
      <c r="K109" s="206" t="s">
        <v>23</v>
      </c>
      <c r="L109" s="62"/>
      <c r="M109" s="211" t="s">
        <v>23</v>
      </c>
      <c r="N109" s="212" t="s">
        <v>44</v>
      </c>
      <c r="O109" s="43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5" t="s">
        <v>163</v>
      </c>
      <c r="AT109" s="25" t="s">
        <v>158</v>
      </c>
      <c r="AU109" s="25" t="s">
        <v>80</v>
      </c>
      <c r="AY109" s="25" t="s">
        <v>156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5" t="s">
        <v>80</v>
      </c>
      <c r="BK109" s="215">
        <f>ROUND(I109*H109,2)</f>
        <v>0</v>
      </c>
      <c r="BL109" s="25" t="s">
        <v>163</v>
      </c>
      <c r="BM109" s="25" t="s">
        <v>885</v>
      </c>
    </row>
    <row r="110" spans="2:47" s="1" customFormat="1" ht="27">
      <c r="B110" s="42"/>
      <c r="C110" s="64"/>
      <c r="D110" s="218" t="s">
        <v>868</v>
      </c>
      <c r="E110" s="64"/>
      <c r="F110" s="274" t="s">
        <v>886</v>
      </c>
      <c r="G110" s="64"/>
      <c r="H110" s="64"/>
      <c r="I110" s="173"/>
      <c r="J110" s="64"/>
      <c r="K110" s="64"/>
      <c r="L110" s="62"/>
      <c r="M110" s="275"/>
      <c r="N110" s="43"/>
      <c r="O110" s="43"/>
      <c r="P110" s="43"/>
      <c r="Q110" s="43"/>
      <c r="R110" s="43"/>
      <c r="S110" s="43"/>
      <c r="T110" s="79"/>
      <c r="AT110" s="25" t="s">
        <v>868</v>
      </c>
      <c r="AU110" s="25" t="s">
        <v>80</v>
      </c>
    </row>
    <row r="111" spans="2:65" s="1" customFormat="1" ht="16.5" customHeight="1">
      <c r="B111" s="42"/>
      <c r="C111" s="204" t="s">
        <v>199</v>
      </c>
      <c r="D111" s="204" t="s">
        <v>158</v>
      </c>
      <c r="E111" s="205" t="s">
        <v>887</v>
      </c>
      <c r="F111" s="206" t="s">
        <v>888</v>
      </c>
      <c r="G111" s="207" t="s">
        <v>880</v>
      </c>
      <c r="H111" s="276"/>
      <c r="I111" s="209"/>
      <c r="J111" s="210">
        <f>ROUND(I111*H111,2)</f>
        <v>0</v>
      </c>
      <c r="K111" s="206" t="s">
        <v>23</v>
      </c>
      <c r="L111" s="62"/>
      <c r="M111" s="211" t="s">
        <v>23</v>
      </c>
      <c r="N111" s="212" t="s">
        <v>44</v>
      </c>
      <c r="O111" s="43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5" t="s">
        <v>163</v>
      </c>
      <c r="AT111" s="25" t="s">
        <v>158</v>
      </c>
      <c r="AU111" s="25" t="s">
        <v>80</v>
      </c>
      <c r="AY111" s="25" t="s">
        <v>156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5" t="s">
        <v>80</v>
      </c>
      <c r="BK111" s="215">
        <f>ROUND(I111*H111,2)</f>
        <v>0</v>
      </c>
      <c r="BL111" s="25" t="s">
        <v>163</v>
      </c>
      <c r="BM111" s="25" t="s">
        <v>889</v>
      </c>
    </row>
    <row r="112" spans="2:63" s="11" customFormat="1" ht="37.35" customHeight="1">
      <c r="B112" s="188"/>
      <c r="C112" s="189"/>
      <c r="D112" s="190" t="s">
        <v>72</v>
      </c>
      <c r="E112" s="191" t="s">
        <v>890</v>
      </c>
      <c r="F112" s="191" t="s">
        <v>891</v>
      </c>
      <c r="G112" s="189"/>
      <c r="H112" s="189"/>
      <c r="I112" s="192"/>
      <c r="J112" s="193">
        <f>BK112</f>
        <v>0</v>
      </c>
      <c r="K112" s="189"/>
      <c r="L112" s="194"/>
      <c r="M112" s="195"/>
      <c r="N112" s="196"/>
      <c r="O112" s="196"/>
      <c r="P112" s="197">
        <f>SUM(P113:P123)</f>
        <v>0</v>
      </c>
      <c r="Q112" s="196"/>
      <c r="R112" s="197">
        <f>SUM(R113:R123)</f>
        <v>0</v>
      </c>
      <c r="S112" s="196"/>
      <c r="T112" s="198">
        <f>SUM(T113:T123)</f>
        <v>0</v>
      </c>
      <c r="AR112" s="199" t="s">
        <v>80</v>
      </c>
      <c r="AT112" s="200" t="s">
        <v>72</v>
      </c>
      <c r="AU112" s="200" t="s">
        <v>73</v>
      </c>
      <c r="AY112" s="199" t="s">
        <v>156</v>
      </c>
      <c r="BK112" s="201">
        <f>SUM(BK113:BK123)</f>
        <v>0</v>
      </c>
    </row>
    <row r="113" spans="2:65" s="1" customFormat="1" ht="16.5" customHeight="1">
      <c r="B113" s="42"/>
      <c r="C113" s="204" t="s">
        <v>172</v>
      </c>
      <c r="D113" s="204" t="s">
        <v>158</v>
      </c>
      <c r="E113" s="205" t="s">
        <v>892</v>
      </c>
      <c r="F113" s="206" t="s">
        <v>893</v>
      </c>
      <c r="G113" s="207" t="s">
        <v>276</v>
      </c>
      <c r="H113" s="208">
        <v>3</v>
      </c>
      <c r="I113" s="209"/>
      <c r="J113" s="210">
        <f>ROUND(I113*H113,2)</f>
        <v>0</v>
      </c>
      <c r="K113" s="206" t="s">
        <v>23</v>
      </c>
      <c r="L113" s="62"/>
      <c r="M113" s="211" t="s">
        <v>23</v>
      </c>
      <c r="N113" s="212" t="s">
        <v>44</v>
      </c>
      <c r="O113" s="43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5" t="s">
        <v>163</v>
      </c>
      <c r="AT113" s="25" t="s">
        <v>158</v>
      </c>
      <c r="AU113" s="25" t="s">
        <v>80</v>
      </c>
      <c r="AY113" s="25" t="s">
        <v>156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5" t="s">
        <v>80</v>
      </c>
      <c r="BK113" s="215">
        <f>ROUND(I113*H113,2)</f>
        <v>0</v>
      </c>
      <c r="BL113" s="25" t="s">
        <v>163</v>
      </c>
      <c r="BM113" s="25" t="s">
        <v>894</v>
      </c>
    </row>
    <row r="114" spans="2:47" s="1" customFormat="1" ht="40.5">
      <c r="B114" s="42"/>
      <c r="C114" s="64"/>
      <c r="D114" s="218" t="s">
        <v>868</v>
      </c>
      <c r="E114" s="64"/>
      <c r="F114" s="274" t="s">
        <v>895</v>
      </c>
      <c r="G114" s="64"/>
      <c r="H114" s="64"/>
      <c r="I114" s="173"/>
      <c r="J114" s="64"/>
      <c r="K114" s="64"/>
      <c r="L114" s="62"/>
      <c r="M114" s="275"/>
      <c r="N114" s="43"/>
      <c r="O114" s="43"/>
      <c r="P114" s="43"/>
      <c r="Q114" s="43"/>
      <c r="R114" s="43"/>
      <c r="S114" s="43"/>
      <c r="T114" s="79"/>
      <c r="AT114" s="25" t="s">
        <v>868</v>
      </c>
      <c r="AU114" s="25" t="s">
        <v>80</v>
      </c>
    </row>
    <row r="115" spans="2:65" s="1" customFormat="1" ht="16.5" customHeight="1">
      <c r="B115" s="42"/>
      <c r="C115" s="204" t="s">
        <v>215</v>
      </c>
      <c r="D115" s="204" t="s">
        <v>158</v>
      </c>
      <c r="E115" s="205" t="s">
        <v>896</v>
      </c>
      <c r="F115" s="206" t="s">
        <v>897</v>
      </c>
      <c r="G115" s="207" t="s">
        <v>276</v>
      </c>
      <c r="H115" s="208">
        <v>3</v>
      </c>
      <c r="I115" s="209"/>
      <c r="J115" s="210">
        <f>ROUND(I115*H115,2)</f>
        <v>0</v>
      </c>
      <c r="K115" s="206" t="s">
        <v>23</v>
      </c>
      <c r="L115" s="62"/>
      <c r="M115" s="211" t="s">
        <v>23</v>
      </c>
      <c r="N115" s="212" t="s">
        <v>44</v>
      </c>
      <c r="O115" s="43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5" t="s">
        <v>163</v>
      </c>
      <c r="AT115" s="25" t="s">
        <v>158</v>
      </c>
      <c r="AU115" s="25" t="s">
        <v>80</v>
      </c>
      <c r="AY115" s="25" t="s">
        <v>156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5" t="s">
        <v>80</v>
      </c>
      <c r="BK115" s="215">
        <f>ROUND(I115*H115,2)</f>
        <v>0</v>
      </c>
      <c r="BL115" s="25" t="s">
        <v>163</v>
      </c>
      <c r="BM115" s="25" t="s">
        <v>898</v>
      </c>
    </row>
    <row r="116" spans="2:47" s="1" customFormat="1" ht="27">
      <c r="B116" s="42"/>
      <c r="C116" s="64"/>
      <c r="D116" s="218" t="s">
        <v>868</v>
      </c>
      <c r="E116" s="64"/>
      <c r="F116" s="274" t="s">
        <v>899</v>
      </c>
      <c r="G116" s="64"/>
      <c r="H116" s="64"/>
      <c r="I116" s="173"/>
      <c r="J116" s="64"/>
      <c r="K116" s="64"/>
      <c r="L116" s="62"/>
      <c r="M116" s="275"/>
      <c r="N116" s="43"/>
      <c r="O116" s="43"/>
      <c r="P116" s="43"/>
      <c r="Q116" s="43"/>
      <c r="R116" s="43"/>
      <c r="S116" s="43"/>
      <c r="T116" s="79"/>
      <c r="AT116" s="25" t="s">
        <v>868</v>
      </c>
      <c r="AU116" s="25" t="s">
        <v>80</v>
      </c>
    </row>
    <row r="117" spans="2:65" s="1" customFormat="1" ht="16.5" customHeight="1">
      <c r="B117" s="42"/>
      <c r="C117" s="204" t="s">
        <v>220</v>
      </c>
      <c r="D117" s="204" t="s">
        <v>158</v>
      </c>
      <c r="E117" s="205" t="s">
        <v>900</v>
      </c>
      <c r="F117" s="206" t="s">
        <v>901</v>
      </c>
      <c r="G117" s="207" t="s">
        <v>191</v>
      </c>
      <c r="H117" s="208">
        <v>10</v>
      </c>
      <c r="I117" s="209"/>
      <c r="J117" s="210">
        <f>ROUND(I117*H117,2)</f>
        <v>0</v>
      </c>
      <c r="K117" s="206" t="s">
        <v>23</v>
      </c>
      <c r="L117" s="62"/>
      <c r="M117" s="211" t="s">
        <v>23</v>
      </c>
      <c r="N117" s="212" t="s">
        <v>44</v>
      </c>
      <c r="O117" s="43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5" t="s">
        <v>163</v>
      </c>
      <c r="AT117" s="25" t="s">
        <v>158</v>
      </c>
      <c r="AU117" s="25" t="s">
        <v>80</v>
      </c>
      <c r="AY117" s="25" t="s">
        <v>156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5" t="s">
        <v>80</v>
      </c>
      <c r="BK117" s="215">
        <f>ROUND(I117*H117,2)</f>
        <v>0</v>
      </c>
      <c r="BL117" s="25" t="s">
        <v>163</v>
      </c>
      <c r="BM117" s="25" t="s">
        <v>902</v>
      </c>
    </row>
    <row r="118" spans="2:47" s="1" customFormat="1" ht="27">
      <c r="B118" s="42"/>
      <c r="C118" s="64"/>
      <c r="D118" s="218" t="s">
        <v>868</v>
      </c>
      <c r="E118" s="64"/>
      <c r="F118" s="274" t="s">
        <v>903</v>
      </c>
      <c r="G118" s="64"/>
      <c r="H118" s="64"/>
      <c r="I118" s="173"/>
      <c r="J118" s="64"/>
      <c r="K118" s="64"/>
      <c r="L118" s="62"/>
      <c r="M118" s="275"/>
      <c r="N118" s="43"/>
      <c r="O118" s="43"/>
      <c r="P118" s="43"/>
      <c r="Q118" s="43"/>
      <c r="R118" s="43"/>
      <c r="S118" s="43"/>
      <c r="T118" s="79"/>
      <c r="AT118" s="25" t="s">
        <v>868</v>
      </c>
      <c r="AU118" s="25" t="s">
        <v>80</v>
      </c>
    </row>
    <row r="119" spans="2:65" s="1" customFormat="1" ht="16.5" customHeight="1">
      <c r="B119" s="42"/>
      <c r="C119" s="204" t="s">
        <v>224</v>
      </c>
      <c r="D119" s="204" t="s">
        <v>158</v>
      </c>
      <c r="E119" s="205" t="s">
        <v>904</v>
      </c>
      <c r="F119" s="206" t="s">
        <v>905</v>
      </c>
      <c r="G119" s="207" t="s">
        <v>191</v>
      </c>
      <c r="H119" s="208">
        <v>20</v>
      </c>
      <c r="I119" s="209"/>
      <c r="J119" s="210">
        <f>ROUND(I119*H119,2)</f>
        <v>0</v>
      </c>
      <c r="K119" s="206" t="s">
        <v>23</v>
      </c>
      <c r="L119" s="62"/>
      <c r="M119" s="211" t="s">
        <v>23</v>
      </c>
      <c r="N119" s="212" t="s">
        <v>44</v>
      </c>
      <c r="O119" s="4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5" t="s">
        <v>163</v>
      </c>
      <c r="AT119" s="25" t="s">
        <v>158</v>
      </c>
      <c r="AU119" s="25" t="s">
        <v>80</v>
      </c>
      <c r="AY119" s="25" t="s">
        <v>156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5" t="s">
        <v>80</v>
      </c>
      <c r="BK119" s="215">
        <f>ROUND(I119*H119,2)</f>
        <v>0</v>
      </c>
      <c r="BL119" s="25" t="s">
        <v>163</v>
      </c>
      <c r="BM119" s="25" t="s">
        <v>906</v>
      </c>
    </row>
    <row r="120" spans="2:47" s="1" customFormat="1" ht="27">
      <c r="B120" s="42"/>
      <c r="C120" s="64"/>
      <c r="D120" s="218" t="s">
        <v>868</v>
      </c>
      <c r="E120" s="64"/>
      <c r="F120" s="274" t="s">
        <v>903</v>
      </c>
      <c r="G120" s="64"/>
      <c r="H120" s="64"/>
      <c r="I120" s="173"/>
      <c r="J120" s="64"/>
      <c r="K120" s="64"/>
      <c r="L120" s="62"/>
      <c r="M120" s="275"/>
      <c r="N120" s="43"/>
      <c r="O120" s="43"/>
      <c r="P120" s="43"/>
      <c r="Q120" s="43"/>
      <c r="R120" s="43"/>
      <c r="S120" s="43"/>
      <c r="T120" s="79"/>
      <c r="AT120" s="25" t="s">
        <v>868</v>
      </c>
      <c r="AU120" s="25" t="s">
        <v>80</v>
      </c>
    </row>
    <row r="121" spans="2:65" s="1" customFormat="1" ht="16.5" customHeight="1">
      <c r="B121" s="42"/>
      <c r="C121" s="204" t="s">
        <v>240</v>
      </c>
      <c r="D121" s="204" t="s">
        <v>158</v>
      </c>
      <c r="E121" s="205" t="s">
        <v>907</v>
      </c>
      <c r="F121" s="206" t="s">
        <v>908</v>
      </c>
      <c r="G121" s="207" t="s">
        <v>191</v>
      </c>
      <c r="H121" s="208">
        <v>10</v>
      </c>
      <c r="I121" s="209"/>
      <c r="J121" s="210">
        <f>ROUND(I121*H121,2)</f>
        <v>0</v>
      </c>
      <c r="K121" s="206" t="s">
        <v>23</v>
      </c>
      <c r="L121" s="62"/>
      <c r="M121" s="211" t="s">
        <v>23</v>
      </c>
      <c r="N121" s="212" t="s">
        <v>44</v>
      </c>
      <c r="O121" s="43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5" t="s">
        <v>163</v>
      </c>
      <c r="AT121" s="25" t="s">
        <v>158</v>
      </c>
      <c r="AU121" s="25" t="s">
        <v>80</v>
      </c>
      <c r="AY121" s="25" t="s">
        <v>156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5" t="s">
        <v>80</v>
      </c>
      <c r="BK121" s="215">
        <f>ROUND(I121*H121,2)</f>
        <v>0</v>
      </c>
      <c r="BL121" s="25" t="s">
        <v>163</v>
      </c>
      <c r="BM121" s="25" t="s">
        <v>909</v>
      </c>
    </row>
    <row r="122" spans="2:47" s="1" customFormat="1" ht="27">
      <c r="B122" s="42"/>
      <c r="C122" s="64"/>
      <c r="D122" s="218" t="s">
        <v>868</v>
      </c>
      <c r="E122" s="64"/>
      <c r="F122" s="274" t="s">
        <v>903</v>
      </c>
      <c r="G122" s="64"/>
      <c r="H122" s="64"/>
      <c r="I122" s="173"/>
      <c r="J122" s="64"/>
      <c r="K122" s="64"/>
      <c r="L122" s="62"/>
      <c r="M122" s="275"/>
      <c r="N122" s="43"/>
      <c r="O122" s="43"/>
      <c r="P122" s="43"/>
      <c r="Q122" s="43"/>
      <c r="R122" s="43"/>
      <c r="S122" s="43"/>
      <c r="T122" s="79"/>
      <c r="AT122" s="25" t="s">
        <v>868</v>
      </c>
      <c r="AU122" s="25" t="s">
        <v>80</v>
      </c>
    </row>
    <row r="123" spans="2:65" s="1" customFormat="1" ht="16.5" customHeight="1">
      <c r="B123" s="42"/>
      <c r="C123" s="204" t="s">
        <v>245</v>
      </c>
      <c r="D123" s="204" t="s">
        <v>158</v>
      </c>
      <c r="E123" s="205" t="s">
        <v>910</v>
      </c>
      <c r="F123" s="206" t="s">
        <v>911</v>
      </c>
      <c r="G123" s="207" t="s">
        <v>276</v>
      </c>
      <c r="H123" s="208">
        <v>5</v>
      </c>
      <c r="I123" s="209"/>
      <c r="J123" s="210">
        <f>ROUND(I123*H123,2)</f>
        <v>0</v>
      </c>
      <c r="K123" s="206" t="s">
        <v>23</v>
      </c>
      <c r="L123" s="62"/>
      <c r="M123" s="211" t="s">
        <v>23</v>
      </c>
      <c r="N123" s="212" t="s">
        <v>44</v>
      </c>
      <c r="O123" s="43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5" t="s">
        <v>163</v>
      </c>
      <c r="AT123" s="25" t="s">
        <v>158</v>
      </c>
      <c r="AU123" s="25" t="s">
        <v>80</v>
      </c>
      <c r="AY123" s="25" t="s">
        <v>156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80</v>
      </c>
      <c r="BK123" s="215">
        <f>ROUND(I123*H123,2)</f>
        <v>0</v>
      </c>
      <c r="BL123" s="25" t="s">
        <v>163</v>
      </c>
      <c r="BM123" s="25" t="s">
        <v>912</v>
      </c>
    </row>
    <row r="124" spans="2:63" s="11" customFormat="1" ht="37.35" customHeight="1">
      <c r="B124" s="188"/>
      <c r="C124" s="189"/>
      <c r="D124" s="190" t="s">
        <v>72</v>
      </c>
      <c r="E124" s="191" t="s">
        <v>913</v>
      </c>
      <c r="F124" s="191" t="s">
        <v>914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0</v>
      </c>
      <c r="AR124" s="199" t="s">
        <v>80</v>
      </c>
      <c r="AT124" s="200" t="s">
        <v>72</v>
      </c>
      <c r="AU124" s="200" t="s">
        <v>73</v>
      </c>
      <c r="AY124" s="199" t="s">
        <v>156</v>
      </c>
      <c r="BK124" s="201">
        <f>BK125</f>
        <v>0</v>
      </c>
    </row>
    <row r="125" spans="2:65" s="1" customFormat="1" ht="16.5" customHeight="1">
      <c r="B125" s="42"/>
      <c r="C125" s="204" t="s">
        <v>250</v>
      </c>
      <c r="D125" s="204" t="s">
        <v>158</v>
      </c>
      <c r="E125" s="205" t="s">
        <v>915</v>
      </c>
      <c r="F125" s="206" t="s">
        <v>916</v>
      </c>
      <c r="G125" s="207" t="s">
        <v>841</v>
      </c>
      <c r="H125" s="208">
        <v>16</v>
      </c>
      <c r="I125" s="209"/>
      <c r="J125" s="210">
        <f>ROUND(I125*H125,2)</f>
        <v>0</v>
      </c>
      <c r="K125" s="206" t="s">
        <v>23</v>
      </c>
      <c r="L125" s="62"/>
      <c r="M125" s="211" t="s">
        <v>23</v>
      </c>
      <c r="N125" s="212" t="s">
        <v>44</v>
      </c>
      <c r="O125" s="43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5" t="s">
        <v>163</v>
      </c>
      <c r="AT125" s="25" t="s">
        <v>158</v>
      </c>
      <c r="AU125" s="25" t="s">
        <v>80</v>
      </c>
      <c r="AY125" s="25" t="s">
        <v>156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80</v>
      </c>
      <c r="BK125" s="215">
        <f>ROUND(I125*H125,2)</f>
        <v>0</v>
      </c>
      <c r="BL125" s="25" t="s">
        <v>163</v>
      </c>
      <c r="BM125" s="25" t="s">
        <v>917</v>
      </c>
    </row>
    <row r="126" spans="2:63" s="11" customFormat="1" ht="37.35" customHeight="1">
      <c r="B126" s="188"/>
      <c r="C126" s="189"/>
      <c r="D126" s="190" t="s">
        <v>72</v>
      </c>
      <c r="E126" s="191" t="s">
        <v>918</v>
      </c>
      <c r="F126" s="191" t="s">
        <v>919</v>
      </c>
      <c r="G126" s="189"/>
      <c r="H126" s="189"/>
      <c r="I126" s="192"/>
      <c r="J126" s="193">
        <f>BK126</f>
        <v>0</v>
      </c>
      <c r="K126" s="189"/>
      <c r="L126" s="194"/>
      <c r="M126" s="195"/>
      <c r="N126" s="196"/>
      <c r="O126" s="196"/>
      <c r="P126" s="197">
        <f>P127</f>
        <v>0</v>
      </c>
      <c r="Q126" s="196"/>
      <c r="R126" s="197">
        <f>R127</f>
        <v>0</v>
      </c>
      <c r="S126" s="196"/>
      <c r="T126" s="198">
        <f>T127</f>
        <v>0</v>
      </c>
      <c r="AR126" s="199" t="s">
        <v>80</v>
      </c>
      <c r="AT126" s="200" t="s">
        <v>72</v>
      </c>
      <c r="AU126" s="200" t="s">
        <v>73</v>
      </c>
      <c r="AY126" s="199" t="s">
        <v>156</v>
      </c>
      <c r="BK126" s="201">
        <f>BK127</f>
        <v>0</v>
      </c>
    </row>
    <row r="127" spans="2:65" s="1" customFormat="1" ht="16.5" customHeight="1">
      <c r="B127" s="42"/>
      <c r="C127" s="204" t="s">
        <v>10</v>
      </c>
      <c r="D127" s="204" t="s">
        <v>158</v>
      </c>
      <c r="E127" s="205" t="s">
        <v>920</v>
      </c>
      <c r="F127" s="206" t="s">
        <v>919</v>
      </c>
      <c r="G127" s="207" t="s">
        <v>921</v>
      </c>
      <c r="H127" s="208">
        <v>8</v>
      </c>
      <c r="I127" s="209"/>
      <c r="J127" s="210">
        <f>ROUND(I127*H127,2)</f>
        <v>0</v>
      </c>
      <c r="K127" s="206" t="s">
        <v>23</v>
      </c>
      <c r="L127" s="62"/>
      <c r="M127" s="211" t="s">
        <v>23</v>
      </c>
      <c r="N127" s="212" t="s">
        <v>44</v>
      </c>
      <c r="O127" s="43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5" t="s">
        <v>163</v>
      </c>
      <c r="AT127" s="25" t="s">
        <v>158</v>
      </c>
      <c r="AU127" s="25" t="s">
        <v>80</v>
      </c>
      <c r="AY127" s="25" t="s">
        <v>156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80</v>
      </c>
      <c r="BK127" s="215">
        <f>ROUND(I127*H127,2)</f>
        <v>0</v>
      </c>
      <c r="BL127" s="25" t="s">
        <v>163</v>
      </c>
      <c r="BM127" s="25" t="s">
        <v>922</v>
      </c>
    </row>
    <row r="128" spans="2:63" s="11" customFormat="1" ht="37.35" customHeight="1">
      <c r="B128" s="188"/>
      <c r="C128" s="189"/>
      <c r="D128" s="190" t="s">
        <v>72</v>
      </c>
      <c r="E128" s="191" t="s">
        <v>923</v>
      </c>
      <c r="F128" s="191" t="s">
        <v>924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SUM(P129:P130)</f>
        <v>0</v>
      </c>
      <c r="Q128" s="196"/>
      <c r="R128" s="197">
        <f>SUM(R129:R130)</f>
        <v>0</v>
      </c>
      <c r="S128" s="196"/>
      <c r="T128" s="198">
        <f>SUM(T129:T130)</f>
        <v>0</v>
      </c>
      <c r="AR128" s="199" t="s">
        <v>80</v>
      </c>
      <c r="AT128" s="200" t="s">
        <v>72</v>
      </c>
      <c r="AU128" s="200" t="s">
        <v>73</v>
      </c>
      <c r="AY128" s="199" t="s">
        <v>156</v>
      </c>
      <c r="BK128" s="201">
        <f>SUM(BK129:BK130)</f>
        <v>0</v>
      </c>
    </row>
    <row r="129" spans="2:65" s="1" customFormat="1" ht="16.5" customHeight="1">
      <c r="B129" s="42"/>
      <c r="C129" s="204" t="s">
        <v>262</v>
      </c>
      <c r="D129" s="204" t="s">
        <v>158</v>
      </c>
      <c r="E129" s="205" t="s">
        <v>925</v>
      </c>
      <c r="F129" s="206" t="s">
        <v>926</v>
      </c>
      <c r="G129" s="207" t="s">
        <v>191</v>
      </c>
      <c r="H129" s="208">
        <v>20</v>
      </c>
      <c r="I129" s="209"/>
      <c r="J129" s="210">
        <f>ROUND(I129*H129,2)</f>
        <v>0</v>
      </c>
      <c r="K129" s="206" t="s">
        <v>23</v>
      </c>
      <c r="L129" s="62"/>
      <c r="M129" s="211" t="s">
        <v>23</v>
      </c>
      <c r="N129" s="212" t="s">
        <v>44</v>
      </c>
      <c r="O129" s="43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5" t="s">
        <v>163</v>
      </c>
      <c r="AT129" s="25" t="s">
        <v>158</v>
      </c>
      <c r="AU129" s="25" t="s">
        <v>80</v>
      </c>
      <c r="AY129" s="25" t="s">
        <v>156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5" t="s">
        <v>80</v>
      </c>
      <c r="BK129" s="215">
        <f>ROUND(I129*H129,2)</f>
        <v>0</v>
      </c>
      <c r="BL129" s="25" t="s">
        <v>163</v>
      </c>
      <c r="BM129" s="25" t="s">
        <v>927</v>
      </c>
    </row>
    <row r="130" spans="2:65" s="1" customFormat="1" ht="16.5" customHeight="1">
      <c r="B130" s="42"/>
      <c r="C130" s="204" t="s">
        <v>268</v>
      </c>
      <c r="D130" s="204" t="s">
        <v>158</v>
      </c>
      <c r="E130" s="205" t="s">
        <v>928</v>
      </c>
      <c r="F130" s="206" t="s">
        <v>929</v>
      </c>
      <c r="G130" s="207" t="s">
        <v>191</v>
      </c>
      <c r="H130" s="208">
        <v>20</v>
      </c>
      <c r="I130" s="209"/>
      <c r="J130" s="210">
        <f>ROUND(I130*H130,2)</f>
        <v>0</v>
      </c>
      <c r="K130" s="206" t="s">
        <v>23</v>
      </c>
      <c r="L130" s="62"/>
      <c r="M130" s="211" t="s">
        <v>23</v>
      </c>
      <c r="N130" s="212" t="s">
        <v>44</v>
      </c>
      <c r="O130" s="43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5" t="s">
        <v>163</v>
      </c>
      <c r="AT130" s="25" t="s">
        <v>158</v>
      </c>
      <c r="AU130" s="25" t="s">
        <v>80</v>
      </c>
      <c r="AY130" s="25" t="s">
        <v>156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5" t="s">
        <v>80</v>
      </c>
      <c r="BK130" s="215">
        <f>ROUND(I130*H130,2)</f>
        <v>0</v>
      </c>
      <c r="BL130" s="25" t="s">
        <v>163</v>
      </c>
      <c r="BM130" s="25" t="s">
        <v>930</v>
      </c>
    </row>
    <row r="131" spans="2:63" s="11" customFormat="1" ht="37.35" customHeight="1">
      <c r="B131" s="188"/>
      <c r="C131" s="189"/>
      <c r="D131" s="190" t="s">
        <v>72</v>
      </c>
      <c r="E131" s="191" t="s">
        <v>931</v>
      </c>
      <c r="F131" s="191" t="s">
        <v>932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SUM(P132:P133)</f>
        <v>0</v>
      </c>
      <c r="Q131" s="196"/>
      <c r="R131" s="197">
        <f>SUM(R132:R133)</f>
        <v>0</v>
      </c>
      <c r="S131" s="196"/>
      <c r="T131" s="198">
        <f>SUM(T132:T133)</f>
        <v>0</v>
      </c>
      <c r="AR131" s="199" t="s">
        <v>80</v>
      </c>
      <c r="AT131" s="200" t="s">
        <v>72</v>
      </c>
      <c r="AU131" s="200" t="s">
        <v>73</v>
      </c>
      <c r="AY131" s="199" t="s">
        <v>156</v>
      </c>
      <c r="BK131" s="201">
        <f>SUM(BK132:BK133)</f>
        <v>0</v>
      </c>
    </row>
    <row r="132" spans="2:65" s="1" customFormat="1" ht="16.5" customHeight="1">
      <c r="B132" s="42"/>
      <c r="C132" s="204" t="s">
        <v>273</v>
      </c>
      <c r="D132" s="204" t="s">
        <v>158</v>
      </c>
      <c r="E132" s="205" t="s">
        <v>933</v>
      </c>
      <c r="F132" s="206" t="s">
        <v>934</v>
      </c>
      <c r="G132" s="207" t="s">
        <v>161</v>
      </c>
      <c r="H132" s="208">
        <v>0.1</v>
      </c>
      <c r="I132" s="209"/>
      <c r="J132" s="210">
        <f>ROUND(I132*H132,2)</f>
        <v>0</v>
      </c>
      <c r="K132" s="206" t="s">
        <v>23</v>
      </c>
      <c r="L132" s="62"/>
      <c r="M132" s="211" t="s">
        <v>23</v>
      </c>
      <c r="N132" s="212" t="s">
        <v>44</v>
      </c>
      <c r="O132" s="43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5" t="s">
        <v>163</v>
      </c>
      <c r="AT132" s="25" t="s">
        <v>158</v>
      </c>
      <c r="AU132" s="25" t="s">
        <v>80</v>
      </c>
      <c r="AY132" s="25" t="s">
        <v>156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5" t="s">
        <v>80</v>
      </c>
      <c r="BK132" s="215">
        <f>ROUND(I132*H132,2)</f>
        <v>0</v>
      </c>
      <c r="BL132" s="25" t="s">
        <v>163</v>
      </c>
      <c r="BM132" s="25" t="s">
        <v>935</v>
      </c>
    </row>
    <row r="133" spans="2:65" s="1" customFormat="1" ht="16.5" customHeight="1">
      <c r="B133" s="42"/>
      <c r="C133" s="204" t="s">
        <v>279</v>
      </c>
      <c r="D133" s="204" t="s">
        <v>158</v>
      </c>
      <c r="E133" s="205" t="s">
        <v>936</v>
      </c>
      <c r="F133" s="206" t="s">
        <v>937</v>
      </c>
      <c r="G133" s="207" t="s">
        <v>938</v>
      </c>
      <c r="H133" s="208">
        <v>100</v>
      </c>
      <c r="I133" s="209"/>
      <c r="J133" s="210">
        <f>ROUND(I133*H133,2)</f>
        <v>0</v>
      </c>
      <c r="K133" s="206" t="s">
        <v>23</v>
      </c>
      <c r="L133" s="62"/>
      <c r="M133" s="211" t="s">
        <v>23</v>
      </c>
      <c r="N133" s="212" t="s">
        <v>44</v>
      </c>
      <c r="O133" s="43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5" t="s">
        <v>163</v>
      </c>
      <c r="AT133" s="25" t="s">
        <v>158</v>
      </c>
      <c r="AU133" s="25" t="s">
        <v>80</v>
      </c>
      <c r="AY133" s="25" t="s">
        <v>156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5" t="s">
        <v>80</v>
      </c>
      <c r="BK133" s="215">
        <f>ROUND(I133*H133,2)</f>
        <v>0</v>
      </c>
      <c r="BL133" s="25" t="s">
        <v>163</v>
      </c>
      <c r="BM133" s="25" t="s">
        <v>939</v>
      </c>
    </row>
    <row r="134" spans="2:63" s="11" customFormat="1" ht="37.35" customHeight="1">
      <c r="B134" s="188"/>
      <c r="C134" s="189"/>
      <c r="D134" s="190" t="s">
        <v>72</v>
      </c>
      <c r="E134" s="191" t="s">
        <v>940</v>
      </c>
      <c r="F134" s="191" t="s">
        <v>941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SUM(P135:P138)</f>
        <v>0</v>
      </c>
      <c r="Q134" s="196"/>
      <c r="R134" s="197">
        <f>SUM(R135:R138)</f>
        <v>0</v>
      </c>
      <c r="S134" s="196"/>
      <c r="T134" s="198">
        <f>SUM(T135:T138)</f>
        <v>0</v>
      </c>
      <c r="AR134" s="199" t="s">
        <v>80</v>
      </c>
      <c r="AT134" s="200" t="s">
        <v>72</v>
      </c>
      <c r="AU134" s="200" t="s">
        <v>73</v>
      </c>
      <c r="AY134" s="199" t="s">
        <v>156</v>
      </c>
      <c r="BK134" s="201">
        <f>SUM(BK135:BK138)</f>
        <v>0</v>
      </c>
    </row>
    <row r="135" spans="2:65" s="1" customFormat="1" ht="16.5" customHeight="1">
      <c r="B135" s="42"/>
      <c r="C135" s="204" t="s">
        <v>283</v>
      </c>
      <c r="D135" s="204" t="s">
        <v>158</v>
      </c>
      <c r="E135" s="205" t="s">
        <v>942</v>
      </c>
      <c r="F135" s="206" t="s">
        <v>943</v>
      </c>
      <c r="G135" s="207" t="s">
        <v>944</v>
      </c>
      <c r="H135" s="208">
        <v>5</v>
      </c>
      <c r="I135" s="209"/>
      <c r="J135" s="210">
        <f>ROUND(I135*H135,2)</f>
        <v>0</v>
      </c>
      <c r="K135" s="206" t="s">
        <v>23</v>
      </c>
      <c r="L135" s="62"/>
      <c r="M135" s="211" t="s">
        <v>23</v>
      </c>
      <c r="N135" s="212" t="s">
        <v>44</v>
      </c>
      <c r="O135" s="43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5" t="s">
        <v>163</v>
      </c>
      <c r="AT135" s="25" t="s">
        <v>158</v>
      </c>
      <c r="AU135" s="25" t="s">
        <v>80</v>
      </c>
      <c r="AY135" s="25" t="s">
        <v>156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5" t="s">
        <v>80</v>
      </c>
      <c r="BK135" s="215">
        <f>ROUND(I135*H135,2)</f>
        <v>0</v>
      </c>
      <c r="BL135" s="25" t="s">
        <v>163</v>
      </c>
      <c r="BM135" s="25" t="s">
        <v>945</v>
      </c>
    </row>
    <row r="136" spans="2:65" s="1" customFormat="1" ht="16.5" customHeight="1">
      <c r="B136" s="42"/>
      <c r="C136" s="204" t="s">
        <v>9</v>
      </c>
      <c r="D136" s="204" t="s">
        <v>158</v>
      </c>
      <c r="E136" s="205" t="s">
        <v>946</v>
      </c>
      <c r="F136" s="206" t="s">
        <v>947</v>
      </c>
      <c r="G136" s="207" t="s">
        <v>276</v>
      </c>
      <c r="H136" s="208">
        <v>2</v>
      </c>
      <c r="I136" s="209"/>
      <c r="J136" s="210">
        <f>ROUND(I136*H136,2)</f>
        <v>0</v>
      </c>
      <c r="K136" s="206" t="s">
        <v>23</v>
      </c>
      <c r="L136" s="62"/>
      <c r="M136" s="211" t="s">
        <v>23</v>
      </c>
      <c r="N136" s="212" t="s">
        <v>44</v>
      </c>
      <c r="O136" s="43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5" t="s">
        <v>163</v>
      </c>
      <c r="AT136" s="25" t="s">
        <v>158</v>
      </c>
      <c r="AU136" s="25" t="s">
        <v>80</v>
      </c>
      <c r="AY136" s="25" t="s">
        <v>156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5" t="s">
        <v>80</v>
      </c>
      <c r="BK136" s="215">
        <f>ROUND(I136*H136,2)</f>
        <v>0</v>
      </c>
      <c r="BL136" s="25" t="s">
        <v>163</v>
      </c>
      <c r="BM136" s="25" t="s">
        <v>948</v>
      </c>
    </row>
    <row r="137" spans="2:65" s="1" customFormat="1" ht="16.5" customHeight="1">
      <c r="B137" s="42"/>
      <c r="C137" s="204" t="s">
        <v>293</v>
      </c>
      <c r="D137" s="204" t="s">
        <v>158</v>
      </c>
      <c r="E137" s="205" t="s">
        <v>949</v>
      </c>
      <c r="F137" s="206" t="s">
        <v>950</v>
      </c>
      <c r="G137" s="207" t="s">
        <v>276</v>
      </c>
      <c r="H137" s="208">
        <v>2</v>
      </c>
      <c r="I137" s="209"/>
      <c r="J137" s="210">
        <f>ROUND(I137*H137,2)</f>
        <v>0</v>
      </c>
      <c r="K137" s="206" t="s">
        <v>23</v>
      </c>
      <c r="L137" s="62"/>
      <c r="M137" s="211" t="s">
        <v>23</v>
      </c>
      <c r="N137" s="212" t="s">
        <v>44</v>
      </c>
      <c r="O137" s="43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5" t="s">
        <v>163</v>
      </c>
      <c r="AT137" s="25" t="s">
        <v>158</v>
      </c>
      <c r="AU137" s="25" t="s">
        <v>80</v>
      </c>
      <c r="AY137" s="25" t="s">
        <v>156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80</v>
      </c>
      <c r="BK137" s="215">
        <f>ROUND(I137*H137,2)</f>
        <v>0</v>
      </c>
      <c r="BL137" s="25" t="s">
        <v>163</v>
      </c>
      <c r="BM137" s="25" t="s">
        <v>951</v>
      </c>
    </row>
    <row r="138" spans="2:47" s="1" customFormat="1" ht="135">
      <c r="B138" s="42"/>
      <c r="C138" s="64"/>
      <c r="D138" s="218" t="s">
        <v>868</v>
      </c>
      <c r="E138" s="64"/>
      <c r="F138" s="274" t="s">
        <v>952</v>
      </c>
      <c r="G138" s="64"/>
      <c r="H138" s="64"/>
      <c r="I138" s="173"/>
      <c r="J138" s="64"/>
      <c r="K138" s="64"/>
      <c r="L138" s="62"/>
      <c r="M138" s="277"/>
      <c r="N138" s="271"/>
      <c r="O138" s="271"/>
      <c r="P138" s="271"/>
      <c r="Q138" s="271"/>
      <c r="R138" s="271"/>
      <c r="S138" s="271"/>
      <c r="T138" s="278"/>
      <c r="AT138" s="25" t="s">
        <v>868</v>
      </c>
      <c r="AU138" s="25" t="s">
        <v>80</v>
      </c>
    </row>
    <row r="139" spans="2:12" s="1" customFormat="1" ht="6.95" customHeight="1">
      <c r="B139" s="57"/>
      <c r="C139" s="58"/>
      <c r="D139" s="58"/>
      <c r="E139" s="58"/>
      <c r="F139" s="58"/>
      <c r="G139" s="58"/>
      <c r="H139" s="58"/>
      <c r="I139" s="149"/>
      <c r="J139" s="58"/>
      <c r="K139" s="58"/>
      <c r="L139" s="62"/>
    </row>
  </sheetData>
  <sheetProtection algorithmName="SHA-512" hashValue="BQCY3QkcuonqJWSwAVF2F39K1TLHH45kvxzUa8zpdTonJSiaPAjsM+B8PnRJJqH+usy5rfKmHCrI8yuaM0u5eQ==" saltValue="iB2wq4XbF6WpUnu83DGTkm5WncpxMOS7QKWw5WV4ZvhDB3IiwSBepxSL/k6QyJ/T1i52V+bYD6lakp4y20mXyQ==" spinCount="100000" sheet="1" objects="1" scenarios="1" formatColumns="0" formatRows="0" autoFilter="0"/>
  <autoFilter ref="C96:K138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3:H83"/>
    <mergeCell ref="E87:H87"/>
    <mergeCell ref="E85:H85"/>
    <mergeCell ref="E89:H89"/>
    <mergeCell ref="J59:J60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108</v>
      </c>
      <c r="G1" s="405" t="s">
        <v>109</v>
      </c>
      <c r="H1" s="405"/>
      <c r="I1" s="125"/>
      <c r="J1" s="124" t="s">
        <v>110</v>
      </c>
      <c r="K1" s="123" t="s">
        <v>111</v>
      </c>
      <c r="L1" s="124" t="s">
        <v>112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82</v>
      </c>
    </row>
    <row r="4" spans="2:46" ht="36.95" customHeight="1">
      <c r="B4" s="29"/>
      <c r="C4" s="30"/>
      <c r="D4" s="31" t="s">
        <v>113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Rekonstrukce sociálního zařízení denního stacionáře</v>
      </c>
      <c r="F7" s="407"/>
      <c r="G7" s="407"/>
      <c r="H7" s="407"/>
      <c r="I7" s="127"/>
      <c r="J7" s="30"/>
      <c r="K7" s="32"/>
    </row>
    <row r="8" spans="2:11" ht="15">
      <c r="B8" s="29"/>
      <c r="C8" s="30"/>
      <c r="D8" s="38" t="s">
        <v>114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115</v>
      </c>
      <c r="F9" s="382"/>
      <c r="G9" s="382"/>
      <c r="H9" s="382"/>
      <c r="I9" s="127"/>
      <c r="J9" s="30"/>
      <c r="K9" s="32"/>
    </row>
    <row r="10" spans="2:11" ht="15">
      <c r="B10" s="29"/>
      <c r="C10" s="30"/>
      <c r="D10" s="38" t="s">
        <v>116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69" t="s">
        <v>953</v>
      </c>
      <c r="F11" s="408"/>
      <c r="G11" s="408"/>
      <c r="H11" s="408"/>
      <c r="I11" s="128"/>
      <c r="J11" s="43"/>
      <c r="K11" s="46"/>
    </row>
    <row r="12" spans="2:11" s="1" customFormat="1" ht="15">
      <c r="B12" s="42"/>
      <c r="C12" s="43"/>
      <c r="D12" s="38" t="s">
        <v>118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9" t="s">
        <v>954</v>
      </c>
      <c r="F13" s="408"/>
      <c r="G13" s="408"/>
      <c r="H13" s="408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92</v>
      </c>
      <c r="G15" s="43"/>
      <c r="H15" s="43"/>
      <c r="I15" s="129" t="s">
        <v>22</v>
      </c>
      <c r="J15" s="36" t="s">
        <v>23</v>
      </c>
      <c r="K15" s="46"/>
    </row>
    <row r="16" spans="2:11" s="1" customFormat="1" ht="14.45" customHeight="1">
      <c r="B16" s="42"/>
      <c r="C16" s="43"/>
      <c r="D16" s="38" t="s">
        <v>24</v>
      </c>
      <c r="E16" s="43"/>
      <c r="F16" s="36" t="s">
        <v>25</v>
      </c>
      <c r="G16" s="43"/>
      <c r="H16" s="43"/>
      <c r="I16" s="129" t="s">
        <v>26</v>
      </c>
      <c r="J16" s="130" t="str">
        <f>'Rekapitulace stavby'!AN8</f>
        <v>17. 4. 2019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28</v>
      </c>
      <c r="E18" s="43"/>
      <c r="F18" s="43"/>
      <c r="G18" s="43"/>
      <c r="H18" s="43"/>
      <c r="I18" s="129" t="s">
        <v>29</v>
      </c>
      <c r="J18" s="36" t="s">
        <v>23</v>
      </c>
      <c r="K18" s="46"/>
    </row>
    <row r="19" spans="2:11" s="1" customFormat="1" ht="18" customHeight="1">
      <c r="B19" s="42"/>
      <c r="C19" s="43"/>
      <c r="D19" s="43"/>
      <c r="E19" s="36" t="s">
        <v>30</v>
      </c>
      <c r="F19" s="43"/>
      <c r="G19" s="43"/>
      <c r="H19" s="43"/>
      <c r="I19" s="129" t="s">
        <v>31</v>
      </c>
      <c r="J19" s="36" t="s">
        <v>23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32</v>
      </c>
      <c r="E21" s="43"/>
      <c r="F21" s="43"/>
      <c r="G21" s="43"/>
      <c r="H21" s="43"/>
      <c r="I21" s="129" t="s">
        <v>29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31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34</v>
      </c>
      <c r="E24" s="43"/>
      <c r="F24" s="43"/>
      <c r="G24" s="43"/>
      <c r="H24" s="43"/>
      <c r="I24" s="129" t="s">
        <v>29</v>
      </c>
      <c r="J24" s="36" t="s">
        <v>23</v>
      </c>
      <c r="K24" s="46"/>
    </row>
    <row r="25" spans="2:11" s="1" customFormat="1" ht="18" customHeight="1">
      <c r="B25" s="42"/>
      <c r="C25" s="43"/>
      <c r="D25" s="43"/>
      <c r="E25" s="36" t="s">
        <v>35</v>
      </c>
      <c r="F25" s="43"/>
      <c r="G25" s="43"/>
      <c r="H25" s="43"/>
      <c r="I25" s="129" t="s">
        <v>31</v>
      </c>
      <c r="J25" s="36" t="s">
        <v>23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37</v>
      </c>
      <c r="E27" s="43"/>
      <c r="F27" s="43"/>
      <c r="G27" s="43"/>
      <c r="H27" s="43"/>
      <c r="I27" s="128"/>
      <c r="J27" s="43"/>
      <c r="K27" s="46"/>
    </row>
    <row r="28" spans="2:11" s="7" customFormat="1" ht="71.25" customHeight="1">
      <c r="B28" s="131"/>
      <c r="C28" s="132"/>
      <c r="D28" s="132"/>
      <c r="E28" s="396" t="s">
        <v>38</v>
      </c>
      <c r="F28" s="396"/>
      <c r="G28" s="396"/>
      <c r="H28" s="396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39</v>
      </c>
      <c r="E31" s="43"/>
      <c r="F31" s="43"/>
      <c r="G31" s="43"/>
      <c r="H31" s="43"/>
      <c r="I31" s="128"/>
      <c r="J31" s="138">
        <f>ROUND(J91,2)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41</v>
      </c>
      <c r="G33" s="43"/>
      <c r="H33" s="43"/>
      <c r="I33" s="139" t="s">
        <v>40</v>
      </c>
      <c r="J33" s="47" t="s">
        <v>42</v>
      </c>
      <c r="K33" s="46"/>
    </row>
    <row r="34" spans="2:11" s="1" customFormat="1" ht="14.45" customHeight="1">
      <c r="B34" s="42"/>
      <c r="C34" s="43"/>
      <c r="D34" s="50" t="s">
        <v>43</v>
      </c>
      <c r="E34" s="50" t="s">
        <v>44</v>
      </c>
      <c r="F34" s="140">
        <f>ROUND(SUM(BE91:BE96),2)</f>
        <v>0</v>
      </c>
      <c r="G34" s="43"/>
      <c r="H34" s="43"/>
      <c r="I34" s="141">
        <v>0.21</v>
      </c>
      <c r="J34" s="140">
        <f>ROUND(ROUND((SUM(BE91:BE96)),2)*I34,2)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45</v>
      </c>
      <c r="F35" s="140">
        <f>ROUND(SUM(BF91:BF96),2)</f>
        <v>0</v>
      </c>
      <c r="G35" s="43"/>
      <c r="H35" s="43"/>
      <c r="I35" s="141">
        <v>0.15</v>
      </c>
      <c r="J35" s="140">
        <f>ROUND(ROUND((SUM(BF91:BF96)),2)*I35,2)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46</v>
      </c>
      <c r="F36" s="140">
        <f>ROUND(SUM(BG91:BG96),2)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47</v>
      </c>
      <c r="F37" s="140">
        <f>ROUND(SUM(BH91:BH96),2)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48</v>
      </c>
      <c r="F38" s="140">
        <f>ROUND(SUM(BI91:BI96),2)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49</v>
      </c>
      <c r="E40" s="80"/>
      <c r="F40" s="80"/>
      <c r="G40" s="144" t="s">
        <v>50</v>
      </c>
      <c r="H40" s="145" t="s">
        <v>51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Rekonstrukce sociálního zařízení denního stacionáře</v>
      </c>
      <c r="F49" s="407"/>
      <c r="G49" s="407"/>
      <c r="H49" s="407"/>
      <c r="I49" s="128"/>
      <c r="J49" s="43"/>
      <c r="K49" s="46"/>
    </row>
    <row r="50" spans="2:11" ht="15">
      <c r="B50" s="29"/>
      <c r="C50" s="38" t="s">
        <v>114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115</v>
      </c>
      <c r="F51" s="382"/>
      <c r="G51" s="382"/>
      <c r="H51" s="382"/>
      <c r="I51" s="127"/>
      <c r="J51" s="30"/>
      <c r="K51" s="32"/>
    </row>
    <row r="52" spans="2:11" ht="15">
      <c r="B52" s="29"/>
      <c r="C52" s="38" t="s">
        <v>116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69" t="s">
        <v>953</v>
      </c>
      <c r="F53" s="408"/>
      <c r="G53" s="408"/>
      <c r="H53" s="408"/>
      <c r="I53" s="128"/>
      <c r="J53" s="43"/>
      <c r="K53" s="46"/>
    </row>
    <row r="54" spans="2:11" s="1" customFormat="1" ht="14.45" customHeight="1">
      <c r="B54" s="42"/>
      <c r="C54" s="38" t="s">
        <v>118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9" t="str">
        <f>E13</f>
        <v>VON - Vedlejší a ostatní rozpočtové náklady</v>
      </c>
      <c r="F55" s="408"/>
      <c r="G55" s="408"/>
      <c r="H55" s="408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24</v>
      </c>
      <c r="D57" s="43"/>
      <c r="E57" s="43"/>
      <c r="F57" s="36" t="str">
        <f>F16</f>
        <v>Písečná 5176, Chomutov</v>
      </c>
      <c r="G57" s="43"/>
      <c r="H57" s="43"/>
      <c r="I57" s="129" t="s">
        <v>26</v>
      </c>
      <c r="J57" s="130" t="str">
        <f>IF(J16="","",J16)</f>
        <v>17. 4. 2019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5">
      <c r="B59" s="42"/>
      <c r="C59" s="38" t="s">
        <v>28</v>
      </c>
      <c r="D59" s="43"/>
      <c r="E59" s="43"/>
      <c r="F59" s="36" t="str">
        <f>E19</f>
        <v>Sociální služby Chomutov, příspěvková organizace</v>
      </c>
      <c r="G59" s="43"/>
      <c r="H59" s="43"/>
      <c r="I59" s="129" t="s">
        <v>34</v>
      </c>
      <c r="J59" s="396" t="str">
        <f>E25</f>
        <v>JKPO CZ s.r.o.</v>
      </c>
      <c r="K59" s="46"/>
    </row>
    <row r="60" spans="2:11" s="1" customFormat="1" ht="14.45" customHeight="1">
      <c r="B60" s="42"/>
      <c r="C60" s="38" t="s">
        <v>32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121</v>
      </c>
      <c r="D62" s="142"/>
      <c r="E62" s="142"/>
      <c r="F62" s="142"/>
      <c r="G62" s="142"/>
      <c r="H62" s="142"/>
      <c r="I62" s="155"/>
      <c r="J62" s="156" t="s">
        <v>122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123</v>
      </c>
      <c r="D64" s="43"/>
      <c r="E64" s="43"/>
      <c r="F64" s="43"/>
      <c r="G64" s="43"/>
      <c r="H64" s="43"/>
      <c r="I64" s="128"/>
      <c r="J64" s="138">
        <f>J91</f>
        <v>0</v>
      </c>
      <c r="K64" s="46"/>
      <c r="AU64" s="25" t="s">
        <v>124</v>
      </c>
    </row>
    <row r="65" spans="2:11" s="8" customFormat="1" ht="24.95" customHeight="1">
      <c r="B65" s="159"/>
      <c r="C65" s="160"/>
      <c r="D65" s="161" t="s">
        <v>955</v>
      </c>
      <c r="E65" s="162"/>
      <c r="F65" s="162"/>
      <c r="G65" s="162"/>
      <c r="H65" s="162"/>
      <c r="I65" s="163"/>
      <c r="J65" s="164">
        <f>J92</f>
        <v>0</v>
      </c>
      <c r="K65" s="165"/>
    </row>
    <row r="66" spans="2:11" s="9" customFormat="1" ht="19.9" customHeight="1">
      <c r="B66" s="166"/>
      <c r="C66" s="167"/>
      <c r="D66" s="168" t="s">
        <v>956</v>
      </c>
      <c r="E66" s="169"/>
      <c r="F66" s="169"/>
      <c r="G66" s="169"/>
      <c r="H66" s="169"/>
      <c r="I66" s="170"/>
      <c r="J66" s="171">
        <f>J93</f>
        <v>0</v>
      </c>
      <c r="K66" s="172"/>
    </row>
    <row r="67" spans="2:11" s="9" customFormat="1" ht="19.9" customHeight="1">
      <c r="B67" s="166"/>
      <c r="C67" s="167"/>
      <c r="D67" s="168" t="s">
        <v>957</v>
      </c>
      <c r="E67" s="169"/>
      <c r="F67" s="169"/>
      <c r="G67" s="169"/>
      <c r="H67" s="169"/>
      <c r="I67" s="170"/>
      <c r="J67" s="171">
        <f>J95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140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0" t="str">
        <f>E7</f>
        <v>Rekonstrukce sociálního zařízení denního stacionáře</v>
      </c>
      <c r="F77" s="401"/>
      <c r="G77" s="401"/>
      <c r="H77" s="401"/>
      <c r="I77" s="173"/>
      <c r="J77" s="64"/>
      <c r="K77" s="64"/>
      <c r="L77" s="62"/>
    </row>
    <row r="78" spans="2:12" ht="15">
      <c r="B78" s="29"/>
      <c r="C78" s="66" t="s">
        <v>114</v>
      </c>
      <c r="D78" s="174"/>
      <c r="E78" s="174"/>
      <c r="F78" s="174"/>
      <c r="G78" s="174"/>
      <c r="H78" s="174"/>
      <c r="J78" s="174"/>
      <c r="K78" s="174"/>
      <c r="L78" s="175"/>
    </row>
    <row r="79" spans="2:12" ht="16.5" customHeight="1">
      <c r="B79" s="29"/>
      <c r="C79" s="174"/>
      <c r="D79" s="174"/>
      <c r="E79" s="400" t="s">
        <v>115</v>
      </c>
      <c r="F79" s="404"/>
      <c r="G79" s="404"/>
      <c r="H79" s="404"/>
      <c r="J79" s="174"/>
      <c r="K79" s="174"/>
      <c r="L79" s="175"/>
    </row>
    <row r="80" spans="2:12" ht="15">
      <c r="B80" s="29"/>
      <c r="C80" s="66" t="s">
        <v>116</v>
      </c>
      <c r="D80" s="174"/>
      <c r="E80" s="174"/>
      <c r="F80" s="174"/>
      <c r="G80" s="174"/>
      <c r="H80" s="174"/>
      <c r="J80" s="174"/>
      <c r="K80" s="174"/>
      <c r="L80" s="175"/>
    </row>
    <row r="81" spans="2:12" s="1" customFormat="1" ht="16.5" customHeight="1">
      <c r="B81" s="42"/>
      <c r="C81" s="64"/>
      <c r="D81" s="64"/>
      <c r="E81" s="402" t="s">
        <v>953</v>
      </c>
      <c r="F81" s="403"/>
      <c r="G81" s="403"/>
      <c r="H81" s="403"/>
      <c r="I81" s="173"/>
      <c r="J81" s="64"/>
      <c r="K81" s="64"/>
      <c r="L81" s="62"/>
    </row>
    <row r="82" spans="2:12" s="1" customFormat="1" ht="14.45" customHeight="1">
      <c r="B82" s="42"/>
      <c r="C82" s="66" t="s">
        <v>118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7.25" customHeight="1">
      <c r="B83" s="42"/>
      <c r="C83" s="64"/>
      <c r="D83" s="64"/>
      <c r="E83" s="372" t="str">
        <f>E13</f>
        <v>VON - Vedlejší a ostatní rozpočtové náklady</v>
      </c>
      <c r="F83" s="403"/>
      <c r="G83" s="403"/>
      <c r="H83" s="403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8" customHeight="1">
      <c r="B85" s="42"/>
      <c r="C85" s="66" t="s">
        <v>24</v>
      </c>
      <c r="D85" s="64"/>
      <c r="E85" s="64"/>
      <c r="F85" s="176" t="str">
        <f>F16</f>
        <v>Písečná 5176, Chomutov</v>
      </c>
      <c r="G85" s="64"/>
      <c r="H85" s="64"/>
      <c r="I85" s="177" t="s">
        <v>26</v>
      </c>
      <c r="J85" s="74" t="str">
        <f>IF(J16="","",J16)</f>
        <v>17. 4. 2019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5">
      <c r="B87" s="42"/>
      <c r="C87" s="66" t="s">
        <v>28</v>
      </c>
      <c r="D87" s="64"/>
      <c r="E87" s="64"/>
      <c r="F87" s="176" t="str">
        <f>E19</f>
        <v>Sociální služby Chomutov, příspěvková organizace</v>
      </c>
      <c r="G87" s="64"/>
      <c r="H87" s="64"/>
      <c r="I87" s="177" t="s">
        <v>34</v>
      </c>
      <c r="J87" s="176" t="str">
        <f>E25</f>
        <v>JKPO CZ s.r.o.</v>
      </c>
      <c r="K87" s="64"/>
      <c r="L87" s="62"/>
    </row>
    <row r="88" spans="2:12" s="1" customFormat="1" ht="14.45" customHeight="1">
      <c r="B88" s="42"/>
      <c r="C88" s="66" t="s">
        <v>32</v>
      </c>
      <c r="D88" s="64"/>
      <c r="E88" s="64"/>
      <c r="F88" s="176" t="str">
        <f>IF(E22="","",E22)</f>
        <v/>
      </c>
      <c r="G88" s="64"/>
      <c r="H88" s="64"/>
      <c r="I88" s="173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20" s="10" customFormat="1" ht="29.25" customHeight="1">
      <c r="B90" s="178"/>
      <c r="C90" s="179" t="s">
        <v>141</v>
      </c>
      <c r="D90" s="180" t="s">
        <v>58</v>
      </c>
      <c r="E90" s="180" t="s">
        <v>54</v>
      </c>
      <c r="F90" s="180" t="s">
        <v>142</v>
      </c>
      <c r="G90" s="180" t="s">
        <v>143</v>
      </c>
      <c r="H90" s="180" t="s">
        <v>144</v>
      </c>
      <c r="I90" s="181" t="s">
        <v>145</v>
      </c>
      <c r="J90" s="180" t="s">
        <v>122</v>
      </c>
      <c r="K90" s="182" t="s">
        <v>146</v>
      </c>
      <c r="L90" s="183"/>
      <c r="M90" s="82" t="s">
        <v>147</v>
      </c>
      <c r="N90" s="83" t="s">
        <v>43</v>
      </c>
      <c r="O90" s="83" t="s">
        <v>148</v>
      </c>
      <c r="P90" s="83" t="s">
        <v>149</v>
      </c>
      <c r="Q90" s="83" t="s">
        <v>150</v>
      </c>
      <c r="R90" s="83" t="s">
        <v>151</v>
      </c>
      <c r="S90" s="83" t="s">
        <v>152</v>
      </c>
      <c r="T90" s="84" t="s">
        <v>153</v>
      </c>
    </row>
    <row r="91" spans="2:63" s="1" customFormat="1" ht="29.25" customHeight="1">
      <c r="B91" s="42"/>
      <c r="C91" s="88" t="s">
        <v>123</v>
      </c>
      <c r="D91" s="64"/>
      <c r="E91" s="64"/>
      <c r="F91" s="64"/>
      <c r="G91" s="64"/>
      <c r="H91" s="64"/>
      <c r="I91" s="173"/>
      <c r="J91" s="184">
        <f>BK91</f>
        <v>0</v>
      </c>
      <c r="K91" s="64"/>
      <c r="L91" s="62"/>
      <c r="M91" s="85"/>
      <c r="N91" s="86"/>
      <c r="O91" s="86"/>
      <c r="P91" s="185">
        <f>P92</f>
        <v>0</v>
      </c>
      <c r="Q91" s="86"/>
      <c r="R91" s="185">
        <f>R92</f>
        <v>0</v>
      </c>
      <c r="S91" s="86"/>
      <c r="T91" s="186">
        <f>T92</f>
        <v>0</v>
      </c>
      <c r="AT91" s="25" t="s">
        <v>72</v>
      </c>
      <c r="AU91" s="25" t="s">
        <v>124</v>
      </c>
      <c r="BK91" s="187">
        <f>BK92</f>
        <v>0</v>
      </c>
    </row>
    <row r="92" spans="2:63" s="11" customFormat="1" ht="37.35" customHeight="1">
      <c r="B92" s="188"/>
      <c r="C92" s="189"/>
      <c r="D92" s="190" t="s">
        <v>72</v>
      </c>
      <c r="E92" s="191" t="s">
        <v>958</v>
      </c>
      <c r="F92" s="191" t="s">
        <v>959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P93+P95</f>
        <v>0</v>
      </c>
      <c r="Q92" s="196"/>
      <c r="R92" s="197">
        <f>R93+R95</f>
        <v>0</v>
      </c>
      <c r="S92" s="196"/>
      <c r="T92" s="198">
        <f>T93+T95</f>
        <v>0</v>
      </c>
      <c r="AR92" s="199" t="s">
        <v>188</v>
      </c>
      <c r="AT92" s="200" t="s">
        <v>72</v>
      </c>
      <c r="AU92" s="200" t="s">
        <v>73</v>
      </c>
      <c r="AY92" s="199" t="s">
        <v>156</v>
      </c>
      <c r="BK92" s="201">
        <f>BK93+BK95</f>
        <v>0</v>
      </c>
    </row>
    <row r="93" spans="2:63" s="11" customFormat="1" ht="19.9" customHeight="1">
      <c r="B93" s="188"/>
      <c r="C93" s="189"/>
      <c r="D93" s="190" t="s">
        <v>72</v>
      </c>
      <c r="E93" s="202" t="s">
        <v>960</v>
      </c>
      <c r="F93" s="202" t="s">
        <v>961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AR93" s="199" t="s">
        <v>188</v>
      </c>
      <c r="AT93" s="200" t="s">
        <v>72</v>
      </c>
      <c r="AU93" s="200" t="s">
        <v>80</v>
      </c>
      <c r="AY93" s="199" t="s">
        <v>156</v>
      </c>
      <c r="BK93" s="201">
        <f>BK94</f>
        <v>0</v>
      </c>
    </row>
    <row r="94" spans="2:65" s="1" customFormat="1" ht="16.5" customHeight="1">
      <c r="B94" s="42"/>
      <c r="C94" s="204" t="s">
        <v>80</v>
      </c>
      <c r="D94" s="204" t="s">
        <v>158</v>
      </c>
      <c r="E94" s="205" t="s">
        <v>962</v>
      </c>
      <c r="F94" s="206" t="s">
        <v>963</v>
      </c>
      <c r="G94" s="207" t="s">
        <v>964</v>
      </c>
      <c r="H94" s="208">
        <v>1</v>
      </c>
      <c r="I94" s="209"/>
      <c r="J94" s="210">
        <f>ROUND(I94*H94,2)</f>
        <v>0</v>
      </c>
      <c r="K94" s="206" t="s">
        <v>162</v>
      </c>
      <c r="L94" s="62"/>
      <c r="M94" s="211" t="s">
        <v>23</v>
      </c>
      <c r="N94" s="212" t="s">
        <v>44</v>
      </c>
      <c r="O94" s="43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5" t="s">
        <v>965</v>
      </c>
      <c r="AT94" s="25" t="s">
        <v>158</v>
      </c>
      <c r="AU94" s="25" t="s">
        <v>82</v>
      </c>
      <c r="AY94" s="25" t="s">
        <v>156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5" t="s">
        <v>80</v>
      </c>
      <c r="BK94" s="215">
        <f>ROUND(I94*H94,2)</f>
        <v>0</v>
      </c>
      <c r="BL94" s="25" t="s">
        <v>965</v>
      </c>
      <c r="BM94" s="25" t="s">
        <v>966</v>
      </c>
    </row>
    <row r="95" spans="2:63" s="11" customFormat="1" ht="29.85" customHeight="1">
      <c r="B95" s="188"/>
      <c r="C95" s="189"/>
      <c r="D95" s="190" t="s">
        <v>72</v>
      </c>
      <c r="E95" s="202" t="s">
        <v>967</v>
      </c>
      <c r="F95" s="202" t="s">
        <v>968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P96</f>
        <v>0</v>
      </c>
      <c r="Q95" s="196"/>
      <c r="R95" s="197">
        <f>R96</f>
        <v>0</v>
      </c>
      <c r="S95" s="196"/>
      <c r="T95" s="198">
        <f>T96</f>
        <v>0</v>
      </c>
      <c r="AR95" s="199" t="s">
        <v>188</v>
      </c>
      <c r="AT95" s="200" t="s">
        <v>72</v>
      </c>
      <c r="AU95" s="200" t="s">
        <v>80</v>
      </c>
      <c r="AY95" s="199" t="s">
        <v>156</v>
      </c>
      <c r="BK95" s="201">
        <f>BK96</f>
        <v>0</v>
      </c>
    </row>
    <row r="96" spans="2:65" s="1" customFormat="1" ht="16.5" customHeight="1">
      <c r="B96" s="42"/>
      <c r="C96" s="204" t="s">
        <v>82</v>
      </c>
      <c r="D96" s="204" t="s">
        <v>158</v>
      </c>
      <c r="E96" s="205" t="s">
        <v>969</v>
      </c>
      <c r="F96" s="206" t="s">
        <v>968</v>
      </c>
      <c r="G96" s="207" t="s">
        <v>964</v>
      </c>
      <c r="H96" s="208">
        <v>1</v>
      </c>
      <c r="I96" s="209"/>
      <c r="J96" s="210">
        <f>ROUND(I96*H96,2)</f>
        <v>0</v>
      </c>
      <c r="K96" s="206" t="s">
        <v>162</v>
      </c>
      <c r="L96" s="62"/>
      <c r="M96" s="211" t="s">
        <v>23</v>
      </c>
      <c r="N96" s="270" t="s">
        <v>44</v>
      </c>
      <c r="O96" s="271"/>
      <c r="P96" s="272">
        <f>O96*H96</f>
        <v>0</v>
      </c>
      <c r="Q96" s="272">
        <v>0</v>
      </c>
      <c r="R96" s="272">
        <f>Q96*H96</f>
        <v>0</v>
      </c>
      <c r="S96" s="272">
        <v>0</v>
      </c>
      <c r="T96" s="273">
        <f>S96*H96</f>
        <v>0</v>
      </c>
      <c r="AR96" s="25" t="s">
        <v>965</v>
      </c>
      <c r="AT96" s="25" t="s">
        <v>158</v>
      </c>
      <c r="AU96" s="25" t="s">
        <v>82</v>
      </c>
      <c r="AY96" s="25" t="s">
        <v>156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5" t="s">
        <v>80</v>
      </c>
      <c r="BK96" s="215">
        <f>ROUND(I96*H96,2)</f>
        <v>0</v>
      </c>
      <c r="BL96" s="25" t="s">
        <v>965</v>
      </c>
      <c r="BM96" s="25" t="s">
        <v>970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49"/>
      <c r="J97" s="58"/>
      <c r="K97" s="58"/>
      <c r="L97" s="62"/>
    </row>
  </sheetData>
  <sheetProtection algorithmName="SHA-512" hashValue="HJyHITszNTaZ90/WS8qgJoTf5Vyn3K/xB/jwnYd+QazkhXyq5I5RqptEqHlt4Jdb5Sru4pGkPP4FCNI+/w1LaA==" saltValue="WmA5z70roVBtqBRKxLKlpJcxJxYG0TTgI+hxwpwoyyuwVb/nlLyJGzImg6hgEztBn1kMWRhAMfL/oIwPxqu2ag==" spinCount="100000" sheet="1" objects="1" scenarios="1" formatColumns="0" formatRows="0" autoFilter="0"/>
  <autoFilter ref="C90:K96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7:H77"/>
    <mergeCell ref="E81:H81"/>
    <mergeCell ref="E79:H79"/>
    <mergeCell ref="E83:H83"/>
    <mergeCell ref="J59:J60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412" t="s">
        <v>971</v>
      </c>
      <c r="D3" s="412"/>
      <c r="E3" s="412"/>
      <c r="F3" s="412"/>
      <c r="G3" s="412"/>
      <c r="H3" s="412"/>
      <c r="I3" s="412"/>
      <c r="J3" s="412"/>
      <c r="K3" s="284"/>
    </row>
    <row r="4" spans="2:11" ht="25.5" customHeight="1">
      <c r="B4" s="285"/>
      <c r="C4" s="413" t="s">
        <v>972</v>
      </c>
      <c r="D4" s="413"/>
      <c r="E4" s="413"/>
      <c r="F4" s="413"/>
      <c r="G4" s="413"/>
      <c r="H4" s="413"/>
      <c r="I4" s="413"/>
      <c r="J4" s="413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11" t="s">
        <v>973</v>
      </c>
      <c r="D6" s="411"/>
      <c r="E6" s="411"/>
      <c r="F6" s="411"/>
      <c r="G6" s="411"/>
      <c r="H6" s="411"/>
      <c r="I6" s="411"/>
      <c r="J6" s="411"/>
      <c r="K6" s="286"/>
    </row>
    <row r="7" spans="2:11" ht="15" customHeight="1">
      <c r="B7" s="289"/>
      <c r="C7" s="411" t="s">
        <v>974</v>
      </c>
      <c r="D7" s="411"/>
      <c r="E7" s="411"/>
      <c r="F7" s="411"/>
      <c r="G7" s="411"/>
      <c r="H7" s="411"/>
      <c r="I7" s="411"/>
      <c r="J7" s="411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11" t="s">
        <v>975</v>
      </c>
      <c r="D9" s="411"/>
      <c r="E9" s="411"/>
      <c r="F9" s="411"/>
      <c r="G9" s="411"/>
      <c r="H9" s="411"/>
      <c r="I9" s="411"/>
      <c r="J9" s="411"/>
      <c r="K9" s="286"/>
    </row>
    <row r="10" spans="2:11" ht="15" customHeight="1">
      <c r="B10" s="289"/>
      <c r="C10" s="288"/>
      <c r="D10" s="411" t="s">
        <v>976</v>
      </c>
      <c r="E10" s="411"/>
      <c r="F10" s="411"/>
      <c r="G10" s="411"/>
      <c r="H10" s="411"/>
      <c r="I10" s="411"/>
      <c r="J10" s="411"/>
      <c r="K10" s="286"/>
    </row>
    <row r="11" spans="2:11" ht="15" customHeight="1">
      <c r="B11" s="289"/>
      <c r="C11" s="290"/>
      <c r="D11" s="411" t="s">
        <v>977</v>
      </c>
      <c r="E11" s="411"/>
      <c r="F11" s="411"/>
      <c r="G11" s="411"/>
      <c r="H11" s="411"/>
      <c r="I11" s="411"/>
      <c r="J11" s="411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11" t="s">
        <v>978</v>
      </c>
      <c r="E13" s="411"/>
      <c r="F13" s="411"/>
      <c r="G13" s="411"/>
      <c r="H13" s="411"/>
      <c r="I13" s="411"/>
      <c r="J13" s="411"/>
      <c r="K13" s="286"/>
    </row>
    <row r="14" spans="2:11" ht="15" customHeight="1">
      <c r="B14" s="289"/>
      <c r="C14" s="290"/>
      <c r="D14" s="411" t="s">
        <v>979</v>
      </c>
      <c r="E14" s="411"/>
      <c r="F14" s="411"/>
      <c r="G14" s="411"/>
      <c r="H14" s="411"/>
      <c r="I14" s="411"/>
      <c r="J14" s="411"/>
      <c r="K14" s="286"/>
    </row>
    <row r="15" spans="2:11" ht="15" customHeight="1">
      <c r="B15" s="289"/>
      <c r="C15" s="290"/>
      <c r="D15" s="411" t="s">
        <v>980</v>
      </c>
      <c r="E15" s="411"/>
      <c r="F15" s="411"/>
      <c r="G15" s="411"/>
      <c r="H15" s="411"/>
      <c r="I15" s="411"/>
      <c r="J15" s="411"/>
      <c r="K15" s="286"/>
    </row>
    <row r="16" spans="2:11" ht="15" customHeight="1">
      <c r="B16" s="289"/>
      <c r="C16" s="290"/>
      <c r="D16" s="290"/>
      <c r="E16" s="291" t="s">
        <v>79</v>
      </c>
      <c r="F16" s="411" t="s">
        <v>981</v>
      </c>
      <c r="G16" s="411"/>
      <c r="H16" s="411"/>
      <c r="I16" s="411"/>
      <c r="J16" s="411"/>
      <c r="K16" s="286"/>
    </row>
    <row r="17" spans="2:11" ht="15" customHeight="1">
      <c r="B17" s="289"/>
      <c r="C17" s="290"/>
      <c r="D17" s="290"/>
      <c r="E17" s="291" t="s">
        <v>982</v>
      </c>
      <c r="F17" s="411" t="s">
        <v>983</v>
      </c>
      <c r="G17" s="411"/>
      <c r="H17" s="411"/>
      <c r="I17" s="411"/>
      <c r="J17" s="411"/>
      <c r="K17" s="286"/>
    </row>
    <row r="18" spans="2:11" ht="15" customHeight="1">
      <c r="B18" s="289"/>
      <c r="C18" s="290"/>
      <c r="D18" s="290"/>
      <c r="E18" s="291" t="s">
        <v>984</v>
      </c>
      <c r="F18" s="411" t="s">
        <v>985</v>
      </c>
      <c r="G18" s="411"/>
      <c r="H18" s="411"/>
      <c r="I18" s="411"/>
      <c r="J18" s="411"/>
      <c r="K18" s="286"/>
    </row>
    <row r="19" spans="2:11" ht="15" customHeight="1">
      <c r="B19" s="289"/>
      <c r="C19" s="290"/>
      <c r="D19" s="290"/>
      <c r="E19" s="291" t="s">
        <v>105</v>
      </c>
      <c r="F19" s="411" t="s">
        <v>986</v>
      </c>
      <c r="G19" s="411"/>
      <c r="H19" s="411"/>
      <c r="I19" s="411"/>
      <c r="J19" s="411"/>
      <c r="K19" s="286"/>
    </row>
    <row r="20" spans="2:11" ht="15" customHeight="1">
      <c r="B20" s="289"/>
      <c r="C20" s="290"/>
      <c r="D20" s="290"/>
      <c r="E20" s="291" t="s">
        <v>987</v>
      </c>
      <c r="F20" s="411" t="s">
        <v>988</v>
      </c>
      <c r="G20" s="411"/>
      <c r="H20" s="411"/>
      <c r="I20" s="411"/>
      <c r="J20" s="411"/>
      <c r="K20" s="286"/>
    </row>
    <row r="21" spans="2:11" ht="15" customHeight="1">
      <c r="B21" s="289"/>
      <c r="C21" s="290"/>
      <c r="D21" s="290"/>
      <c r="E21" s="291" t="s">
        <v>85</v>
      </c>
      <c r="F21" s="411" t="s">
        <v>989</v>
      </c>
      <c r="G21" s="411"/>
      <c r="H21" s="411"/>
      <c r="I21" s="411"/>
      <c r="J21" s="411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11" t="s">
        <v>990</v>
      </c>
      <c r="D23" s="411"/>
      <c r="E23" s="411"/>
      <c r="F23" s="411"/>
      <c r="G23" s="411"/>
      <c r="H23" s="411"/>
      <c r="I23" s="411"/>
      <c r="J23" s="411"/>
      <c r="K23" s="286"/>
    </row>
    <row r="24" spans="2:11" ht="15" customHeight="1">
      <c r="B24" s="289"/>
      <c r="C24" s="411" t="s">
        <v>991</v>
      </c>
      <c r="D24" s="411"/>
      <c r="E24" s="411"/>
      <c r="F24" s="411"/>
      <c r="G24" s="411"/>
      <c r="H24" s="411"/>
      <c r="I24" s="411"/>
      <c r="J24" s="411"/>
      <c r="K24" s="286"/>
    </row>
    <row r="25" spans="2:11" ht="15" customHeight="1">
      <c r="B25" s="289"/>
      <c r="C25" s="288"/>
      <c r="D25" s="411" t="s">
        <v>992</v>
      </c>
      <c r="E25" s="411"/>
      <c r="F25" s="411"/>
      <c r="G25" s="411"/>
      <c r="H25" s="411"/>
      <c r="I25" s="411"/>
      <c r="J25" s="411"/>
      <c r="K25" s="286"/>
    </row>
    <row r="26" spans="2:11" ht="15" customHeight="1">
      <c r="B26" s="289"/>
      <c r="C26" s="290"/>
      <c r="D26" s="411" t="s">
        <v>993</v>
      </c>
      <c r="E26" s="411"/>
      <c r="F26" s="411"/>
      <c r="G26" s="411"/>
      <c r="H26" s="411"/>
      <c r="I26" s="411"/>
      <c r="J26" s="411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11" t="s">
        <v>994</v>
      </c>
      <c r="E28" s="411"/>
      <c r="F28" s="411"/>
      <c r="G28" s="411"/>
      <c r="H28" s="411"/>
      <c r="I28" s="411"/>
      <c r="J28" s="411"/>
      <c r="K28" s="286"/>
    </row>
    <row r="29" spans="2:11" ht="15" customHeight="1">
      <c r="B29" s="289"/>
      <c r="C29" s="290"/>
      <c r="D29" s="411" t="s">
        <v>995</v>
      </c>
      <c r="E29" s="411"/>
      <c r="F29" s="411"/>
      <c r="G29" s="411"/>
      <c r="H29" s="411"/>
      <c r="I29" s="411"/>
      <c r="J29" s="411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11" t="s">
        <v>996</v>
      </c>
      <c r="E31" s="411"/>
      <c r="F31" s="411"/>
      <c r="G31" s="411"/>
      <c r="H31" s="411"/>
      <c r="I31" s="411"/>
      <c r="J31" s="411"/>
      <c r="K31" s="286"/>
    </row>
    <row r="32" spans="2:11" ht="15" customHeight="1">
      <c r="B32" s="289"/>
      <c r="C32" s="290"/>
      <c r="D32" s="411" t="s">
        <v>997</v>
      </c>
      <c r="E32" s="411"/>
      <c r="F32" s="411"/>
      <c r="G32" s="411"/>
      <c r="H32" s="411"/>
      <c r="I32" s="411"/>
      <c r="J32" s="411"/>
      <c r="K32" s="286"/>
    </row>
    <row r="33" spans="2:11" ht="15" customHeight="1">
      <c r="B33" s="289"/>
      <c r="C33" s="290"/>
      <c r="D33" s="411" t="s">
        <v>998</v>
      </c>
      <c r="E33" s="411"/>
      <c r="F33" s="411"/>
      <c r="G33" s="411"/>
      <c r="H33" s="411"/>
      <c r="I33" s="411"/>
      <c r="J33" s="411"/>
      <c r="K33" s="286"/>
    </row>
    <row r="34" spans="2:11" ht="15" customHeight="1">
      <c r="B34" s="289"/>
      <c r="C34" s="290"/>
      <c r="D34" s="288"/>
      <c r="E34" s="292" t="s">
        <v>141</v>
      </c>
      <c r="F34" s="288"/>
      <c r="G34" s="411" t="s">
        <v>999</v>
      </c>
      <c r="H34" s="411"/>
      <c r="I34" s="411"/>
      <c r="J34" s="411"/>
      <c r="K34" s="286"/>
    </row>
    <row r="35" spans="2:11" ht="30.75" customHeight="1">
      <c r="B35" s="289"/>
      <c r="C35" s="290"/>
      <c r="D35" s="288"/>
      <c r="E35" s="292" t="s">
        <v>1000</v>
      </c>
      <c r="F35" s="288"/>
      <c r="G35" s="411" t="s">
        <v>1001</v>
      </c>
      <c r="H35" s="411"/>
      <c r="I35" s="411"/>
      <c r="J35" s="411"/>
      <c r="K35" s="286"/>
    </row>
    <row r="36" spans="2:11" ht="15" customHeight="1">
      <c r="B36" s="289"/>
      <c r="C36" s="290"/>
      <c r="D36" s="288"/>
      <c r="E36" s="292" t="s">
        <v>54</v>
      </c>
      <c r="F36" s="288"/>
      <c r="G36" s="411" t="s">
        <v>1002</v>
      </c>
      <c r="H36" s="411"/>
      <c r="I36" s="411"/>
      <c r="J36" s="411"/>
      <c r="K36" s="286"/>
    </row>
    <row r="37" spans="2:11" ht="15" customHeight="1">
      <c r="B37" s="289"/>
      <c r="C37" s="290"/>
      <c r="D37" s="288"/>
      <c r="E37" s="292" t="s">
        <v>142</v>
      </c>
      <c r="F37" s="288"/>
      <c r="G37" s="411" t="s">
        <v>1003</v>
      </c>
      <c r="H37" s="411"/>
      <c r="I37" s="411"/>
      <c r="J37" s="411"/>
      <c r="K37" s="286"/>
    </row>
    <row r="38" spans="2:11" ht="15" customHeight="1">
      <c r="B38" s="289"/>
      <c r="C38" s="290"/>
      <c r="D38" s="288"/>
      <c r="E38" s="292" t="s">
        <v>143</v>
      </c>
      <c r="F38" s="288"/>
      <c r="G38" s="411" t="s">
        <v>1004</v>
      </c>
      <c r="H38" s="411"/>
      <c r="I38" s="411"/>
      <c r="J38" s="411"/>
      <c r="K38" s="286"/>
    </row>
    <row r="39" spans="2:11" ht="15" customHeight="1">
      <c r="B39" s="289"/>
      <c r="C39" s="290"/>
      <c r="D39" s="288"/>
      <c r="E39" s="292" t="s">
        <v>144</v>
      </c>
      <c r="F39" s="288"/>
      <c r="G39" s="411" t="s">
        <v>1005</v>
      </c>
      <c r="H39" s="411"/>
      <c r="I39" s="411"/>
      <c r="J39" s="411"/>
      <c r="K39" s="286"/>
    </row>
    <row r="40" spans="2:11" ht="15" customHeight="1">
      <c r="B40" s="289"/>
      <c r="C40" s="290"/>
      <c r="D40" s="288"/>
      <c r="E40" s="292" t="s">
        <v>1006</v>
      </c>
      <c r="F40" s="288"/>
      <c r="G40" s="411" t="s">
        <v>1007</v>
      </c>
      <c r="H40" s="411"/>
      <c r="I40" s="411"/>
      <c r="J40" s="411"/>
      <c r="K40" s="286"/>
    </row>
    <row r="41" spans="2:11" ht="15" customHeight="1">
      <c r="B41" s="289"/>
      <c r="C41" s="290"/>
      <c r="D41" s="288"/>
      <c r="E41" s="292"/>
      <c r="F41" s="288"/>
      <c r="G41" s="411" t="s">
        <v>1008</v>
      </c>
      <c r="H41" s="411"/>
      <c r="I41" s="411"/>
      <c r="J41" s="411"/>
      <c r="K41" s="286"/>
    </row>
    <row r="42" spans="2:11" ht="15" customHeight="1">
      <c r="B42" s="289"/>
      <c r="C42" s="290"/>
      <c r="D42" s="288"/>
      <c r="E42" s="292" t="s">
        <v>1009</v>
      </c>
      <c r="F42" s="288"/>
      <c r="G42" s="411" t="s">
        <v>1010</v>
      </c>
      <c r="H42" s="411"/>
      <c r="I42" s="411"/>
      <c r="J42" s="411"/>
      <c r="K42" s="286"/>
    </row>
    <row r="43" spans="2:11" ht="15" customHeight="1">
      <c r="B43" s="289"/>
      <c r="C43" s="290"/>
      <c r="D43" s="288"/>
      <c r="E43" s="292" t="s">
        <v>146</v>
      </c>
      <c r="F43" s="288"/>
      <c r="G43" s="411" t="s">
        <v>1011</v>
      </c>
      <c r="H43" s="411"/>
      <c r="I43" s="411"/>
      <c r="J43" s="411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11" t="s">
        <v>1012</v>
      </c>
      <c r="E45" s="411"/>
      <c r="F45" s="411"/>
      <c r="G45" s="411"/>
      <c r="H45" s="411"/>
      <c r="I45" s="411"/>
      <c r="J45" s="411"/>
      <c r="K45" s="286"/>
    </row>
    <row r="46" spans="2:11" ht="15" customHeight="1">
      <c r="B46" s="289"/>
      <c r="C46" s="290"/>
      <c r="D46" s="290"/>
      <c r="E46" s="411" t="s">
        <v>1013</v>
      </c>
      <c r="F46" s="411"/>
      <c r="G46" s="411"/>
      <c r="H46" s="411"/>
      <c r="I46" s="411"/>
      <c r="J46" s="411"/>
      <c r="K46" s="286"/>
    </row>
    <row r="47" spans="2:11" ht="15" customHeight="1">
      <c r="B47" s="289"/>
      <c r="C47" s="290"/>
      <c r="D47" s="290"/>
      <c r="E47" s="411" t="s">
        <v>1014</v>
      </c>
      <c r="F47" s="411"/>
      <c r="G47" s="411"/>
      <c r="H47" s="411"/>
      <c r="I47" s="411"/>
      <c r="J47" s="411"/>
      <c r="K47" s="286"/>
    </row>
    <row r="48" spans="2:11" ht="15" customHeight="1">
      <c r="B48" s="289"/>
      <c r="C48" s="290"/>
      <c r="D48" s="290"/>
      <c r="E48" s="411" t="s">
        <v>1015</v>
      </c>
      <c r="F48" s="411"/>
      <c r="G48" s="411"/>
      <c r="H48" s="411"/>
      <c r="I48" s="411"/>
      <c r="J48" s="411"/>
      <c r="K48" s="286"/>
    </row>
    <row r="49" spans="2:11" ht="15" customHeight="1">
      <c r="B49" s="289"/>
      <c r="C49" s="290"/>
      <c r="D49" s="411" t="s">
        <v>1016</v>
      </c>
      <c r="E49" s="411"/>
      <c r="F49" s="411"/>
      <c r="G49" s="411"/>
      <c r="H49" s="411"/>
      <c r="I49" s="411"/>
      <c r="J49" s="411"/>
      <c r="K49" s="286"/>
    </row>
    <row r="50" spans="2:11" ht="25.5" customHeight="1">
      <c r="B50" s="285"/>
      <c r="C50" s="413" t="s">
        <v>1017</v>
      </c>
      <c r="D50" s="413"/>
      <c r="E50" s="413"/>
      <c r="F50" s="413"/>
      <c r="G50" s="413"/>
      <c r="H50" s="413"/>
      <c r="I50" s="413"/>
      <c r="J50" s="413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11" t="s">
        <v>1018</v>
      </c>
      <c r="D52" s="411"/>
      <c r="E52" s="411"/>
      <c r="F52" s="411"/>
      <c r="G52" s="411"/>
      <c r="H52" s="411"/>
      <c r="I52" s="411"/>
      <c r="J52" s="411"/>
      <c r="K52" s="286"/>
    </row>
    <row r="53" spans="2:11" ht="15" customHeight="1">
      <c r="B53" s="285"/>
      <c r="C53" s="411" t="s">
        <v>1019</v>
      </c>
      <c r="D53" s="411"/>
      <c r="E53" s="411"/>
      <c r="F53" s="411"/>
      <c r="G53" s="411"/>
      <c r="H53" s="411"/>
      <c r="I53" s="411"/>
      <c r="J53" s="411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11" t="s">
        <v>1020</v>
      </c>
      <c r="D55" s="411"/>
      <c r="E55" s="411"/>
      <c r="F55" s="411"/>
      <c r="G55" s="411"/>
      <c r="H55" s="411"/>
      <c r="I55" s="411"/>
      <c r="J55" s="411"/>
      <c r="K55" s="286"/>
    </row>
    <row r="56" spans="2:11" ht="15" customHeight="1">
      <c r="B56" s="285"/>
      <c r="C56" s="290"/>
      <c r="D56" s="411" t="s">
        <v>1021</v>
      </c>
      <c r="E56" s="411"/>
      <c r="F56" s="411"/>
      <c r="G56" s="411"/>
      <c r="H56" s="411"/>
      <c r="I56" s="411"/>
      <c r="J56" s="411"/>
      <c r="K56" s="286"/>
    </row>
    <row r="57" spans="2:11" ht="15" customHeight="1">
      <c r="B57" s="285"/>
      <c r="C57" s="290"/>
      <c r="D57" s="411" t="s">
        <v>1022</v>
      </c>
      <c r="E57" s="411"/>
      <c r="F57" s="411"/>
      <c r="G57" s="411"/>
      <c r="H57" s="411"/>
      <c r="I57" s="411"/>
      <c r="J57" s="411"/>
      <c r="K57" s="286"/>
    </row>
    <row r="58" spans="2:11" ht="15" customHeight="1">
      <c r="B58" s="285"/>
      <c r="C58" s="290"/>
      <c r="D58" s="411" t="s">
        <v>1023</v>
      </c>
      <c r="E58" s="411"/>
      <c r="F58" s="411"/>
      <c r="G58" s="411"/>
      <c r="H58" s="411"/>
      <c r="I58" s="411"/>
      <c r="J58" s="411"/>
      <c r="K58" s="286"/>
    </row>
    <row r="59" spans="2:11" ht="15" customHeight="1">
      <c r="B59" s="285"/>
      <c r="C59" s="290"/>
      <c r="D59" s="411" t="s">
        <v>1024</v>
      </c>
      <c r="E59" s="411"/>
      <c r="F59" s="411"/>
      <c r="G59" s="411"/>
      <c r="H59" s="411"/>
      <c r="I59" s="411"/>
      <c r="J59" s="411"/>
      <c r="K59" s="286"/>
    </row>
    <row r="60" spans="2:11" ht="15" customHeight="1">
      <c r="B60" s="285"/>
      <c r="C60" s="290"/>
      <c r="D60" s="414" t="s">
        <v>1025</v>
      </c>
      <c r="E60" s="414"/>
      <c r="F60" s="414"/>
      <c r="G60" s="414"/>
      <c r="H60" s="414"/>
      <c r="I60" s="414"/>
      <c r="J60" s="414"/>
      <c r="K60" s="286"/>
    </row>
    <row r="61" spans="2:11" ht="15" customHeight="1">
      <c r="B61" s="285"/>
      <c r="C61" s="290"/>
      <c r="D61" s="411" t="s">
        <v>1026</v>
      </c>
      <c r="E61" s="411"/>
      <c r="F61" s="411"/>
      <c r="G61" s="411"/>
      <c r="H61" s="411"/>
      <c r="I61" s="411"/>
      <c r="J61" s="411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11" t="s">
        <v>1027</v>
      </c>
      <c r="E63" s="411"/>
      <c r="F63" s="411"/>
      <c r="G63" s="411"/>
      <c r="H63" s="411"/>
      <c r="I63" s="411"/>
      <c r="J63" s="411"/>
      <c r="K63" s="286"/>
    </row>
    <row r="64" spans="2:11" ht="15" customHeight="1">
      <c r="B64" s="285"/>
      <c r="C64" s="290"/>
      <c r="D64" s="414" t="s">
        <v>1028</v>
      </c>
      <c r="E64" s="414"/>
      <c r="F64" s="414"/>
      <c r="G64" s="414"/>
      <c r="H64" s="414"/>
      <c r="I64" s="414"/>
      <c r="J64" s="414"/>
      <c r="K64" s="286"/>
    </row>
    <row r="65" spans="2:11" ht="15" customHeight="1">
      <c r="B65" s="285"/>
      <c r="C65" s="290"/>
      <c r="D65" s="411" t="s">
        <v>1029</v>
      </c>
      <c r="E65" s="411"/>
      <c r="F65" s="411"/>
      <c r="G65" s="411"/>
      <c r="H65" s="411"/>
      <c r="I65" s="411"/>
      <c r="J65" s="411"/>
      <c r="K65" s="286"/>
    </row>
    <row r="66" spans="2:11" ht="15" customHeight="1">
      <c r="B66" s="285"/>
      <c r="C66" s="290"/>
      <c r="D66" s="411" t="s">
        <v>1030</v>
      </c>
      <c r="E66" s="411"/>
      <c r="F66" s="411"/>
      <c r="G66" s="411"/>
      <c r="H66" s="411"/>
      <c r="I66" s="411"/>
      <c r="J66" s="411"/>
      <c r="K66" s="286"/>
    </row>
    <row r="67" spans="2:11" ht="15" customHeight="1">
      <c r="B67" s="285"/>
      <c r="C67" s="290"/>
      <c r="D67" s="411" t="s">
        <v>1031</v>
      </c>
      <c r="E67" s="411"/>
      <c r="F67" s="411"/>
      <c r="G67" s="411"/>
      <c r="H67" s="411"/>
      <c r="I67" s="411"/>
      <c r="J67" s="411"/>
      <c r="K67" s="286"/>
    </row>
    <row r="68" spans="2:11" ht="15" customHeight="1">
      <c r="B68" s="285"/>
      <c r="C68" s="290"/>
      <c r="D68" s="411" t="s">
        <v>1032</v>
      </c>
      <c r="E68" s="411"/>
      <c r="F68" s="411"/>
      <c r="G68" s="411"/>
      <c r="H68" s="411"/>
      <c r="I68" s="411"/>
      <c r="J68" s="411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15" t="s">
        <v>112</v>
      </c>
      <c r="D73" s="415"/>
      <c r="E73" s="415"/>
      <c r="F73" s="415"/>
      <c r="G73" s="415"/>
      <c r="H73" s="415"/>
      <c r="I73" s="415"/>
      <c r="J73" s="415"/>
      <c r="K73" s="303"/>
    </row>
    <row r="74" spans="2:11" ht="17.25" customHeight="1">
      <c r="B74" s="302"/>
      <c r="C74" s="304" t="s">
        <v>1033</v>
      </c>
      <c r="D74" s="304"/>
      <c r="E74" s="304"/>
      <c r="F74" s="304" t="s">
        <v>1034</v>
      </c>
      <c r="G74" s="305"/>
      <c r="H74" s="304" t="s">
        <v>142</v>
      </c>
      <c r="I74" s="304" t="s">
        <v>58</v>
      </c>
      <c r="J74" s="304" t="s">
        <v>1035</v>
      </c>
      <c r="K74" s="303"/>
    </row>
    <row r="75" spans="2:11" ht="17.25" customHeight="1">
      <c r="B75" s="302"/>
      <c r="C75" s="306" t="s">
        <v>1036</v>
      </c>
      <c r="D75" s="306"/>
      <c r="E75" s="306"/>
      <c r="F75" s="307" t="s">
        <v>1037</v>
      </c>
      <c r="G75" s="308"/>
      <c r="H75" s="306"/>
      <c r="I75" s="306"/>
      <c r="J75" s="306" t="s">
        <v>1038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54</v>
      </c>
      <c r="D77" s="309"/>
      <c r="E77" s="309"/>
      <c r="F77" s="311" t="s">
        <v>1039</v>
      </c>
      <c r="G77" s="310"/>
      <c r="H77" s="292" t="s">
        <v>1040</v>
      </c>
      <c r="I77" s="292" t="s">
        <v>1041</v>
      </c>
      <c r="J77" s="292">
        <v>20</v>
      </c>
      <c r="K77" s="303"/>
    </row>
    <row r="78" spans="2:11" ht="15" customHeight="1">
      <c r="B78" s="302"/>
      <c r="C78" s="292" t="s">
        <v>1042</v>
      </c>
      <c r="D78" s="292"/>
      <c r="E78" s="292"/>
      <c r="F78" s="311" t="s">
        <v>1039</v>
      </c>
      <c r="G78" s="310"/>
      <c r="H78" s="292" t="s">
        <v>1043</v>
      </c>
      <c r="I78" s="292" t="s">
        <v>1041</v>
      </c>
      <c r="J78" s="292">
        <v>120</v>
      </c>
      <c r="K78" s="303"/>
    </row>
    <row r="79" spans="2:11" ht="15" customHeight="1">
      <c r="B79" s="312"/>
      <c r="C79" s="292" t="s">
        <v>1044</v>
      </c>
      <c r="D79" s="292"/>
      <c r="E79" s="292"/>
      <c r="F79" s="311" t="s">
        <v>1045</v>
      </c>
      <c r="G79" s="310"/>
      <c r="H79" s="292" t="s">
        <v>1046</v>
      </c>
      <c r="I79" s="292" t="s">
        <v>1041</v>
      </c>
      <c r="J79" s="292">
        <v>50</v>
      </c>
      <c r="K79" s="303"/>
    </row>
    <row r="80" spans="2:11" ht="15" customHeight="1">
      <c r="B80" s="312"/>
      <c r="C80" s="292" t="s">
        <v>1047</v>
      </c>
      <c r="D80" s="292"/>
      <c r="E80" s="292"/>
      <c r="F80" s="311" t="s">
        <v>1039</v>
      </c>
      <c r="G80" s="310"/>
      <c r="H80" s="292" t="s">
        <v>1048</v>
      </c>
      <c r="I80" s="292" t="s">
        <v>1049</v>
      </c>
      <c r="J80" s="292"/>
      <c r="K80" s="303"/>
    </row>
    <row r="81" spans="2:11" ht="15" customHeight="1">
      <c r="B81" s="312"/>
      <c r="C81" s="313" t="s">
        <v>1050</v>
      </c>
      <c r="D81" s="313"/>
      <c r="E81" s="313"/>
      <c r="F81" s="314" t="s">
        <v>1045</v>
      </c>
      <c r="G81" s="313"/>
      <c r="H81" s="313" t="s">
        <v>1051</v>
      </c>
      <c r="I81" s="313" t="s">
        <v>1041</v>
      </c>
      <c r="J81" s="313">
        <v>15</v>
      </c>
      <c r="K81" s="303"/>
    </row>
    <row r="82" spans="2:11" ht="15" customHeight="1">
      <c r="B82" s="312"/>
      <c r="C82" s="313" t="s">
        <v>1052</v>
      </c>
      <c r="D82" s="313"/>
      <c r="E82" s="313"/>
      <c r="F82" s="314" t="s">
        <v>1045</v>
      </c>
      <c r="G82" s="313"/>
      <c r="H82" s="313" t="s">
        <v>1053</v>
      </c>
      <c r="I82" s="313" t="s">
        <v>1041</v>
      </c>
      <c r="J82" s="313">
        <v>15</v>
      </c>
      <c r="K82" s="303"/>
    </row>
    <row r="83" spans="2:11" ht="15" customHeight="1">
      <c r="B83" s="312"/>
      <c r="C83" s="313" t="s">
        <v>1054</v>
      </c>
      <c r="D83" s="313"/>
      <c r="E83" s="313"/>
      <c r="F83" s="314" t="s">
        <v>1045</v>
      </c>
      <c r="G83" s="313"/>
      <c r="H83" s="313" t="s">
        <v>1055</v>
      </c>
      <c r="I83" s="313" t="s">
        <v>1041</v>
      </c>
      <c r="J83" s="313">
        <v>20</v>
      </c>
      <c r="K83" s="303"/>
    </row>
    <row r="84" spans="2:11" ht="15" customHeight="1">
      <c r="B84" s="312"/>
      <c r="C84" s="313" t="s">
        <v>1056</v>
      </c>
      <c r="D84" s="313"/>
      <c r="E84" s="313"/>
      <c r="F84" s="314" t="s">
        <v>1045</v>
      </c>
      <c r="G84" s="313"/>
      <c r="H84" s="313" t="s">
        <v>1057</v>
      </c>
      <c r="I84" s="313" t="s">
        <v>1041</v>
      </c>
      <c r="J84" s="313">
        <v>20</v>
      </c>
      <c r="K84" s="303"/>
    </row>
    <row r="85" spans="2:11" ht="15" customHeight="1">
      <c r="B85" s="312"/>
      <c r="C85" s="292" t="s">
        <v>1058</v>
      </c>
      <c r="D85" s="292"/>
      <c r="E85" s="292"/>
      <c r="F85" s="311" t="s">
        <v>1045</v>
      </c>
      <c r="G85" s="310"/>
      <c r="H85" s="292" t="s">
        <v>1059</v>
      </c>
      <c r="I85" s="292" t="s">
        <v>1041</v>
      </c>
      <c r="J85" s="292">
        <v>50</v>
      </c>
      <c r="K85" s="303"/>
    </row>
    <row r="86" spans="2:11" ht="15" customHeight="1">
      <c r="B86" s="312"/>
      <c r="C86" s="292" t="s">
        <v>1060</v>
      </c>
      <c r="D86" s="292"/>
      <c r="E86" s="292"/>
      <c r="F86" s="311" t="s">
        <v>1045</v>
      </c>
      <c r="G86" s="310"/>
      <c r="H86" s="292" t="s">
        <v>1061</v>
      </c>
      <c r="I86" s="292" t="s">
        <v>1041</v>
      </c>
      <c r="J86" s="292">
        <v>20</v>
      </c>
      <c r="K86" s="303"/>
    </row>
    <row r="87" spans="2:11" ht="15" customHeight="1">
      <c r="B87" s="312"/>
      <c r="C87" s="292" t="s">
        <v>1062</v>
      </c>
      <c r="D87" s="292"/>
      <c r="E87" s="292"/>
      <c r="F87" s="311" t="s">
        <v>1045</v>
      </c>
      <c r="G87" s="310"/>
      <c r="H87" s="292" t="s">
        <v>1063</v>
      </c>
      <c r="I87" s="292" t="s">
        <v>1041</v>
      </c>
      <c r="J87" s="292">
        <v>20</v>
      </c>
      <c r="K87" s="303"/>
    </row>
    <row r="88" spans="2:11" ht="15" customHeight="1">
      <c r="B88" s="312"/>
      <c r="C88" s="292" t="s">
        <v>1064</v>
      </c>
      <c r="D88" s="292"/>
      <c r="E88" s="292"/>
      <c r="F88" s="311" t="s">
        <v>1045</v>
      </c>
      <c r="G88" s="310"/>
      <c r="H88" s="292" t="s">
        <v>1065</v>
      </c>
      <c r="I88" s="292" t="s">
        <v>1041</v>
      </c>
      <c r="J88" s="292">
        <v>50</v>
      </c>
      <c r="K88" s="303"/>
    </row>
    <row r="89" spans="2:11" ht="15" customHeight="1">
      <c r="B89" s="312"/>
      <c r="C89" s="292" t="s">
        <v>1066</v>
      </c>
      <c r="D89" s="292"/>
      <c r="E89" s="292"/>
      <c r="F89" s="311" t="s">
        <v>1045</v>
      </c>
      <c r="G89" s="310"/>
      <c r="H89" s="292" t="s">
        <v>1066</v>
      </c>
      <c r="I89" s="292" t="s">
        <v>1041</v>
      </c>
      <c r="J89" s="292">
        <v>50</v>
      </c>
      <c r="K89" s="303"/>
    </row>
    <row r="90" spans="2:11" ht="15" customHeight="1">
      <c r="B90" s="312"/>
      <c r="C90" s="292" t="s">
        <v>147</v>
      </c>
      <c r="D90" s="292"/>
      <c r="E90" s="292"/>
      <c r="F90" s="311" t="s">
        <v>1045</v>
      </c>
      <c r="G90" s="310"/>
      <c r="H90" s="292" t="s">
        <v>1067</v>
      </c>
      <c r="I90" s="292" t="s">
        <v>1041</v>
      </c>
      <c r="J90" s="292">
        <v>255</v>
      </c>
      <c r="K90" s="303"/>
    </row>
    <row r="91" spans="2:11" ht="15" customHeight="1">
      <c r="B91" s="312"/>
      <c r="C91" s="292" t="s">
        <v>1068</v>
      </c>
      <c r="D91" s="292"/>
      <c r="E91" s="292"/>
      <c r="F91" s="311" t="s">
        <v>1039</v>
      </c>
      <c r="G91" s="310"/>
      <c r="H91" s="292" t="s">
        <v>1069</v>
      </c>
      <c r="I91" s="292" t="s">
        <v>1070</v>
      </c>
      <c r="J91" s="292"/>
      <c r="K91" s="303"/>
    </row>
    <row r="92" spans="2:11" ht="15" customHeight="1">
      <c r="B92" s="312"/>
      <c r="C92" s="292" t="s">
        <v>1071</v>
      </c>
      <c r="D92" s="292"/>
      <c r="E92" s="292"/>
      <c r="F92" s="311" t="s">
        <v>1039</v>
      </c>
      <c r="G92" s="310"/>
      <c r="H92" s="292" t="s">
        <v>1072</v>
      </c>
      <c r="I92" s="292" t="s">
        <v>1073</v>
      </c>
      <c r="J92" s="292"/>
      <c r="K92" s="303"/>
    </row>
    <row r="93" spans="2:11" ht="15" customHeight="1">
      <c r="B93" s="312"/>
      <c r="C93" s="292" t="s">
        <v>1074</v>
      </c>
      <c r="D93" s="292"/>
      <c r="E93" s="292"/>
      <c r="F93" s="311" t="s">
        <v>1039</v>
      </c>
      <c r="G93" s="310"/>
      <c r="H93" s="292" t="s">
        <v>1074</v>
      </c>
      <c r="I93" s="292" t="s">
        <v>1073</v>
      </c>
      <c r="J93" s="292"/>
      <c r="K93" s="303"/>
    </row>
    <row r="94" spans="2:11" ht="15" customHeight="1">
      <c r="B94" s="312"/>
      <c r="C94" s="292" t="s">
        <v>39</v>
      </c>
      <c r="D94" s="292"/>
      <c r="E94" s="292"/>
      <c r="F94" s="311" t="s">
        <v>1039</v>
      </c>
      <c r="G94" s="310"/>
      <c r="H94" s="292" t="s">
        <v>1075</v>
      </c>
      <c r="I94" s="292" t="s">
        <v>1073</v>
      </c>
      <c r="J94" s="292"/>
      <c r="K94" s="303"/>
    </row>
    <row r="95" spans="2:11" ht="15" customHeight="1">
      <c r="B95" s="312"/>
      <c r="C95" s="292" t="s">
        <v>49</v>
      </c>
      <c r="D95" s="292"/>
      <c r="E95" s="292"/>
      <c r="F95" s="311" t="s">
        <v>1039</v>
      </c>
      <c r="G95" s="310"/>
      <c r="H95" s="292" t="s">
        <v>1076</v>
      </c>
      <c r="I95" s="292" t="s">
        <v>1073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15" t="s">
        <v>1077</v>
      </c>
      <c r="D100" s="415"/>
      <c r="E100" s="415"/>
      <c r="F100" s="415"/>
      <c r="G100" s="415"/>
      <c r="H100" s="415"/>
      <c r="I100" s="415"/>
      <c r="J100" s="415"/>
      <c r="K100" s="303"/>
    </row>
    <row r="101" spans="2:11" ht="17.25" customHeight="1">
      <c r="B101" s="302"/>
      <c r="C101" s="304" t="s">
        <v>1033</v>
      </c>
      <c r="D101" s="304"/>
      <c r="E101" s="304"/>
      <c r="F101" s="304" t="s">
        <v>1034</v>
      </c>
      <c r="G101" s="305"/>
      <c r="H101" s="304" t="s">
        <v>142</v>
      </c>
      <c r="I101" s="304" t="s">
        <v>58</v>
      </c>
      <c r="J101" s="304" t="s">
        <v>1035</v>
      </c>
      <c r="K101" s="303"/>
    </row>
    <row r="102" spans="2:11" ht="17.25" customHeight="1">
      <c r="B102" s="302"/>
      <c r="C102" s="306" t="s">
        <v>1036</v>
      </c>
      <c r="D102" s="306"/>
      <c r="E102" s="306"/>
      <c r="F102" s="307" t="s">
        <v>1037</v>
      </c>
      <c r="G102" s="308"/>
      <c r="H102" s="306"/>
      <c r="I102" s="306"/>
      <c r="J102" s="306" t="s">
        <v>1038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54</v>
      </c>
      <c r="D104" s="309"/>
      <c r="E104" s="309"/>
      <c r="F104" s="311" t="s">
        <v>1039</v>
      </c>
      <c r="G104" s="320"/>
      <c r="H104" s="292" t="s">
        <v>1078</v>
      </c>
      <c r="I104" s="292" t="s">
        <v>1041</v>
      </c>
      <c r="J104" s="292">
        <v>20</v>
      </c>
      <c r="K104" s="303"/>
    </row>
    <row r="105" spans="2:11" ht="15" customHeight="1">
      <c r="B105" s="302"/>
      <c r="C105" s="292" t="s">
        <v>1042</v>
      </c>
      <c r="D105" s="292"/>
      <c r="E105" s="292"/>
      <c r="F105" s="311" t="s">
        <v>1039</v>
      </c>
      <c r="G105" s="292"/>
      <c r="H105" s="292" t="s">
        <v>1078</v>
      </c>
      <c r="I105" s="292" t="s">
        <v>1041</v>
      </c>
      <c r="J105" s="292">
        <v>120</v>
      </c>
      <c r="K105" s="303"/>
    </row>
    <row r="106" spans="2:11" ht="15" customHeight="1">
      <c r="B106" s="312"/>
      <c r="C106" s="292" t="s">
        <v>1044</v>
      </c>
      <c r="D106" s="292"/>
      <c r="E106" s="292"/>
      <c r="F106" s="311" t="s">
        <v>1045</v>
      </c>
      <c r="G106" s="292"/>
      <c r="H106" s="292" t="s">
        <v>1078</v>
      </c>
      <c r="I106" s="292" t="s">
        <v>1041</v>
      </c>
      <c r="J106" s="292">
        <v>50</v>
      </c>
      <c r="K106" s="303"/>
    </row>
    <row r="107" spans="2:11" ht="15" customHeight="1">
      <c r="B107" s="312"/>
      <c r="C107" s="292" t="s">
        <v>1047</v>
      </c>
      <c r="D107" s="292"/>
      <c r="E107" s="292"/>
      <c r="F107" s="311" t="s">
        <v>1039</v>
      </c>
      <c r="G107" s="292"/>
      <c r="H107" s="292" t="s">
        <v>1078</v>
      </c>
      <c r="I107" s="292" t="s">
        <v>1049</v>
      </c>
      <c r="J107" s="292"/>
      <c r="K107" s="303"/>
    </row>
    <row r="108" spans="2:11" ht="15" customHeight="1">
      <c r="B108" s="312"/>
      <c r="C108" s="292" t="s">
        <v>1058</v>
      </c>
      <c r="D108" s="292"/>
      <c r="E108" s="292"/>
      <c r="F108" s="311" t="s">
        <v>1045</v>
      </c>
      <c r="G108" s="292"/>
      <c r="H108" s="292" t="s">
        <v>1078</v>
      </c>
      <c r="I108" s="292" t="s">
        <v>1041</v>
      </c>
      <c r="J108" s="292">
        <v>50</v>
      </c>
      <c r="K108" s="303"/>
    </row>
    <row r="109" spans="2:11" ht="15" customHeight="1">
      <c r="B109" s="312"/>
      <c r="C109" s="292" t="s">
        <v>1066</v>
      </c>
      <c r="D109" s="292"/>
      <c r="E109" s="292"/>
      <c r="F109" s="311" t="s">
        <v>1045</v>
      </c>
      <c r="G109" s="292"/>
      <c r="H109" s="292" t="s">
        <v>1078</v>
      </c>
      <c r="I109" s="292" t="s">
        <v>1041</v>
      </c>
      <c r="J109" s="292">
        <v>50</v>
      </c>
      <c r="K109" s="303"/>
    </row>
    <row r="110" spans="2:11" ht="15" customHeight="1">
      <c r="B110" s="312"/>
      <c r="C110" s="292" t="s">
        <v>1064</v>
      </c>
      <c r="D110" s="292"/>
      <c r="E110" s="292"/>
      <c r="F110" s="311" t="s">
        <v>1045</v>
      </c>
      <c r="G110" s="292"/>
      <c r="H110" s="292" t="s">
        <v>1078</v>
      </c>
      <c r="I110" s="292" t="s">
        <v>1041</v>
      </c>
      <c r="J110" s="292">
        <v>50</v>
      </c>
      <c r="K110" s="303"/>
    </row>
    <row r="111" spans="2:11" ht="15" customHeight="1">
      <c r="B111" s="312"/>
      <c r="C111" s="292" t="s">
        <v>54</v>
      </c>
      <c r="D111" s="292"/>
      <c r="E111" s="292"/>
      <c r="F111" s="311" t="s">
        <v>1039</v>
      </c>
      <c r="G111" s="292"/>
      <c r="H111" s="292" t="s">
        <v>1079</v>
      </c>
      <c r="I111" s="292" t="s">
        <v>1041</v>
      </c>
      <c r="J111" s="292">
        <v>20</v>
      </c>
      <c r="K111" s="303"/>
    </row>
    <row r="112" spans="2:11" ht="15" customHeight="1">
      <c r="B112" s="312"/>
      <c r="C112" s="292" t="s">
        <v>1080</v>
      </c>
      <c r="D112" s="292"/>
      <c r="E112" s="292"/>
      <c r="F112" s="311" t="s">
        <v>1039</v>
      </c>
      <c r="G112" s="292"/>
      <c r="H112" s="292" t="s">
        <v>1081</v>
      </c>
      <c r="I112" s="292" t="s">
        <v>1041</v>
      </c>
      <c r="J112" s="292">
        <v>120</v>
      </c>
      <c r="K112" s="303"/>
    </row>
    <row r="113" spans="2:11" ht="15" customHeight="1">
      <c r="B113" s="312"/>
      <c r="C113" s="292" t="s">
        <v>39</v>
      </c>
      <c r="D113" s="292"/>
      <c r="E113" s="292"/>
      <c r="F113" s="311" t="s">
        <v>1039</v>
      </c>
      <c r="G113" s="292"/>
      <c r="H113" s="292" t="s">
        <v>1082</v>
      </c>
      <c r="I113" s="292" t="s">
        <v>1073</v>
      </c>
      <c r="J113" s="292"/>
      <c r="K113" s="303"/>
    </row>
    <row r="114" spans="2:11" ht="15" customHeight="1">
      <c r="B114" s="312"/>
      <c r="C114" s="292" t="s">
        <v>49</v>
      </c>
      <c r="D114" s="292"/>
      <c r="E114" s="292"/>
      <c r="F114" s="311" t="s">
        <v>1039</v>
      </c>
      <c r="G114" s="292"/>
      <c r="H114" s="292" t="s">
        <v>1083</v>
      </c>
      <c r="I114" s="292" t="s">
        <v>1073</v>
      </c>
      <c r="J114" s="292"/>
      <c r="K114" s="303"/>
    </row>
    <row r="115" spans="2:11" ht="15" customHeight="1">
      <c r="B115" s="312"/>
      <c r="C115" s="292" t="s">
        <v>58</v>
      </c>
      <c r="D115" s="292"/>
      <c r="E115" s="292"/>
      <c r="F115" s="311" t="s">
        <v>1039</v>
      </c>
      <c r="G115" s="292"/>
      <c r="H115" s="292" t="s">
        <v>1084</v>
      </c>
      <c r="I115" s="292" t="s">
        <v>1085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12" t="s">
        <v>1086</v>
      </c>
      <c r="D120" s="412"/>
      <c r="E120" s="412"/>
      <c r="F120" s="412"/>
      <c r="G120" s="412"/>
      <c r="H120" s="412"/>
      <c r="I120" s="412"/>
      <c r="J120" s="412"/>
      <c r="K120" s="328"/>
    </row>
    <row r="121" spans="2:11" ht="17.25" customHeight="1">
      <c r="B121" s="329"/>
      <c r="C121" s="304" t="s">
        <v>1033</v>
      </c>
      <c r="D121" s="304"/>
      <c r="E121" s="304"/>
      <c r="F121" s="304" t="s">
        <v>1034</v>
      </c>
      <c r="G121" s="305"/>
      <c r="H121" s="304" t="s">
        <v>142</v>
      </c>
      <c r="I121" s="304" t="s">
        <v>58</v>
      </c>
      <c r="J121" s="304" t="s">
        <v>1035</v>
      </c>
      <c r="K121" s="330"/>
    </row>
    <row r="122" spans="2:11" ht="17.25" customHeight="1">
      <c r="B122" s="329"/>
      <c r="C122" s="306" t="s">
        <v>1036</v>
      </c>
      <c r="D122" s="306"/>
      <c r="E122" s="306"/>
      <c r="F122" s="307" t="s">
        <v>1037</v>
      </c>
      <c r="G122" s="308"/>
      <c r="H122" s="306"/>
      <c r="I122" s="306"/>
      <c r="J122" s="306" t="s">
        <v>1038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1042</v>
      </c>
      <c r="D124" s="309"/>
      <c r="E124" s="309"/>
      <c r="F124" s="311" t="s">
        <v>1039</v>
      </c>
      <c r="G124" s="292"/>
      <c r="H124" s="292" t="s">
        <v>1078</v>
      </c>
      <c r="I124" s="292" t="s">
        <v>1041</v>
      </c>
      <c r="J124" s="292">
        <v>120</v>
      </c>
      <c r="K124" s="333"/>
    </row>
    <row r="125" spans="2:11" ht="15" customHeight="1">
      <c r="B125" s="331"/>
      <c r="C125" s="292" t="s">
        <v>1087</v>
      </c>
      <c r="D125" s="292"/>
      <c r="E125" s="292"/>
      <c r="F125" s="311" t="s">
        <v>1039</v>
      </c>
      <c r="G125" s="292"/>
      <c r="H125" s="292" t="s">
        <v>1088</v>
      </c>
      <c r="I125" s="292" t="s">
        <v>1041</v>
      </c>
      <c r="J125" s="292" t="s">
        <v>1089</v>
      </c>
      <c r="K125" s="333"/>
    </row>
    <row r="126" spans="2:11" ht="15" customHeight="1">
      <c r="B126" s="331"/>
      <c r="C126" s="292" t="s">
        <v>85</v>
      </c>
      <c r="D126" s="292"/>
      <c r="E126" s="292"/>
      <c r="F126" s="311" t="s">
        <v>1039</v>
      </c>
      <c r="G126" s="292"/>
      <c r="H126" s="292" t="s">
        <v>1090</v>
      </c>
      <c r="I126" s="292" t="s">
        <v>1041</v>
      </c>
      <c r="J126" s="292" t="s">
        <v>1089</v>
      </c>
      <c r="K126" s="333"/>
    </row>
    <row r="127" spans="2:11" ht="15" customHeight="1">
      <c r="B127" s="331"/>
      <c r="C127" s="292" t="s">
        <v>1050</v>
      </c>
      <c r="D127" s="292"/>
      <c r="E127" s="292"/>
      <c r="F127" s="311" t="s">
        <v>1045</v>
      </c>
      <c r="G127" s="292"/>
      <c r="H127" s="292" t="s">
        <v>1051</v>
      </c>
      <c r="I127" s="292" t="s">
        <v>1041</v>
      </c>
      <c r="J127" s="292">
        <v>15</v>
      </c>
      <c r="K127" s="333"/>
    </row>
    <row r="128" spans="2:11" ht="15" customHeight="1">
      <c r="B128" s="331"/>
      <c r="C128" s="313" t="s">
        <v>1052</v>
      </c>
      <c r="D128" s="313"/>
      <c r="E128" s="313"/>
      <c r="F128" s="314" t="s">
        <v>1045</v>
      </c>
      <c r="G128" s="313"/>
      <c r="H128" s="313" t="s">
        <v>1053</v>
      </c>
      <c r="I128" s="313" t="s">
        <v>1041</v>
      </c>
      <c r="J128" s="313">
        <v>15</v>
      </c>
      <c r="K128" s="333"/>
    </row>
    <row r="129" spans="2:11" ht="15" customHeight="1">
      <c r="B129" s="331"/>
      <c r="C129" s="313" t="s">
        <v>1054</v>
      </c>
      <c r="D129" s="313"/>
      <c r="E129" s="313"/>
      <c r="F129" s="314" t="s">
        <v>1045</v>
      </c>
      <c r="G129" s="313"/>
      <c r="H129" s="313" t="s">
        <v>1055</v>
      </c>
      <c r="I129" s="313" t="s">
        <v>1041</v>
      </c>
      <c r="J129" s="313">
        <v>20</v>
      </c>
      <c r="K129" s="333"/>
    </row>
    <row r="130" spans="2:11" ht="15" customHeight="1">
      <c r="B130" s="331"/>
      <c r="C130" s="313" t="s">
        <v>1056</v>
      </c>
      <c r="D130" s="313"/>
      <c r="E130" s="313"/>
      <c r="F130" s="314" t="s">
        <v>1045</v>
      </c>
      <c r="G130" s="313"/>
      <c r="H130" s="313" t="s">
        <v>1057</v>
      </c>
      <c r="I130" s="313" t="s">
        <v>1041</v>
      </c>
      <c r="J130" s="313">
        <v>20</v>
      </c>
      <c r="K130" s="333"/>
    </row>
    <row r="131" spans="2:11" ht="15" customHeight="1">
      <c r="B131" s="331"/>
      <c r="C131" s="292" t="s">
        <v>1044</v>
      </c>
      <c r="D131" s="292"/>
      <c r="E131" s="292"/>
      <c r="F131" s="311" t="s">
        <v>1045</v>
      </c>
      <c r="G131" s="292"/>
      <c r="H131" s="292" t="s">
        <v>1078</v>
      </c>
      <c r="I131" s="292" t="s">
        <v>1041</v>
      </c>
      <c r="J131" s="292">
        <v>50</v>
      </c>
      <c r="K131" s="333"/>
    </row>
    <row r="132" spans="2:11" ht="15" customHeight="1">
      <c r="B132" s="331"/>
      <c r="C132" s="292" t="s">
        <v>1058</v>
      </c>
      <c r="D132" s="292"/>
      <c r="E132" s="292"/>
      <c r="F132" s="311" t="s">
        <v>1045</v>
      </c>
      <c r="G132" s="292"/>
      <c r="H132" s="292" t="s">
        <v>1078</v>
      </c>
      <c r="I132" s="292" t="s">
        <v>1041</v>
      </c>
      <c r="J132" s="292">
        <v>50</v>
      </c>
      <c r="K132" s="333"/>
    </row>
    <row r="133" spans="2:11" ht="15" customHeight="1">
      <c r="B133" s="331"/>
      <c r="C133" s="292" t="s">
        <v>1064</v>
      </c>
      <c r="D133" s="292"/>
      <c r="E133" s="292"/>
      <c r="F133" s="311" t="s">
        <v>1045</v>
      </c>
      <c r="G133" s="292"/>
      <c r="H133" s="292" t="s">
        <v>1078</v>
      </c>
      <c r="I133" s="292" t="s">
        <v>1041</v>
      </c>
      <c r="J133" s="292">
        <v>50</v>
      </c>
      <c r="K133" s="333"/>
    </row>
    <row r="134" spans="2:11" ht="15" customHeight="1">
      <c r="B134" s="331"/>
      <c r="C134" s="292" t="s">
        <v>1066</v>
      </c>
      <c r="D134" s="292"/>
      <c r="E134" s="292"/>
      <c r="F134" s="311" t="s">
        <v>1045</v>
      </c>
      <c r="G134" s="292"/>
      <c r="H134" s="292" t="s">
        <v>1078</v>
      </c>
      <c r="I134" s="292" t="s">
        <v>1041</v>
      </c>
      <c r="J134" s="292">
        <v>50</v>
      </c>
      <c r="K134" s="333"/>
    </row>
    <row r="135" spans="2:11" ht="15" customHeight="1">
      <c r="B135" s="331"/>
      <c r="C135" s="292" t="s">
        <v>147</v>
      </c>
      <c r="D135" s="292"/>
      <c r="E135" s="292"/>
      <c r="F135" s="311" t="s">
        <v>1045</v>
      </c>
      <c r="G135" s="292"/>
      <c r="H135" s="292" t="s">
        <v>1091</v>
      </c>
      <c r="I135" s="292" t="s">
        <v>1041</v>
      </c>
      <c r="J135" s="292">
        <v>255</v>
      </c>
      <c r="K135" s="333"/>
    </row>
    <row r="136" spans="2:11" ht="15" customHeight="1">
      <c r="B136" s="331"/>
      <c r="C136" s="292" t="s">
        <v>1068</v>
      </c>
      <c r="D136" s="292"/>
      <c r="E136" s="292"/>
      <c r="F136" s="311" t="s">
        <v>1039</v>
      </c>
      <c r="G136" s="292"/>
      <c r="H136" s="292" t="s">
        <v>1092</v>
      </c>
      <c r="I136" s="292" t="s">
        <v>1070</v>
      </c>
      <c r="J136" s="292"/>
      <c r="K136" s="333"/>
    </row>
    <row r="137" spans="2:11" ht="15" customHeight="1">
      <c r="B137" s="331"/>
      <c r="C137" s="292" t="s">
        <v>1071</v>
      </c>
      <c r="D137" s="292"/>
      <c r="E137" s="292"/>
      <c r="F137" s="311" t="s">
        <v>1039</v>
      </c>
      <c r="G137" s="292"/>
      <c r="H137" s="292" t="s">
        <v>1093</v>
      </c>
      <c r="I137" s="292" t="s">
        <v>1073</v>
      </c>
      <c r="J137" s="292"/>
      <c r="K137" s="333"/>
    </row>
    <row r="138" spans="2:11" ht="15" customHeight="1">
      <c r="B138" s="331"/>
      <c r="C138" s="292" t="s">
        <v>1074</v>
      </c>
      <c r="D138" s="292"/>
      <c r="E138" s="292"/>
      <c r="F138" s="311" t="s">
        <v>1039</v>
      </c>
      <c r="G138" s="292"/>
      <c r="H138" s="292" t="s">
        <v>1074</v>
      </c>
      <c r="I138" s="292" t="s">
        <v>1073</v>
      </c>
      <c r="J138" s="292"/>
      <c r="K138" s="333"/>
    </row>
    <row r="139" spans="2:11" ht="15" customHeight="1">
      <c r="B139" s="331"/>
      <c r="C139" s="292" t="s">
        <v>39</v>
      </c>
      <c r="D139" s="292"/>
      <c r="E139" s="292"/>
      <c r="F139" s="311" t="s">
        <v>1039</v>
      </c>
      <c r="G139" s="292"/>
      <c r="H139" s="292" t="s">
        <v>1094</v>
      </c>
      <c r="I139" s="292" t="s">
        <v>1073</v>
      </c>
      <c r="J139" s="292"/>
      <c r="K139" s="333"/>
    </row>
    <row r="140" spans="2:11" ht="15" customHeight="1">
      <c r="B140" s="331"/>
      <c r="C140" s="292" t="s">
        <v>1095</v>
      </c>
      <c r="D140" s="292"/>
      <c r="E140" s="292"/>
      <c r="F140" s="311" t="s">
        <v>1039</v>
      </c>
      <c r="G140" s="292"/>
      <c r="H140" s="292" t="s">
        <v>1096</v>
      </c>
      <c r="I140" s="292" t="s">
        <v>1073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15" t="s">
        <v>1097</v>
      </c>
      <c r="D145" s="415"/>
      <c r="E145" s="415"/>
      <c r="F145" s="415"/>
      <c r="G145" s="415"/>
      <c r="H145" s="415"/>
      <c r="I145" s="415"/>
      <c r="J145" s="415"/>
      <c r="K145" s="303"/>
    </row>
    <row r="146" spans="2:11" ht="17.25" customHeight="1">
      <c r="B146" s="302"/>
      <c r="C146" s="304" t="s">
        <v>1033</v>
      </c>
      <c r="D146" s="304"/>
      <c r="E146" s="304"/>
      <c r="F146" s="304" t="s">
        <v>1034</v>
      </c>
      <c r="G146" s="305"/>
      <c r="H146" s="304" t="s">
        <v>142</v>
      </c>
      <c r="I146" s="304" t="s">
        <v>58</v>
      </c>
      <c r="J146" s="304" t="s">
        <v>1035</v>
      </c>
      <c r="K146" s="303"/>
    </row>
    <row r="147" spans="2:11" ht="17.25" customHeight="1">
      <c r="B147" s="302"/>
      <c r="C147" s="306" t="s">
        <v>1036</v>
      </c>
      <c r="D147" s="306"/>
      <c r="E147" s="306"/>
      <c r="F147" s="307" t="s">
        <v>1037</v>
      </c>
      <c r="G147" s="308"/>
      <c r="H147" s="306"/>
      <c r="I147" s="306"/>
      <c r="J147" s="306" t="s">
        <v>1038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1042</v>
      </c>
      <c r="D149" s="292"/>
      <c r="E149" s="292"/>
      <c r="F149" s="338" t="s">
        <v>1039</v>
      </c>
      <c r="G149" s="292"/>
      <c r="H149" s="337" t="s">
        <v>1078</v>
      </c>
      <c r="I149" s="337" t="s">
        <v>1041</v>
      </c>
      <c r="J149" s="337">
        <v>120</v>
      </c>
      <c r="K149" s="333"/>
    </row>
    <row r="150" spans="2:11" ht="15" customHeight="1">
      <c r="B150" s="312"/>
      <c r="C150" s="337" t="s">
        <v>1087</v>
      </c>
      <c r="D150" s="292"/>
      <c r="E150" s="292"/>
      <c r="F150" s="338" t="s">
        <v>1039</v>
      </c>
      <c r="G150" s="292"/>
      <c r="H150" s="337" t="s">
        <v>1098</v>
      </c>
      <c r="I150" s="337" t="s">
        <v>1041</v>
      </c>
      <c r="J150" s="337" t="s">
        <v>1089</v>
      </c>
      <c r="K150" s="333"/>
    </row>
    <row r="151" spans="2:11" ht="15" customHeight="1">
      <c r="B151" s="312"/>
      <c r="C151" s="337" t="s">
        <v>85</v>
      </c>
      <c r="D151" s="292"/>
      <c r="E151" s="292"/>
      <c r="F151" s="338" t="s">
        <v>1039</v>
      </c>
      <c r="G151" s="292"/>
      <c r="H151" s="337" t="s">
        <v>1099</v>
      </c>
      <c r="I151" s="337" t="s">
        <v>1041</v>
      </c>
      <c r="J151" s="337" t="s">
        <v>1089</v>
      </c>
      <c r="K151" s="333"/>
    </row>
    <row r="152" spans="2:11" ht="15" customHeight="1">
      <c r="B152" s="312"/>
      <c r="C152" s="337" t="s">
        <v>1044</v>
      </c>
      <c r="D152" s="292"/>
      <c r="E152" s="292"/>
      <c r="F152" s="338" t="s">
        <v>1045</v>
      </c>
      <c r="G152" s="292"/>
      <c r="H152" s="337" t="s">
        <v>1078</v>
      </c>
      <c r="I152" s="337" t="s">
        <v>1041</v>
      </c>
      <c r="J152" s="337">
        <v>50</v>
      </c>
      <c r="K152" s="333"/>
    </row>
    <row r="153" spans="2:11" ht="15" customHeight="1">
      <c r="B153" s="312"/>
      <c r="C153" s="337" t="s">
        <v>1047</v>
      </c>
      <c r="D153" s="292"/>
      <c r="E153" s="292"/>
      <c r="F153" s="338" t="s">
        <v>1039</v>
      </c>
      <c r="G153" s="292"/>
      <c r="H153" s="337" t="s">
        <v>1078</v>
      </c>
      <c r="I153" s="337" t="s">
        <v>1049</v>
      </c>
      <c r="J153" s="337"/>
      <c r="K153" s="333"/>
    </row>
    <row r="154" spans="2:11" ht="15" customHeight="1">
      <c r="B154" s="312"/>
      <c r="C154" s="337" t="s">
        <v>1058</v>
      </c>
      <c r="D154" s="292"/>
      <c r="E154" s="292"/>
      <c r="F154" s="338" t="s">
        <v>1045</v>
      </c>
      <c r="G154" s="292"/>
      <c r="H154" s="337" t="s">
        <v>1078</v>
      </c>
      <c r="I154" s="337" t="s">
        <v>1041</v>
      </c>
      <c r="J154" s="337">
        <v>50</v>
      </c>
      <c r="K154" s="333"/>
    </row>
    <row r="155" spans="2:11" ht="15" customHeight="1">
      <c r="B155" s="312"/>
      <c r="C155" s="337" t="s">
        <v>1066</v>
      </c>
      <c r="D155" s="292"/>
      <c r="E155" s="292"/>
      <c r="F155" s="338" t="s">
        <v>1045</v>
      </c>
      <c r="G155" s="292"/>
      <c r="H155" s="337" t="s">
        <v>1078</v>
      </c>
      <c r="I155" s="337" t="s">
        <v>1041</v>
      </c>
      <c r="J155" s="337">
        <v>50</v>
      </c>
      <c r="K155" s="333"/>
    </row>
    <row r="156" spans="2:11" ht="15" customHeight="1">
      <c r="B156" s="312"/>
      <c r="C156" s="337" t="s">
        <v>1064</v>
      </c>
      <c r="D156" s="292"/>
      <c r="E156" s="292"/>
      <c r="F156" s="338" t="s">
        <v>1045</v>
      </c>
      <c r="G156" s="292"/>
      <c r="H156" s="337" t="s">
        <v>1078</v>
      </c>
      <c r="I156" s="337" t="s">
        <v>1041</v>
      </c>
      <c r="J156" s="337">
        <v>50</v>
      </c>
      <c r="K156" s="333"/>
    </row>
    <row r="157" spans="2:11" ht="15" customHeight="1">
      <c r="B157" s="312"/>
      <c r="C157" s="337" t="s">
        <v>121</v>
      </c>
      <c r="D157" s="292"/>
      <c r="E157" s="292"/>
      <c r="F157" s="338" t="s">
        <v>1039</v>
      </c>
      <c r="G157" s="292"/>
      <c r="H157" s="337" t="s">
        <v>1100</v>
      </c>
      <c r="I157" s="337" t="s">
        <v>1041</v>
      </c>
      <c r="J157" s="337" t="s">
        <v>1101</v>
      </c>
      <c r="K157" s="333"/>
    </row>
    <row r="158" spans="2:11" ht="15" customHeight="1">
      <c r="B158" s="312"/>
      <c r="C158" s="337" t="s">
        <v>1102</v>
      </c>
      <c r="D158" s="292"/>
      <c r="E158" s="292"/>
      <c r="F158" s="338" t="s">
        <v>1039</v>
      </c>
      <c r="G158" s="292"/>
      <c r="H158" s="337" t="s">
        <v>1103</v>
      </c>
      <c r="I158" s="337" t="s">
        <v>1073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12" t="s">
        <v>1104</v>
      </c>
      <c r="D163" s="412"/>
      <c r="E163" s="412"/>
      <c r="F163" s="412"/>
      <c r="G163" s="412"/>
      <c r="H163" s="412"/>
      <c r="I163" s="412"/>
      <c r="J163" s="412"/>
      <c r="K163" s="284"/>
    </row>
    <row r="164" spans="2:11" ht="17.25" customHeight="1">
      <c r="B164" s="283"/>
      <c r="C164" s="304" t="s">
        <v>1033</v>
      </c>
      <c r="D164" s="304"/>
      <c r="E164" s="304"/>
      <c r="F164" s="304" t="s">
        <v>1034</v>
      </c>
      <c r="G164" s="341"/>
      <c r="H164" s="342" t="s">
        <v>142</v>
      </c>
      <c r="I164" s="342" t="s">
        <v>58</v>
      </c>
      <c r="J164" s="304" t="s">
        <v>1035</v>
      </c>
      <c r="K164" s="284"/>
    </row>
    <row r="165" spans="2:11" ht="17.25" customHeight="1">
      <c r="B165" s="285"/>
      <c r="C165" s="306" t="s">
        <v>1036</v>
      </c>
      <c r="D165" s="306"/>
      <c r="E165" s="306"/>
      <c r="F165" s="307" t="s">
        <v>1037</v>
      </c>
      <c r="G165" s="343"/>
      <c r="H165" s="344"/>
      <c r="I165" s="344"/>
      <c r="J165" s="306" t="s">
        <v>1038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1042</v>
      </c>
      <c r="D167" s="292"/>
      <c r="E167" s="292"/>
      <c r="F167" s="311" t="s">
        <v>1039</v>
      </c>
      <c r="G167" s="292"/>
      <c r="H167" s="292" t="s">
        <v>1078</v>
      </c>
      <c r="I167" s="292" t="s">
        <v>1041</v>
      </c>
      <c r="J167" s="292">
        <v>120</v>
      </c>
      <c r="K167" s="333"/>
    </row>
    <row r="168" spans="2:11" ht="15" customHeight="1">
      <c r="B168" s="312"/>
      <c r="C168" s="292" t="s">
        <v>1087</v>
      </c>
      <c r="D168" s="292"/>
      <c r="E168" s="292"/>
      <c r="F168" s="311" t="s">
        <v>1039</v>
      </c>
      <c r="G168" s="292"/>
      <c r="H168" s="292" t="s">
        <v>1088</v>
      </c>
      <c r="I168" s="292" t="s">
        <v>1041</v>
      </c>
      <c r="J168" s="292" t="s">
        <v>1089</v>
      </c>
      <c r="K168" s="333"/>
    </row>
    <row r="169" spans="2:11" ht="15" customHeight="1">
      <c r="B169" s="312"/>
      <c r="C169" s="292" t="s">
        <v>85</v>
      </c>
      <c r="D169" s="292"/>
      <c r="E169" s="292"/>
      <c r="F169" s="311" t="s">
        <v>1039</v>
      </c>
      <c r="G169" s="292"/>
      <c r="H169" s="292" t="s">
        <v>1105</v>
      </c>
      <c r="I169" s="292" t="s">
        <v>1041</v>
      </c>
      <c r="J169" s="292" t="s">
        <v>1089</v>
      </c>
      <c r="K169" s="333"/>
    </row>
    <row r="170" spans="2:11" ht="15" customHeight="1">
      <c r="B170" s="312"/>
      <c r="C170" s="292" t="s">
        <v>1044</v>
      </c>
      <c r="D170" s="292"/>
      <c r="E170" s="292"/>
      <c r="F170" s="311" t="s">
        <v>1045</v>
      </c>
      <c r="G170" s="292"/>
      <c r="H170" s="292" t="s">
        <v>1105</v>
      </c>
      <c r="I170" s="292" t="s">
        <v>1041</v>
      </c>
      <c r="J170" s="292">
        <v>50</v>
      </c>
      <c r="K170" s="333"/>
    </row>
    <row r="171" spans="2:11" ht="15" customHeight="1">
      <c r="B171" s="312"/>
      <c r="C171" s="292" t="s">
        <v>1047</v>
      </c>
      <c r="D171" s="292"/>
      <c r="E171" s="292"/>
      <c r="F171" s="311" t="s">
        <v>1039</v>
      </c>
      <c r="G171" s="292"/>
      <c r="H171" s="292" t="s">
        <v>1105</v>
      </c>
      <c r="I171" s="292" t="s">
        <v>1049</v>
      </c>
      <c r="J171" s="292"/>
      <c r="K171" s="333"/>
    </row>
    <row r="172" spans="2:11" ht="15" customHeight="1">
      <c r="B172" s="312"/>
      <c r="C172" s="292" t="s">
        <v>1058</v>
      </c>
      <c r="D172" s="292"/>
      <c r="E172" s="292"/>
      <c r="F172" s="311" t="s">
        <v>1045</v>
      </c>
      <c r="G172" s="292"/>
      <c r="H172" s="292" t="s">
        <v>1105</v>
      </c>
      <c r="I172" s="292" t="s">
        <v>1041</v>
      </c>
      <c r="J172" s="292">
        <v>50</v>
      </c>
      <c r="K172" s="333"/>
    </row>
    <row r="173" spans="2:11" ht="15" customHeight="1">
      <c r="B173" s="312"/>
      <c r="C173" s="292" t="s">
        <v>1066</v>
      </c>
      <c r="D173" s="292"/>
      <c r="E173" s="292"/>
      <c r="F173" s="311" t="s">
        <v>1045</v>
      </c>
      <c r="G173" s="292"/>
      <c r="H173" s="292" t="s">
        <v>1105</v>
      </c>
      <c r="I173" s="292" t="s">
        <v>1041</v>
      </c>
      <c r="J173" s="292">
        <v>50</v>
      </c>
      <c r="K173" s="333"/>
    </row>
    <row r="174" spans="2:11" ht="15" customHeight="1">
      <c r="B174" s="312"/>
      <c r="C174" s="292" t="s">
        <v>1064</v>
      </c>
      <c r="D174" s="292"/>
      <c r="E174" s="292"/>
      <c r="F174" s="311" t="s">
        <v>1045</v>
      </c>
      <c r="G174" s="292"/>
      <c r="H174" s="292" t="s">
        <v>1105</v>
      </c>
      <c r="I174" s="292" t="s">
        <v>1041</v>
      </c>
      <c r="J174" s="292">
        <v>50</v>
      </c>
      <c r="K174" s="333"/>
    </row>
    <row r="175" spans="2:11" ht="15" customHeight="1">
      <c r="B175" s="312"/>
      <c r="C175" s="292" t="s">
        <v>141</v>
      </c>
      <c r="D175" s="292"/>
      <c r="E175" s="292"/>
      <c r="F175" s="311" t="s">
        <v>1039</v>
      </c>
      <c r="G175" s="292"/>
      <c r="H175" s="292" t="s">
        <v>1106</v>
      </c>
      <c r="I175" s="292" t="s">
        <v>1107</v>
      </c>
      <c r="J175" s="292"/>
      <c r="K175" s="333"/>
    </row>
    <row r="176" spans="2:11" ht="15" customHeight="1">
      <c r="B176" s="312"/>
      <c r="C176" s="292" t="s">
        <v>58</v>
      </c>
      <c r="D176" s="292"/>
      <c r="E176" s="292"/>
      <c r="F176" s="311" t="s">
        <v>1039</v>
      </c>
      <c r="G176" s="292"/>
      <c r="H176" s="292" t="s">
        <v>1108</v>
      </c>
      <c r="I176" s="292" t="s">
        <v>1109</v>
      </c>
      <c r="J176" s="292">
        <v>1</v>
      </c>
      <c r="K176" s="333"/>
    </row>
    <row r="177" spans="2:11" ht="15" customHeight="1">
      <c r="B177" s="312"/>
      <c r="C177" s="292" t="s">
        <v>54</v>
      </c>
      <c r="D177" s="292"/>
      <c r="E177" s="292"/>
      <c r="F177" s="311" t="s">
        <v>1039</v>
      </c>
      <c r="G177" s="292"/>
      <c r="H177" s="292" t="s">
        <v>1110</v>
      </c>
      <c r="I177" s="292" t="s">
        <v>1041</v>
      </c>
      <c r="J177" s="292">
        <v>20</v>
      </c>
      <c r="K177" s="333"/>
    </row>
    <row r="178" spans="2:11" ht="15" customHeight="1">
      <c r="B178" s="312"/>
      <c r="C178" s="292" t="s">
        <v>142</v>
      </c>
      <c r="D178" s="292"/>
      <c r="E178" s="292"/>
      <c r="F178" s="311" t="s">
        <v>1039</v>
      </c>
      <c r="G178" s="292"/>
      <c r="H178" s="292" t="s">
        <v>1111</v>
      </c>
      <c r="I178" s="292" t="s">
        <v>1041</v>
      </c>
      <c r="J178" s="292">
        <v>255</v>
      </c>
      <c r="K178" s="333"/>
    </row>
    <row r="179" spans="2:11" ht="15" customHeight="1">
      <c r="B179" s="312"/>
      <c r="C179" s="292" t="s">
        <v>143</v>
      </c>
      <c r="D179" s="292"/>
      <c r="E179" s="292"/>
      <c r="F179" s="311" t="s">
        <v>1039</v>
      </c>
      <c r="G179" s="292"/>
      <c r="H179" s="292" t="s">
        <v>1004</v>
      </c>
      <c r="I179" s="292" t="s">
        <v>1041</v>
      </c>
      <c r="J179" s="292">
        <v>10</v>
      </c>
      <c r="K179" s="333"/>
    </row>
    <row r="180" spans="2:11" ht="15" customHeight="1">
      <c r="B180" s="312"/>
      <c r="C180" s="292" t="s">
        <v>144</v>
      </c>
      <c r="D180" s="292"/>
      <c r="E180" s="292"/>
      <c r="F180" s="311" t="s">
        <v>1039</v>
      </c>
      <c r="G180" s="292"/>
      <c r="H180" s="292" t="s">
        <v>1112</v>
      </c>
      <c r="I180" s="292" t="s">
        <v>1073</v>
      </c>
      <c r="J180" s="292"/>
      <c r="K180" s="333"/>
    </row>
    <row r="181" spans="2:11" ht="15" customHeight="1">
      <c r="B181" s="312"/>
      <c r="C181" s="292" t="s">
        <v>1113</v>
      </c>
      <c r="D181" s="292"/>
      <c r="E181" s="292"/>
      <c r="F181" s="311" t="s">
        <v>1039</v>
      </c>
      <c r="G181" s="292"/>
      <c r="H181" s="292" t="s">
        <v>1114</v>
      </c>
      <c r="I181" s="292" t="s">
        <v>1073</v>
      </c>
      <c r="J181" s="292"/>
      <c r="K181" s="333"/>
    </row>
    <row r="182" spans="2:11" ht="15" customHeight="1">
      <c r="B182" s="312"/>
      <c r="C182" s="292" t="s">
        <v>1102</v>
      </c>
      <c r="D182" s="292"/>
      <c r="E182" s="292"/>
      <c r="F182" s="311" t="s">
        <v>1039</v>
      </c>
      <c r="G182" s="292"/>
      <c r="H182" s="292" t="s">
        <v>1115</v>
      </c>
      <c r="I182" s="292" t="s">
        <v>1073</v>
      </c>
      <c r="J182" s="292"/>
      <c r="K182" s="333"/>
    </row>
    <row r="183" spans="2:11" ht="15" customHeight="1">
      <c r="B183" s="312"/>
      <c r="C183" s="292" t="s">
        <v>146</v>
      </c>
      <c r="D183" s="292"/>
      <c r="E183" s="292"/>
      <c r="F183" s="311" t="s">
        <v>1045</v>
      </c>
      <c r="G183" s="292"/>
      <c r="H183" s="292" t="s">
        <v>1116</v>
      </c>
      <c r="I183" s="292" t="s">
        <v>1041</v>
      </c>
      <c r="J183" s="292">
        <v>50</v>
      </c>
      <c r="K183" s="333"/>
    </row>
    <row r="184" spans="2:11" ht="15" customHeight="1">
      <c r="B184" s="312"/>
      <c r="C184" s="292" t="s">
        <v>1117</v>
      </c>
      <c r="D184" s="292"/>
      <c r="E184" s="292"/>
      <c r="F184" s="311" t="s">
        <v>1045</v>
      </c>
      <c r="G184" s="292"/>
      <c r="H184" s="292" t="s">
        <v>1118</v>
      </c>
      <c r="I184" s="292" t="s">
        <v>1119</v>
      </c>
      <c r="J184" s="292"/>
      <c r="K184" s="333"/>
    </row>
    <row r="185" spans="2:11" ht="15" customHeight="1">
      <c r="B185" s="312"/>
      <c r="C185" s="292" t="s">
        <v>1120</v>
      </c>
      <c r="D185" s="292"/>
      <c r="E185" s="292"/>
      <c r="F185" s="311" t="s">
        <v>1045</v>
      </c>
      <c r="G185" s="292"/>
      <c r="H185" s="292" t="s">
        <v>1121</v>
      </c>
      <c r="I185" s="292" t="s">
        <v>1119</v>
      </c>
      <c r="J185" s="292"/>
      <c r="K185" s="333"/>
    </row>
    <row r="186" spans="2:11" ht="15" customHeight="1">
      <c r="B186" s="312"/>
      <c r="C186" s="292" t="s">
        <v>1122</v>
      </c>
      <c r="D186" s="292"/>
      <c r="E186" s="292"/>
      <c r="F186" s="311" t="s">
        <v>1045</v>
      </c>
      <c r="G186" s="292"/>
      <c r="H186" s="292" t="s">
        <v>1123</v>
      </c>
      <c r="I186" s="292" t="s">
        <v>1119</v>
      </c>
      <c r="J186" s="292"/>
      <c r="K186" s="333"/>
    </row>
    <row r="187" spans="2:11" ht="15" customHeight="1">
      <c r="B187" s="312"/>
      <c r="C187" s="345" t="s">
        <v>1124</v>
      </c>
      <c r="D187" s="292"/>
      <c r="E187" s="292"/>
      <c r="F187" s="311" t="s">
        <v>1045</v>
      </c>
      <c r="G187" s="292"/>
      <c r="H187" s="292" t="s">
        <v>1125</v>
      </c>
      <c r="I187" s="292" t="s">
        <v>1126</v>
      </c>
      <c r="J187" s="346" t="s">
        <v>1127</v>
      </c>
      <c r="K187" s="333"/>
    </row>
    <row r="188" spans="2:11" ht="15" customHeight="1">
      <c r="B188" s="312"/>
      <c r="C188" s="297" t="s">
        <v>43</v>
      </c>
      <c r="D188" s="292"/>
      <c r="E188" s="292"/>
      <c r="F188" s="311" t="s">
        <v>1039</v>
      </c>
      <c r="G188" s="292"/>
      <c r="H188" s="288" t="s">
        <v>1128</v>
      </c>
      <c r="I188" s="292" t="s">
        <v>1129</v>
      </c>
      <c r="J188" s="292"/>
      <c r="K188" s="333"/>
    </row>
    <row r="189" spans="2:11" ht="15" customHeight="1">
      <c r="B189" s="312"/>
      <c r="C189" s="297" t="s">
        <v>1130</v>
      </c>
      <c r="D189" s="292"/>
      <c r="E189" s="292"/>
      <c r="F189" s="311" t="s">
        <v>1039</v>
      </c>
      <c r="G189" s="292"/>
      <c r="H189" s="292" t="s">
        <v>1131</v>
      </c>
      <c r="I189" s="292" t="s">
        <v>1073</v>
      </c>
      <c r="J189" s="292"/>
      <c r="K189" s="333"/>
    </row>
    <row r="190" spans="2:11" ht="15" customHeight="1">
      <c r="B190" s="312"/>
      <c r="C190" s="297" t="s">
        <v>1132</v>
      </c>
      <c r="D190" s="292"/>
      <c r="E190" s="292"/>
      <c r="F190" s="311" t="s">
        <v>1039</v>
      </c>
      <c r="G190" s="292"/>
      <c r="H190" s="292" t="s">
        <v>1133</v>
      </c>
      <c r="I190" s="292" t="s">
        <v>1073</v>
      </c>
      <c r="J190" s="292"/>
      <c r="K190" s="333"/>
    </row>
    <row r="191" spans="2:11" ht="15" customHeight="1">
      <c r="B191" s="312"/>
      <c r="C191" s="297" t="s">
        <v>1134</v>
      </c>
      <c r="D191" s="292"/>
      <c r="E191" s="292"/>
      <c r="F191" s="311" t="s">
        <v>1045</v>
      </c>
      <c r="G191" s="292"/>
      <c r="H191" s="292" t="s">
        <v>1135</v>
      </c>
      <c r="I191" s="292" t="s">
        <v>1073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12" t="s">
        <v>1136</v>
      </c>
      <c r="D197" s="412"/>
      <c r="E197" s="412"/>
      <c r="F197" s="412"/>
      <c r="G197" s="412"/>
      <c r="H197" s="412"/>
      <c r="I197" s="412"/>
      <c r="J197" s="412"/>
      <c r="K197" s="284"/>
    </row>
    <row r="198" spans="2:11" ht="25.5" customHeight="1">
      <c r="B198" s="283"/>
      <c r="C198" s="348" t="s">
        <v>1137</v>
      </c>
      <c r="D198" s="348"/>
      <c r="E198" s="348"/>
      <c r="F198" s="348" t="s">
        <v>1138</v>
      </c>
      <c r="G198" s="349"/>
      <c r="H198" s="416" t="s">
        <v>1139</v>
      </c>
      <c r="I198" s="416"/>
      <c r="J198" s="416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1129</v>
      </c>
      <c r="D200" s="292"/>
      <c r="E200" s="292"/>
      <c r="F200" s="311" t="s">
        <v>44</v>
      </c>
      <c r="G200" s="292"/>
      <c r="H200" s="417" t="s">
        <v>1140</v>
      </c>
      <c r="I200" s="417"/>
      <c r="J200" s="417"/>
      <c r="K200" s="333"/>
    </row>
    <row r="201" spans="2:11" ht="15" customHeight="1">
      <c r="B201" s="312"/>
      <c r="C201" s="318"/>
      <c r="D201" s="292"/>
      <c r="E201" s="292"/>
      <c r="F201" s="311" t="s">
        <v>45</v>
      </c>
      <c r="G201" s="292"/>
      <c r="H201" s="417" t="s">
        <v>1141</v>
      </c>
      <c r="I201" s="417"/>
      <c r="J201" s="417"/>
      <c r="K201" s="333"/>
    </row>
    <row r="202" spans="2:11" ht="15" customHeight="1">
      <c r="B202" s="312"/>
      <c r="C202" s="318"/>
      <c r="D202" s="292"/>
      <c r="E202" s="292"/>
      <c r="F202" s="311" t="s">
        <v>48</v>
      </c>
      <c r="G202" s="292"/>
      <c r="H202" s="417" t="s">
        <v>1142</v>
      </c>
      <c r="I202" s="417"/>
      <c r="J202" s="417"/>
      <c r="K202" s="333"/>
    </row>
    <row r="203" spans="2:11" ht="15" customHeight="1">
      <c r="B203" s="312"/>
      <c r="C203" s="292"/>
      <c r="D203" s="292"/>
      <c r="E203" s="292"/>
      <c r="F203" s="311" t="s">
        <v>46</v>
      </c>
      <c r="G203" s="292"/>
      <c r="H203" s="417" t="s">
        <v>1143</v>
      </c>
      <c r="I203" s="417"/>
      <c r="J203" s="417"/>
      <c r="K203" s="333"/>
    </row>
    <row r="204" spans="2:11" ht="15" customHeight="1">
      <c r="B204" s="312"/>
      <c r="C204" s="292"/>
      <c r="D204" s="292"/>
      <c r="E204" s="292"/>
      <c r="F204" s="311" t="s">
        <v>47</v>
      </c>
      <c r="G204" s="292"/>
      <c r="H204" s="417" t="s">
        <v>1144</v>
      </c>
      <c r="I204" s="417"/>
      <c r="J204" s="417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1085</v>
      </c>
      <c r="D206" s="292"/>
      <c r="E206" s="292"/>
      <c r="F206" s="311" t="s">
        <v>79</v>
      </c>
      <c r="G206" s="292"/>
      <c r="H206" s="417" t="s">
        <v>1145</v>
      </c>
      <c r="I206" s="417"/>
      <c r="J206" s="417"/>
      <c r="K206" s="333"/>
    </row>
    <row r="207" spans="2:11" ht="15" customHeight="1">
      <c r="B207" s="312"/>
      <c r="C207" s="318"/>
      <c r="D207" s="292"/>
      <c r="E207" s="292"/>
      <c r="F207" s="311" t="s">
        <v>984</v>
      </c>
      <c r="G207" s="292"/>
      <c r="H207" s="417" t="s">
        <v>985</v>
      </c>
      <c r="I207" s="417"/>
      <c r="J207" s="417"/>
      <c r="K207" s="333"/>
    </row>
    <row r="208" spans="2:11" ht="15" customHeight="1">
      <c r="B208" s="312"/>
      <c r="C208" s="292"/>
      <c r="D208" s="292"/>
      <c r="E208" s="292"/>
      <c r="F208" s="311" t="s">
        <v>982</v>
      </c>
      <c r="G208" s="292"/>
      <c r="H208" s="417" t="s">
        <v>1146</v>
      </c>
      <c r="I208" s="417"/>
      <c r="J208" s="417"/>
      <c r="K208" s="333"/>
    </row>
    <row r="209" spans="2:11" ht="15" customHeight="1">
      <c r="B209" s="350"/>
      <c r="C209" s="318"/>
      <c r="D209" s="318"/>
      <c r="E209" s="318"/>
      <c r="F209" s="311" t="s">
        <v>105</v>
      </c>
      <c r="G209" s="297"/>
      <c r="H209" s="418" t="s">
        <v>986</v>
      </c>
      <c r="I209" s="418"/>
      <c r="J209" s="418"/>
      <c r="K209" s="351"/>
    </row>
    <row r="210" spans="2:11" ht="15" customHeight="1">
      <c r="B210" s="350"/>
      <c r="C210" s="318"/>
      <c r="D210" s="318"/>
      <c r="E210" s="318"/>
      <c r="F210" s="311" t="s">
        <v>987</v>
      </c>
      <c r="G210" s="297"/>
      <c r="H210" s="418" t="s">
        <v>1147</v>
      </c>
      <c r="I210" s="418"/>
      <c r="J210" s="418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1109</v>
      </c>
      <c r="D212" s="318"/>
      <c r="E212" s="318"/>
      <c r="F212" s="311">
        <v>1</v>
      </c>
      <c r="G212" s="297"/>
      <c r="H212" s="418" t="s">
        <v>1148</v>
      </c>
      <c r="I212" s="418"/>
      <c r="J212" s="418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18" t="s">
        <v>1149</v>
      </c>
      <c r="I213" s="418"/>
      <c r="J213" s="418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18" t="s">
        <v>1150</v>
      </c>
      <c r="I214" s="418"/>
      <c r="J214" s="418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18" t="s">
        <v>1151</v>
      </c>
      <c r="I215" s="418"/>
      <c r="J215" s="418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uzivatel</cp:lastModifiedBy>
  <dcterms:created xsi:type="dcterms:W3CDTF">2019-04-17T09:17:54Z</dcterms:created>
  <dcterms:modified xsi:type="dcterms:W3CDTF">2019-11-22T10:52:43Z</dcterms:modified>
  <cp:category/>
  <cp:version/>
  <cp:contentType/>
  <cp:contentStatus/>
</cp:coreProperties>
</file>