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/>
  <bookViews>
    <workbookView xWindow="0" yWindow="0" windowWidth="20490" windowHeight="7545" activeTab="0"/>
  </bookViews>
  <sheets>
    <sheet name="Rekapitulace stavby" sheetId="1" r:id="rId1"/>
    <sheet name="01 - Bourací práce" sheetId="2" r:id="rId2"/>
    <sheet name="02 - Stavební úpravy" sheetId="3" r:id="rId3"/>
    <sheet name="03 - Zdravotně technické ..." sheetId="4" r:id="rId4"/>
    <sheet name="04 - Elektroinstalace" sheetId="5" r:id="rId5"/>
    <sheet name="05 - Vzduchotechnika" sheetId="6" r:id="rId6"/>
    <sheet name="VON - Vedlejší a ostatní ..." sheetId="7" r:id="rId7"/>
    <sheet name="Pokyny pro vyplnění" sheetId="8" r:id="rId8"/>
  </sheets>
  <definedNames>
    <definedName name="_xlnm._FilterDatabase" localSheetId="1" hidden="1">'01 - Bourací práce'!$C$87:$K$263</definedName>
    <definedName name="_xlnm._FilterDatabase" localSheetId="2" hidden="1">'02 - Stavební úpravy'!$C$89:$K$464</definedName>
    <definedName name="_xlnm._FilterDatabase" localSheetId="3" hidden="1">'03 - Zdravotně technické ...'!$C$83:$K$222</definedName>
    <definedName name="_xlnm._FilterDatabase" localSheetId="4" hidden="1">'04 - Elektroinstalace'!$C$78:$K$86</definedName>
    <definedName name="_xlnm._FilterDatabase" localSheetId="5" hidden="1">'05 - Vzduchotechnika'!$C$81:$K$121</definedName>
    <definedName name="_xlnm._FilterDatabase" localSheetId="6" hidden="1">'VON - Vedlejší a ostatní ...'!$C$78:$K$84</definedName>
    <definedName name="_xlnm.Print_Area" localSheetId="1">'01 - Bourací práce'!$C$4:$J$36,'01 - Bourací práce'!$C$42:$J$69,'01 - Bourací práce'!$C$75:$K$263</definedName>
    <definedName name="_xlnm.Print_Area" localSheetId="2">'02 - Stavební úpravy'!$C$4:$J$36,'02 - Stavební úpravy'!$C$42:$J$71,'02 - Stavební úpravy'!$C$77:$K$464</definedName>
    <definedName name="_xlnm.Print_Area" localSheetId="3">'03 - Zdravotně technické ...'!$C$4:$J$36,'03 - Zdravotně technické ...'!$C$42:$J$65,'03 - Zdravotně technické ...'!$C$71:$K$222</definedName>
    <definedName name="_xlnm.Print_Area" localSheetId="4">'04 - Elektroinstalace'!$C$4:$J$36,'04 - Elektroinstalace'!$C$42:$J$60,'04 - Elektroinstalace'!$C$66:$K$86</definedName>
    <definedName name="_xlnm.Print_Area" localSheetId="5">'05 - Vzduchotechnika'!$C$4:$J$36,'05 - Vzduchotechnika'!$C$42:$J$63,'05 - Vzduchotechnika'!$C$69:$K$121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6">'VON - Vedlejší a ostatní ...'!$C$4:$J$36,'VON - Vedlejší a ostatní ...'!$C$42:$J$60,'VON - Vedlejší a ostatní ...'!$C$66:$K$84</definedName>
    <definedName name="_xlnm.Print_Titles" localSheetId="0">'Rekapitulace stavby'!$49:$49</definedName>
    <definedName name="_xlnm.Print_Titles" localSheetId="1">'01 - Bourací práce'!$87:$87</definedName>
    <definedName name="_xlnm.Print_Titles" localSheetId="2">'02 - Stavební úpravy'!$89:$89</definedName>
    <definedName name="_xlnm.Print_Titles" localSheetId="3">'03 - Zdravotně technické ...'!$83:$83</definedName>
    <definedName name="_xlnm.Print_Titles" localSheetId="4">'04 - Elektroinstalace'!$78:$78</definedName>
    <definedName name="_xlnm.Print_Titles" localSheetId="5">'05 - Vzduchotechnika'!$81:$81</definedName>
    <definedName name="_xlnm.Print_Titles" localSheetId="6">'VON - Vedlejší a ostatní ...'!$78:$78</definedName>
  </definedNames>
  <calcPr calcId="179017"/>
</workbook>
</file>

<file path=xl/sharedStrings.xml><?xml version="1.0" encoding="utf-8"?>
<sst xmlns="http://schemas.openxmlformats.org/spreadsheetml/2006/main" count="9007" uniqueCount="1183">
  <si>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</si>
  <si>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</si>
  <si>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</si>
  <si>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</si>
  <si>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</si>
  <si>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</si>
  <si>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</si>
  <si>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{9a43ef21-3cda-4e0f-afc2-a34ef527012b}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</si>
  <si>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</si>
  <si>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</si>
  <si>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</si>
  <si>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</si>
  <si>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</si>
  <si>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</si>
  <si>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</si>
  <si>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</si>
  <si>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180417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</si>
  <si>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</si>
  <si>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</si>
  <si>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prostor bytu na učebny MŠ Zahradní 5185, Chomutov</t>
  </si>
  <si>
    <t>KSO:</t>
  </si>
  <si>
    <t>801 31</t>
  </si>
  <si>
    <t>CC-CZ:</t>
  </si>
  <si>
    <t/>
  </si>
  <si>
    <t>Místo:</t>
  </si>
  <si>
    <t>Zahradní 5185, Chomutov</t>
  </si>
  <si>
    <t>Datum:</t>
  </si>
  <si>
    <t>17. 4. 2018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</si>
  <si>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</si>
  <si>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</si>
  <si>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</si>
  <si>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</si>
  <si>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</si>
  <si>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</si>
  <si>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</si>
  <si>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</si>
  <si>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</si>
  <si>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</si>
  <si>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</si>
  <si>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</si>
  <si>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</si>
  <si>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</si>
  <si>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</si>
  <si>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</si>
  <si>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</si>
  <si>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</si>
  <si>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</si>
  <si>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</si>
  <si>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</si>
  <si>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</si>
  <si>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</si>
  <si>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</si>
  <si>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</si>
  <si>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</si>
  <si>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</si>
  <si>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</si>
  <si>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</si>
  <si>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</si>
  <si>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</si>
  <si>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</si>
  <si>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</si>
  <si>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</si>
  <si>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</si>
  <si>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</si>
  <si>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</si>
  <si>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</si>
  <si>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</si>
  <si>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</si>
  <si>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</si>
  <si>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</si>
  <si>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</si>
  <si>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</si>
  <si>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</si>
  <si>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</si>
  <si>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</si>
  <si>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</si>
  <si>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</si>
  <si>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</si>
  <si>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</si>
  <si>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</si>
  <si>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</si>
  <si>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</si>
  <si>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{737d2e30-ffe7-4952-9e37-f1a379d2f62c}</t>
  </si>
  <si>
    <t>2</t>
  </si>
  <si>
    <t>02</t>
  </si>
  <si>
    <t>Stavební úpravy</t>
  </si>
  <si>
    <t>{33f34777-d4bc-4a53-a33d-3ba2685054da}</t>
  </si>
  <si>
    <t>03</t>
  </si>
  <si>
    <t>Zdravotně technické instalace</t>
  </si>
  <si>
    <t>{5993826b-88cc-485c-b759-539ab2add2d2}</t>
  </si>
  <si>
    <t>04</t>
  </si>
  <si>
    <t>Elektroinstalace</t>
  </si>
  <si>
    <t>{7df1a82e-edfe-4697-8105-be4d36132ded}</t>
  </si>
  <si>
    <t>05</t>
  </si>
  <si>
    <t>Vzduchotechnika</t>
  </si>
  <si>
    <t>{7ea24f3d-3901-4ae5-802d-36a784c75ec3}</t>
  </si>
  <si>
    <t>VON</t>
  </si>
  <si>
    <t>Vedlejší a ostatní rozpočtové náklady</t>
  </si>
  <si>
    <t>{d4d1a18c-2cfb-49c3-96a8-9f95bb33f9bf}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</si>
  <si>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</si>
  <si>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</si>
  <si>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</si>
  <si>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</si>
  <si>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</si>
  <si>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</si>
  <si>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</si>
  <si>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Bourací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</si>
  <si>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</si>
  <si>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</si>
  <si>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</si>
  <si>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</si>
  <si>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</si>
  <si>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</si>
  <si>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</si>
  <si>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</si>
  <si>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</si>
  <si>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</t>
  </si>
  <si>
    <t xml:space="preserve">    725 - Zdravotechnika - zařizovací předměty</t>
  </si>
  <si>
    <t xml:space="preserve">    735 - Ústřední vytápění - otopná tělesa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</si>
  <si>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</si>
  <si>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</si>
  <si>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</si>
  <si>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</si>
  <si>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</si>
  <si>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</si>
  <si>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</si>
  <si>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</si>
  <si>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</si>
  <si>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</si>
  <si>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</si>
  <si>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</si>
  <si>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</si>
  <si>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</si>
  <si>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</si>
  <si>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</si>
  <si>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</si>
  <si>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</si>
  <si>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</si>
  <si>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</si>
  <si>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</si>
  <si>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</si>
  <si>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</si>
  <si>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</si>
  <si>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</si>
  <si>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962031132</t>
  </si>
  <si>
    <t>Bourání příček z cihel, tvárnic nebo příčkovek z cihel pálených, plných nebo dutých na maltu vápennou nebo vápenocementovou, tl. do 100 mm</t>
  </si>
  <si>
    <t>m2</t>
  </si>
  <si>
    <t>CS ÚRS 2018 01</t>
  </si>
  <si>
    <t>4</t>
  </si>
  <si>
    <t>-474575450</t>
  </si>
  <si>
    <t>P</t>
  </si>
  <si>
    <t>Poznámka k položce:
Obezdívka vany</t>
  </si>
  <si>
    <t>VV</t>
  </si>
  <si>
    <t>viz. výkres č.02</t>
  </si>
  <si>
    <t>1,7*0,6</t>
  </si>
  <si>
    <t>Součet</t>
  </si>
  <si>
    <t>971033331</t>
  </si>
  <si>
    <t>Vybourání otvorů ve zdivu základovém nebo nadzákladovém z cihel, tvárnic, příčkovek z cihel pálených na maltu vápennou nebo vápenocementovou plochy do 0,09 m2, tl. do 150 mm</t>
  </si>
  <si>
    <t>kus</t>
  </si>
  <si>
    <t>-1092257350</t>
  </si>
  <si>
    <t>5,0        "ozn. 6"</t>
  </si>
  <si>
    <t>3</t>
  </si>
  <si>
    <t>971033621</t>
  </si>
  <si>
    <t>Vybourání otvorů ve zdivu základovém nebo nadzákladovém z cihel, tvárnic, příčkovek z cihel pálených na maltu vápennou nebo vápenocementovou plochy do 4 m2, tl. do 100 mm</t>
  </si>
  <si>
    <t>-1084849604</t>
  </si>
  <si>
    <t>0,9*2,02        "nové dveře"</t>
  </si>
  <si>
    <t>973031324</t>
  </si>
  <si>
    <t>Vysekání výklenků nebo kapes ve zdivu z cihel na maltu vápennou nebo vápenocementovou kapes, plochy do 0,10 m2, hl. do 150 mm</t>
  </si>
  <si>
    <t>77517688</t>
  </si>
  <si>
    <t>Poznámka k položce:
Nový překlad dveří</t>
  </si>
  <si>
    <t>2,0</t>
  </si>
  <si>
    <t>5</t>
  </si>
  <si>
    <t>974031132</t>
  </si>
  <si>
    <t>Vysekání rýh ve zdivu cihelném na maltu vápennou nebo vápenocementovou do hl. 50 mm a šířky do 70 mm</t>
  </si>
  <si>
    <t>m</t>
  </si>
  <si>
    <t>-747451903</t>
  </si>
  <si>
    <t>viz. Technická zpráva statika</t>
  </si>
  <si>
    <t>1,2*2             "z každé strany vysekání pro překlad"</t>
  </si>
  <si>
    <t>6</t>
  </si>
  <si>
    <t>977211111</t>
  </si>
  <si>
    <t>Řezání železobetonových konstrukcí stěnovou pilou do průměru řezané výztuže 16 mm hloubka řezu do 200 mm</t>
  </si>
  <si>
    <t>1049058115</t>
  </si>
  <si>
    <t>(0,9+2,02)*2        "nové dveře"</t>
  </si>
  <si>
    <t>7</t>
  </si>
  <si>
    <t>978011191</t>
  </si>
  <si>
    <t>Otlučení vápenných nebo vápenocementových omítek vnitřních ploch stropů, v rozsahu přes 50 do 100 %</t>
  </si>
  <si>
    <t>-26646219</t>
  </si>
  <si>
    <t>2,08*1,87        "místnost 1.07"</t>
  </si>
  <si>
    <t>1,19*1,87        "místnost 1.08"</t>
  </si>
  <si>
    <t>8</t>
  </si>
  <si>
    <t>978013191</t>
  </si>
  <si>
    <t>Otlučení vápenných nebo vápenocementových omítek vnitřních ploch stěn s vyškrabáním spar, s očištěním zdiva, v rozsahu přes 50 do 100 %</t>
  </si>
  <si>
    <t>839234816</t>
  </si>
  <si>
    <t>(2,08+1,87)*2*0,98        "místnost 1.07"</t>
  </si>
  <si>
    <t>(1,19+1,87)*2*2,98         "místnost 1.08"</t>
  </si>
  <si>
    <t>-0,6*1,97       "odpočet dveří do 1.08"</t>
  </si>
  <si>
    <t>978059541</t>
  </si>
  <si>
    <t>Odsekání obkladů stěn včetně otlučení podkladní omítky až na zdivo z obkládaček vnitřních, z jakýchkoliv materiálů, plochy přes 1 m2</t>
  </si>
  <si>
    <t>897938381</t>
  </si>
  <si>
    <t>(2,08+1,87)*2*2,0        "místnost 1.07"</t>
  </si>
  <si>
    <t>997</t>
  </si>
  <si>
    <t>Přesun sutě</t>
  </si>
  <si>
    <t>10</t>
  </si>
  <si>
    <t>997013211</t>
  </si>
  <si>
    <t>Vnitrostaveništní doprava suti a vybouraných hmot vodorovně do 50 m svisle ručně (nošením po schodech) pro budovy a haly výšky do 6 m</t>
  </si>
  <si>
    <t>t</t>
  </si>
  <si>
    <t>-943130273</t>
  </si>
  <si>
    <t>11</t>
  </si>
  <si>
    <t>997013501</t>
  </si>
  <si>
    <t>Odvoz suti a vybouraných hmot na skládku nebo meziskládku se složením, na vzdálenost do 1 km</t>
  </si>
  <si>
    <t>1492610330</t>
  </si>
  <si>
    <t>12</t>
  </si>
  <si>
    <t>997013509</t>
  </si>
  <si>
    <t>Odvoz suti a vybouraných hmot na skládku nebo meziskládku se složením, na vzdálenost Příplatek k ceně za každý další i započatý 1 km přes 1 km</t>
  </si>
  <si>
    <t>-284627214</t>
  </si>
  <si>
    <t>4,976*10                  "předpodklad skládka do 11km"</t>
  </si>
  <si>
    <t>13</t>
  </si>
  <si>
    <t>997013831</t>
  </si>
  <si>
    <t>Poplatek za uložení stavebního odpadu na skládce (skládkovné) směsného stavebního a demoličního zatříděného do Katalogu odpadů pod kódem 170 904</t>
  </si>
  <si>
    <t>607736301</t>
  </si>
  <si>
    <t>PSV</t>
  </si>
  <si>
    <t>Práce a dodávky PSV</t>
  </si>
  <si>
    <t>721</t>
  </si>
  <si>
    <t>Zdravotechnika</t>
  </si>
  <si>
    <t>14</t>
  </si>
  <si>
    <t>7211R01.1</t>
  </si>
  <si>
    <t>Demontáž připojovaích potrubí vč. ventilů a likvidace</t>
  </si>
  <si>
    <t>kpl</t>
  </si>
  <si>
    <t>16</t>
  </si>
  <si>
    <t>-63714146</t>
  </si>
  <si>
    <t>viz. Technická zpráva ZTI:</t>
  </si>
  <si>
    <t>1,0</t>
  </si>
  <si>
    <t>725</t>
  </si>
  <si>
    <t>Zdravotechnika - zařizovací předměty</t>
  </si>
  <si>
    <t>725210821</t>
  </si>
  <si>
    <t>Demontáž umyvadel bez výtokových armatur umyvadel</t>
  </si>
  <si>
    <t>soubor</t>
  </si>
  <si>
    <t>984633460</t>
  </si>
  <si>
    <t>725220851</t>
  </si>
  <si>
    <t>Demontáž van akrylátových</t>
  </si>
  <si>
    <t>762471550</t>
  </si>
  <si>
    <t>17</t>
  </si>
  <si>
    <t>725310823</t>
  </si>
  <si>
    <t>Demontáž dřezů jednodílných bez výtokových armatur vestavěných v kuchyňských sestavách</t>
  </si>
  <si>
    <t>1244543491</t>
  </si>
  <si>
    <t>18</t>
  </si>
  <si>
    <t>725590811</t>
  </si>
  <si>
    <t>Vnitrostaveništní přemístění vybouraných (demontovaných) hmot zařizovacích předmětů vodorovně do 100 m v objektech výšky do 6 m</t>
  </si>
  <si>
    <t>-1738095226</t>
  </si>
  <si>
    <t>19</t>
  </si>
  <si>
    <t>725820803</t>
  </si>
  <si>
    <t>Demontáž baterií stojánkových do 2 nebo do 3 otvorů</t>
  </si>
  <si>
    <t>661018685</t>
  </si>
  <si>
    <t>735</t>
  </si>
  <si>
    <t>Ústřední vytápění - otopná tělesa</t>
  </si>
  <si>
    <t>20</t>
  </si>
  <si>
    <t>7351118R01.2</t>
  </si>
  <si>
    <t>Demontáž otopného tělesa vč. likvidace</t>
  </si>
  <si>
    <t>1704676465</t>
  </si>
  <si>
    <t>766</t>
  </si>
  <si>
    <t>Konstrukce truhlářské</t>
  </si>
  <si>
    <t>76662286R01.3</t>
  </si>
  <si>
    <t>Vyvěšení křídel dřevěných nebo plastových dveřních do 1,5 m2</t>
  </si>
  <si>
    <t>930939771</t>
  </si>
  <si>
    <t>3,0</t>
  </si>
  <si>
    <t>22</t>
  </si>
  <si>
    <t>76662286R01.4</t>
  </si>
  <si>
    <t>Vyvěšení křídel dřevěných nebo plastových dveřních přes 1,5 m2</t>
  </si>
  <si>
    <t>1276640304</t>
  </si>
  <si>
    <t>4,0</t>
  </si>
  <si>
    <t>23</t>
  </si>
  <si>
    <t>766812840</t>
  </si>
  <si>
    <t>Demontáž kuchyňských linek dřevěných nebo kovových včetně skříněk uchycených na stěně, délky přes 1800 do 2100 mm</t>
  </si>
  <si>
    <t>-1311529270</t>
  </si>
  <si>
    <t>24</t>
  </si>
  <si>
    <t>766825821</t>
  </si>
  <si>
    <t>Demontáž nábytku vestavěného skříní dvoukřídlových</t>
  </si>
  <si>
    <t>1565012576</t>
  </si>
  <si>
    <t>771</t>
  </si>
  <si>
    <t>Podlahy z dlaždic</t>
  </si>
  <si>
    <t>25</t>
  </si>
  <si>
    <t>771571810</t>
  </si>
  <si>
    <t>Demontáž podlah z dlaždic keramických kladených do malty</t>
  </si>
  <si>
    <t>-1942796076</t>
  </si>
  <si>
    <t>Místnost 1.07:</t>
  </si>
  <si>
    <t>2,08*1,87</t>
  </si>
  <si>
    <t>0,6*0,1       "práh dveří"</t>
  </si>
  <si>
    <t>776</t>
  </si>
  <si>
    <t>Podlahy povlakové</t>
  </si>
  <si>
    <t>26</t>
  </si>
  <si>
    <t>776201812</t>
  </si>
  <si>
    <t>Demontáž povlakových podlahovin lepených ručně s podložkou</t>
  </si>
  <si>
    <t>1021437512</t>
  </si>
  <si>
    <t>Místnost 1.01:</t>
  </si>
  <si>
    <t>3,54*5,98</t>
  </si>
  <si>
    <t>Mezisoučet</t>
  </si>
  <si>
    <t>Místnost 1.02:</t>
  </si>
  <si>
    <t>6,5            "viz. tabulka místností"</t>
  </si>
  <si>
    <t>0,8*0,1       "práh dveří"</t>
  </si>
  <si>
    <t>Místnost 1.03:</t>
  </si>
  <si>
    <t>1,88*1,26</t>
  </si>
  <si>
    <t>0,8*0,1*2       "práh dveří"</t>
  </si>
  <si>
    <t>Místnost 1.04:</t>
  </si>
  <si>
    <t>3,7*5,98</t>
  </si>
  <si>
    <t>Místnost 1.05:</t>
  </si>
  <si>
    <t>4,35*1,1+1,88*1,55</t>
  </si>
  <si>
    <t>0,8*0,1*2+0,6*0,1       "práh dveří"</t>
  </si>
  <si>
    <t>Místnost 1.08:</t>
  </si>
  <si>
    <t>1,19*1,87</t>
  </si>
  <si>
    <t>0,6*0,1        "práh dveří"</t>
  </si>
  <si>
    <t>27</t>
  </si>
  <si>
    <t>776410811</t>
  </si>
  <si>
    <t>Demontáž soklíků nebo lišt pryžových nebo plastových</t>
  </si>
  <si>
    <t>2116971176</t>
  </si>
  <si>
    <t>(3,54+5,98)*2</t>
  </si>
  <si>
    <t>-0,8     "odpočet dveří"</t>
  </si>
  <si>
    <t>((2,37+2,81)*2)+0,7*2</t>
  </si>
  <si>
    <t>(1,88+1,26)*2</t>
  </si>
  <si>
    <t>-0,8*2    "odpočet dveří"</t>
  </si>
  <si>
    <t>(3,7+5,98)*2</t>
  </si>
  <si>
    <t>-0,8        "odpočet dveří"</t>
  </si>
  <si>
    <t>(4,35+2,65)*2</t>
  </si>
  <si>
    <t>-0,8*4-0,6*3    "odpočet dveří"</t>
  </si>
  <si>
    <t>(1,19+1,87)*2</t>
  </si>
  <si>
    <t>-0,6        "odpočet dveří"</t>
  </si>
  <si>
    <t>781</t>
  </si>
  <si>
    <t>Dokončovací práce - obklady</t>
  </si>
  <si>
    <t>28</t>
  </si>
  <si>
    <t>781473810</t>
  </si>
  <si>
    <t>Demontáž obkladů z dlaždic keramických lepených</t>
  </si>
  <si>
    <t>-749219755</t>
  </si>
  <si>
    <t>Poznámka k položce:
Demontáž pro zpětnou montáž v místnosti 1.02 u umyvadla</t>
  </si>
  <si>
    <t>viz. výkres č.03</t>
  </si>
  <si>
    <t>1,5*0,6</t>
  </si>
  <si>
    <t>784</t>
  </si>
  <si>
    <t>Dokončovací práce - malby a tapety</t>
  </si>
  <si>
    <t>29</t>
  </si>
  <si>
    <t>784121001</t>
  </si>
  <si>
    <t>Oškrabání malby v místnostech výšky do 3,80 m</t>
  </si>
  <si>
    <t>-883513014</t>
  </si>
  <si>
    <t>(3,54+5,98)*2*2,98        "stěny"</t>
  </si>
  <si>
    <t>3,54*5,98         "strop"</t>
  </si>
  <si>
    <t>(1,75+1,25+1,75)*0,05*2             "ostění oken"</t>
  </si>
  <si>
    <t>(3,7+5,98)*2*2,98                  "stěny"</t>
  </si>
  <si>
    <t>3,7*5,98                       "strop"</t>
  </si>
  <si>
    <t>30</t>
  </si>
  <si>
    <t>784121011</t>
  </si>
  <si>
    <t>Rozmývání podkladu po oškrabání malby v místnostech výšky do 3,80 m</t>
  </si>
  <si>
    <t>1445503510</t>
  </si>
  <si>
    <t>158,677              "výpočet v pol.č. 784121011"</t>
  </si>
  <si>
    <t>02 - Stavební úpravy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</si>
  <si>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</si>
  <si>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</si>
  <si>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</si>
  <si>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</si>
  <si>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763 - Konstrukce suché výstavby</t>
  </si>
  <si>
    <t xml:space="preserve">    783 - Dokončovací práce - nátěry</t>
  </si>
  <si>
    <t>Svislé a kompletní konstrukce</t>
  </si>
  <si>
    <t>317944321</t>
  </si>
  <si>
    <t>Válcované nosníky dodatečně osazované do připravených otvorů bez zazdění hlav do č. 12</t>
  </si>
  <si>
    <t>-1408731706</t>
  </si>
  <si>
    <t>1,2*0,00435*2                 "profil L 65/50/5mm - 4,35kg/m"</t>
  </si>
  <si>
    <t>0,01*0,1                  "10% ztratné"</t>
  </si>
  <si>
    <t>346253211</t>
  </si>
  <si>
    <t>Zaplentování rýh, potrubí, výklenků nebo nik dřevocementovými deskami jakékoliv tloušťky a tvaru, na maltu s překrytím rabicovým pletivem ve stěnách nebo před stěnami jakékoliv šířky</t>
  </si>
  <si>
    <t>-1376339722</t>
  </si>
  <si>
    <t>1,6*0,3*2                 "ocelový překlad L"</t>
  </si>
  <si>
    <t>Úpravy povrchů, podlahy a osazování výplní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</si>
  <si>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</si>
  <si>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</si>
  <si>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1414351642</t>
  </si>
  <si>
    <t>2,08*1,87         "místnost 1.07"</t>
  </si>
  <si>
    <t>1,19*1,87         "místnost 1.08"</t>
  </si>
  <si>
    <t>612321121</t>
  </si>
  <si>
    <t>Omítka vápenocementová vnitřních ploch nanášená ručně jednovrstvá, tloušťky do 10 mm hladká svislých konstrukcí stěn</t>
  </si>
  <si>
    <t>-2002918772</t>
  </si>
  <si>
    <t>Poznámka k položce:
Pod keramický obklad</t>
  </si>
  <si>
    <t>26,156               "výpočet v pol.č. 781473112"</t>
  </si>
  <si>
    <t>-0,2*1,2*3           "odpočett SDK soklu"</t>
  </si>
  <si>
    <t>612321141</t>
  </si>
  <si>
    <t>Omítka vápenocementová vnitřních ploch nanášená ručně dvouvrstvá, tloušťky jádrové omítky do 10 mm a tloušťky štuku do 3 mm štuková svislých konstrukcí stěn</t>
  </si>
  <si>
    <t>-1014137262</t>
  </si>
  <si>
    <t xml:space="preserve">(2,08+1,87)*2*0,98    </t>
  </si>
  <si>
    <t xml:space="preserve">(1,19+1,87)*2*0,98       </t>
  </si>
  <si>
    <t>612325221</t>
  </si>
  <si>
    <t>Vápenocementová omítka jednotlivých malých ploch štuková na stěnách, plochy jednotlivě do 0,09 m2</t>
  </si>
  <si>
    <t>1970325587</t>
  </si>
  <si>
    <t>5,0*2             "oprava po vybouraných prostupech pro VZT"</t>
  </si>
  <si>
    <t>612325223</t>
  </si>
  <si>
    <t>Vápenocementová omítka jednotlivých malých ploch štuková na stěnách, plochy jednotlivě přes 0,25 do 1 m2</t>
  </si>
  <si>
    <t>246084575</t>
  </si>
  <si>
    <t>2                 "ocelový překlad L"</t>
  </si>
  <si>
    <t>612325225</t>
  </si>
  <si>
    <t>Vápenocementová omítka jednotlivých malých ploch štuková na stěnách, plochy jednotlivě přes 1,0 do 4 m2</t>
  </si>
  <si>
    <t>1094370744</t>
  </si>
  <si>
    <t>1,0               "ozn. 10"</t>
  </si>
  <si>
    <t>6256R02.1</t>
  </si>
  <si>
    <t>Dodávka a montáž sítě do okna proti hmyzu 1,25x1,75m</t>
  </si>
  <si>
    <t>-1433788948</t>
  </si>
  <si>
    <t>642945111</t>
  </si>
  <si>
    <t>Osazování ocelových zárubní protipožárních nebo protiplynových dveří do vynechaného otvoru, s obetonováním, dveří jednokřídlových do 2,5 m2</t>
  </si>
  <si>
    <t>1826258327</t>
  </si>
  <si>
    <t>M</t>
  </si>
  <si>
    <t>553311PC02.1</t>
  </si>
  <si>
    <t>zárubeň ocelová pro běžné zdění protipožární EW15  800 L/P</t>
  </si>
  <si>
    <t>600410831</t>
  </si>
  <si>
    <t>949101111</t>
  </si>
  <si>
    <t>Lešení pomocné pracovní pro objekty pozemních staveb pro zatížení do 150 kg/m2, o výšce lešeňové podlahy do 1,9 m</t>
  </si>
  <si>
    <t>376310240</t>
  </si>
  <si>
    <t>viz. Tabulka místností:</t>
  </si>
  <si>
    <t>21,1+6,5+2,0+22,1+7,7+1,6+3,5+2,2</t>
  </si>
  <si>
    <t>952901111</t>
  </si>
  <si>
    <t>Vyčištění budov nebo objektů před předáním do užívání budov bytové nebo občanské výstavby, světlé výšky podlaží do 4 m</t>
  </si>
  <si>
    <t>1848014253</t>
  </si>
  <si>
    <t>9R02.2</t>
  </si>
  <si>
    <t>Přebalovací stůl</t>
  </si>
  <si>
    <t>-2050218308</t>
  </si>
  <si>
    <t>9R02.3</t>
  </si>
  <si>
    <t>Uzavíratelný koš</t>
  </si>
  <si>
    <t>-1494857641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</si>
  <si>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</si>
  <si>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</si>
  <si>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</si>
  <si>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 jakoukoliv nosnou konstrukcí výšky do 6 m</t>
  </si>
  <si>
    <t>-1076350663</t>
  </si>
  <si>
    <t>711</t>
  </si>
  <si>
    <t>Izolace proti vodě, vlhkosti a plynům</t>
  </si>
  <si>
    <t>711191001</t>
  </si>
  <si>
    <t>Provedení nátěru adhezního můstku na ploše vodorovné V</t>
  </si>
  <si>
    <t>1505428127</t>
  </si>
  <si>
    <t>0,8*0,1             "práh dveří"</t>
  </si>
  <si>
    <t>58581220</t>
  </si>
  <si>
    <t>můstek adhezní pod izolační a vyrovnávací lepící hmoty</t>
  </si>
  <si>
    <t>kg</t>
  </si>
  <si>
    <t>32</t>
  </si>
  <si>
    <t>1477745584</t>
  </si>
  <si>
    <t>22,206*0,118 'Přepočtené koeficientem množství</t>
  </si>
  <si>
    <t>998711101</t>
  </si>
  <si>
    <t>Přesun hmot pro izolace proti vodě, vlhkosti a plynům stanovený z hmotnosti přesunovaného materiálu vodorovná dopravní vzdálenost do 50 m v objektech výšky do 6 m</t>
  </si>
  <si>
    <t>-680637102</t>
  </si>
  <si>
    <t>998711181</t>
  </si>
  <si>
    <t>Přesun hmot pro izolace proti vodě, vlhkosti a plynům stanovený z hmotnosti přesunovaného materiálu Příplatek k cenám za přesun prováděný bez použití mechanizace pro jakoukoliv výšku objektu</t>
  </si>
  <si>
    <t>-1611039925</t>
  </si>
  <si>
    <t>763</t>
  </si>
  <si>
    <t>Konstrukce suché výstavby</t>
  </si>
  <si>
    <t>763131714</t>
  </si>
  <si>
    <t>Podhled ze sádrokartonových desek ostatní práce a konstrukce na podhledech ze sádrokartonových desek základní penetrační nátěr</t>
  </si>
  <si>
    <t>845392844</t>
  </si>
  <si>
    <t>(0,25+0,25)*(5,98+0,25+0,25+3,06)                  "kastlík pro vedení VZT - ozn.11"</t>
  </si>
  <si>
    <t>763164621</t>
  </si>
  <si>
    <t>Obklad ze sádrokartonových desek konstrukcí kovových včetně ochranných úhelníků ve tvaru U rozvinuté šíře do 0,6 m, opláštěný deskou impregnovanou H2, tl. 12,5 mm</t>
  </si>
  <si>
    <t>146643369</t>
  </si>
  <si>
    <t>1,2</t>
  </si>
  <si>
    <t>763164645</t>
  </si>
  <si>
    <t>Obklad ze sádrokartonových desek konstrukcí kovových včetně ochranných úhelníků ve tvaru U rozvinuté šíře přes 0,6 do 1,2 m, opláštěný deskou protipožární impregnovanou H2DF, tl. 12,5 mm</t>
  </si>
  <si>
    <t>398393981</t>
  </si>
  <si>
    <t>5,98+0,25+0,25+3,06                  "kastlík pro vedení VZT - ozn.11"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</si>
  <si>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</si>
  <si>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</si>
  <si>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588465617</t>
  </si>
  <si>
    <t>998763381</t>
  </si>
  <si>
    <t>Přesun hmot pro konstrukce montované z desek sádrokartonových, sádrovláknitých, cementovláknitých nebo cementových Příplatek k cenám za přesun prováděný bez použití mechanizace pro jakoukoliv výšku objektu</t>
  </si>
  <si>
    <t>-1860400719</t>
  </si>
  <si>
    <t>766660001</t>
  </si>
  <si>
    <t>Montáž dveřních křídel dřevěných nebo plastových otevíravých do ocelové zárubně povrchově upravených jednokřídlových, šířky do 800 mm</t>
  </si>
  <si>
    <t>29082868</t>
  </si>
  <si>
    <t>7,0</t>
  </si>
  <si>
    <t>611603PC02.2</t>
  </si>
  <si>
    <t xml:space="preserve">dveře dřevěné vnitřní hladké plné 1křídlové standard 60x197cm vč mřížky a kování </t>
  </si>
  <si>
    <t>-800634723</t>
  </si>
  <si>
    <t>611601PC02.3</t>
  </si>
  <si>
    <t>dveře dřevěné vnitřní hladké plné 1křídlové standardní provedení 80x197cm vč kování</t>
  </si>
  <si>
    <t>-137756631</t>
  </si>
  <si>
    <t>766660021</t>
  </si>
  <si>
    <t>Montáž dveřních křídel dřevěných nebo plastových otevíravých do ocelové zárubně protipožárních jednokřídlových, šířky do 800 mm</t>
  </si>
  <si>
    <t>-804965757</t>
  </si>
  <si>
    <t>611653PC02.4</t>
  </si>
  <si>
    <t>dveře vnitřní protipožární EI15 DP3 C hladké dýhované 1křídlé 80x197cm vč. kování</t>
  </si>
  <si>
    <t>1208737144</t>
  </si>
  <si>
    <t>31</t>
  </si>
  <si>
    <t>76669R02.4</t>
  </si>
  <si>
    <t>Dodávka a montáž dětské odkládací skříňky na ručníky ozn. 2</t>
  </si>
  <si>
    <t>802940813</t>
  </si>
  <si>
    <t>10,0</t>
  </si>
  <si>
    <t>76669R02.5</t>
  </si>
  <si>
    <t>Dodávka a montáž háčku na ručník ozn. 6</t>
  </si>
  <si>
    <t>511470175</t>
  </si>
  <si>
    <t>33</t>
  </si>
  <si>
    <t>76669R02.6</t>
  </si>
  <si>
    <t>Dodávka a montáž dětské věšákové soustavy ozn. 7</t>
  </si>
  <si>
    <t>1265716412</t>
  </si>
  <si>
    <t>34</t>
  </si>
  <si>
    <t>7668111R02.7</t>
  </si>
  <si>
    <t>Dodávka a montáž kuchyňské linky</t>
  </si>
  <si>
    <t>327338145</t>
  </si>
  <si>
    <t>35</t>
  </si>
  <si>
    <t>998766201</t>
  </si>
  <si>
    <t>Přesun hmot pro konstrukce truhlářské stanovený procentní sazbou (%) z ceny vodorovná dopravní vzdálenost do 50 m v objektech výšky do 6 m</t>
  </si>
  <si>
    <t>%</t>
  </si>
  <si>
    <t>-431355666</t>
  </si>
  <si>
    <t>36</t>
  </si>
  <si>
    <t>771573131</t>
  </si>
  <si>
    <t>Montáž podlah z dlaždic keramických lepených standardním lepidlem režných nebo glazovaných protiskluzných nebo reliefovaných do 50 ks/ m2</t>
  </si>
  <si>
    <t>1201052827</t>
  </si>
  <si>
    <t>0,6*0,1         "práh dveří"</t>
  </si>
  <si>
    <t>37</t>
  </si>
  <si>
    <t>59761408</t>
  </si>
  <si>
    <t>dlaždice keramické slinuté neglazované mrazuvzdorné barevná přes 9 do 12 ks/m2</t>
  </si>
  <si>
    <t>-387032515</t>
  </si>
  <si>
    <t>38</t>
  </si>
  <si>
    <t>771579191</t>
  </si>
  <si>
    <t>Montáž podlah z dlaždic keramických Příplatek k cenám za plochu do 5 m2 jednotlivě</t>
  </si>
  <si>
    <t>361727277</t>
  </si>
  <si>
    <t>6,235         "výpočet v pol.č. 771573113"</t>
  </si>
  <si>
    <t>39</t>
  </si>
  <si>
    <t>771591111</t>
  </si>
  <si>
    <t>Podlahy - ostatní práce penetrace podkladu</t>
  </si>
  <si>
    <t>2115151279</t>
  </si>
  <si>
    <t>40</t>
  </si>
  <si>
    <t>771591171</t>
  </si>
  <si>
    <t>Podlahy - ostatní práce montáž ukončujícího profilu pro plynulý přechod (dlažba-koberec apod.)</t>
  </si>
  <si>
    <t>44773459</t>
  </si>
  <si>
    <t>0,6*2</t>
  </si>
  <si>
    <t>41</t>
  </si>
  <si>
    <t>55343115</t>
  </si>
  <si>
    <t>profil přechodový Al narážecí 30 mm dub, buk, javor, třešeň</t>
  </si>
  <si>
    <t>-1033072691</t>
  </si>
  <si>
    <t>1,2*1,1 'Přepočtené koeficientem množství</t>
  </si>
  <si>
    <t>42</t>
  </si>
  <si>
    <t>771990112</t>
  </si>
  <si>
    <t>Vyrovnání podkladní vrstvy samonivelační stěrkou tl. 4 mm, min. pevnosti 30 MPa</t>
  </si>
  <si>
    <t>-137717036</t>
  </si>
  <si>
    <t>43</t>
  </si>
  <si>
    <t>771990192</t>
  </si>
  <si>
    <t>Vyrovnání podkladní vrstvy samonivelační stěrkou tl. 4 mm, min. pevnosti Příplatek k cenám za každý další 1 mm tloušťky, min. pevnosti 30 MPa</t>
  </si>
  <si>
    <t>1739135106</t>
  </si>
  <si>
    <t>44</t>
  </si>
  <si>
    <t>998771101</t>
  </si>
  <si>
    <t>Přesun hmot pro podlahy z dlaždic stanovený z hmotnosti přesunovaného materiálu vodorovná dopravní vzdálenost do 50 m v objektech výšky do 6 m</t>
  </si>
  <si>
    <t>-1247451811</t>
  </si>
  <si>
    <t>45</t>
  </si>
  <si>
    <t>998771181</t>
  </si>
  <si>
    <t>Přesun hmot pro podlahy z dlaždic stanovený z hmotnosti přesunovaného materiálu Příplatek k ceně za přesun prováděný bez použití mechanizace pro jakoukoliv výšku objektu</t>
  </si>
  <si>
    <t>1135621786</t>
  </si>
  <si>
    <t>46</t>
  </si>
  <si>
    <t>776111116</t>
  </si>
  <si>
    <t>Příprava podkladu broušení podlah stávajícího podkladu pro odstranění lepidla (po starých krytinách)</t>
  </si>
  <si>
    <t>-268880095</t>
  </si>
  <si>
    <t>0,8*0,1     "práh dveří"</t>
  </si>
  <si>
    <t>47</t>
  </si>
  <si>
    <t>776111311</t>
  </si>
  <si>
    <t>Příprava podkladu vysátí podlah</t>
  </si>
  <si>
    <t>1212802761</t>
  </si>
  <si>
    <t>60,403          "výpočet v pol.č. 776111116"</t>
  </si>
  <si>
    <t>48</t>
  </si>
  <si>
    <t>776141112</t>
  </si>
  <si>
    <t>Příprava podkladu vyrovnání samonivelační stěrkou podlah min.pevnosti 20 MPa, tloušťky přes 3 do 5 mm</t>
  </si>
  <si>
    <t>1667779330</t>
  </si>
  <si>
    <t>49</t>
  </si>
  <si>
    <t>776212R02.8</t>
  </si>
  <si>
    <t>Dodávka a montáž kusového koberce - dle výběru investora</t>
  </si>
  <si>
    <t>730026906</t>
  </si>
  <si>
    <t>50</t>
  </si>
  <si>
    <t>776221111</t>
  </si>
  <si>
    <t>Montáž podlahovin z PVC lepením standardním lepidlem z pásů standardních</t>
  </si>
  <si>
    <t>-164706253</t>
  </si>
  <si>
    <t>51</t>
  </si>
  <si>
    <t>28411011</t>
  </si>
  <si>
    <t>PVC heterogen.zátěž. akustické antibakter., nášlap. vrstva 0,70 mm, R 10, zátěž 34/43,otlak do 0,06 mm,útlum 15dB,Bfl S1</t>
  </si>
  <si>
    <t>281850736</t>
  </si>
  <si>
    <t>60,403*1,1 'Přepočtené koeficientem množství</t>
  </si>
  <si>
    <t>52</t>
  </si>
  <si>
    <t>776411111</t>
  </si>
  <si>
    <t>Montáž soklíků lepením obvodových, výšky do 80 mm</t>
  </si>
  <si>
    <t>504483896</t>
  </si>
  <si>
    <t>53</t>
  </si>
  <si>
    <t>28411009</t>
  </si>
  <si>
    <t>lišta soklová PVC 18 x 80 mm</t>
  </si>
  <si>
    <t>-1629764516</t>
  </si>
  <si>
    <t>60,64*1,02 'Přepočtené koeficientem množství</t>
  </si>
  <si>
    <t>54</t>
  </si>
  <si>
    <t>776991121</t>
  </si>
  <si>
    <t>Ostatní práce údržba nových podlahovin po pokládce čištění základní</t>
  </si>
  <si>
    <t>-747665586</t>
  </si>
  <si>
    <t>55</t>
  </si>
  <si>
    <t>998776101</t>
  </si>
  <si>
    <t>Přesun hmot pro podlahy povlakové stanovený z hmotnosti přesunovaného materiálu vodorovná dopravní vzdálenost do 50 m v objektech výšky do 6 m</t>
  </si>
  <si>
    <t>-843606088</t>
  </si>
  <si>
    <t>56</t>
  </si>
  <si>
    <t>998776181</t>
  </si>
  <si>
    <t>Přesun hmot pro podlahy povlakové stanovený z hmotnosti přesunovaného materiálu Příplatek k cenám za přesun prováděný bez použití mechanizace pro jakoukoliv výšku objektu</t>
  </si>
  <si>
    <t>-1585260361</t>
  </si>
  <si>
    <t>57</t>
  </si>
  <si>
    <t>781443921</t>
  </si>
  <si>
    <t>Opravy obkladů z obkladaček hutných nebo polohutných lepených, při velikosti obkladaček do 19 ks/ m2</t>
  </si>
  <si>
    <t>-404046595</t>
  </si>
  <si>
    <t>Poznámka k položce:
Oprava obkladu po rozvodech a umístění umyvadla v místnost 1.02 - zpětná montáž</t>
  </si>
  <si>
    <t>58</t>
  </si>
  <si>
    <t>781473112</t>
  </si>
  <si>
    <t>Montáž obkladů vnitřních stěn z dlaždic keramických lepených standardním lepidlem režných nebo glazovaných hladkých do 12 ks/m2</t>
  </si>
  <si>
    <t>-330137843</t>
  </si>
  <si>
    <t>(2,08+1,87)*2*2,0</t>
  </si>
  <si>
    <t>-0,6*1,97        "odpočet dveří"</t>
  </si>
  <si>
    <t>(1,19+1,87)*2*2,0</t>
  </si>
  <si>
    <t>1,2*0,2*2        "obklad SDK soklu - hornní a spodní část"</t>
  </si>
  <si>
    <t>59</t>
  </si>
  <si>
    <t>59761001</t>
  </si>
  <si>
    <t>obkládačky keramické koupelnové (barevné) přes 4 do 12 ks/m2</t>
  </si>
  <si>
    <t>-1713067502</t>
  </si>
  <si>
    <t>26,156*1,1 'Přepočtené koeficientem množství</t>
  </si>
  <si>
    <t>60</t>
  </si>
  <si>
    <t>781491021</t>
  </si>
  <si>
    <t>Montáž zrcadel lepených silikonovým tmelem na keramický obklad, plochy do 1 m2</t>
  </si>
  <si>
    <t>-564124437</t>
  </si>
  <si>
    <t>61</t>
  </si>
  <si>
    <t>634651PC02.5</t>
  </si>
  <si>
    <t>dodávka zrcadla - dle výběru investora</t>
  </si>
  <si>
    <t>1476912941</t>
  </si>
  <si>
    <t>0,909*1,1 'Přepočtené koeficientem množství</t>
  </si>
  <si>
    <t>62</t>
  </si>
  <si>
    <t>781493111</t>
  </si>
  <si>
    <t>Ostatní prvky plastové profily ukončovací a dilatační lepené standardním lepidlem rohové</t>
  </si>
  <si>
    <t>-383359860</t>
  </si>
  <si>
    <t>2,0       "istalační šachta"</t>
  </si>
  <si>
    <t>(0,2+1,2+0,2)*2           "sokl SDK"</t>
  </si>
  <si>
    <t>63</t>
  </si>
  <si>
    <t>781495111</t>
  </si>
  <si>
    <t>Ostatní prvky ostatní práce penetrace podkladu</t>
  </si>
  <si>
    <t>-2019750388</t>
  </si>
  <si>
    <t>25,676               "výpočet v pol.č. 781473112"</t>
  </si>
  <si>
    <t>64</t>
  </si>
  <si>
    <t>781495115</t>
  </si>
  <si>
    <t>Ostatní prvky ostatní práce spárování silikonem</t>
  </si>
  <si>
    <t>-1688695699</t>
  </si>
  <si>
    <t>65</t>
  </si>
  <si>
    <t>998781101</t>
  </si>
  <si>
    <t>Přesun hmot pro obklady keramické stanovený z hmotnosti přesunovaného materiálu vodorovná dopravní vzdálenost do 50 m v objektech výšky do 6 m</t>
  </si>
  <si>
    <t>-1297063367</t>
  </si>
  <si>
    <t>66</t>
  </si>
  <si>
    <t>998781181</t>
  </si>
  <si>
    <t>Přesun hmot pro obklady keramické stanovený z hmotnosti přesunovaného materiálu Příplatek k cenám za přesun prováděný bez použití mechanizace pro jakoukoliv výšku objektu</t>
  </si>
  <si>
    <t>-1051080122</t>
  </si>
  <si>
    <t>783</t>
  </si>
  <si>
    <t>Dokončovací práce - nátěry</t>
  </si>
  <si>
    <t>67</t>
  </si>
  <si>
    <t>783301313</t>
  </si>
  <si>
    <t>Příprava podkladu zámečnických konstrukcí před provedením nátěru odmaštění odmašťovačem ředidlovým</t>
  </si>
  <si>
    <t>-227783109</t>
  </si>
  <si>
    <t>Poznámka k položce:
Ocelové zárubně</t>
  </si>
  <si>
    <t>((2*1,97+0,8)*(0,1+2*0,05))*4           "dveře š.80cm"</t>
  </si>
  <si>
    <t>((2*1,97+0,6)*(0,1+2*0,05))*3           "dveře š.60cm"</t>
  </si>
  <si>
    <t>68</t>
  </si>
  <si>
    <t>783314101</t>
  </si>
  <si>
    <t>Základní nátěr zámečnických konstrukcí jednonásobný syntetický</t>
  </si>
  <si>
    <t>-2055343325</t>
  </si>
  <si>
    <t>6,516            "výpočet v pol.č. 783301313"</t>
  </si>
  <si>
    <t>69</t>
  </si>
  <si>
    <t>783317101</t>
  </si>
  <si>
    <t>Krycí nátěr (email) zámečnických konstrukcí jednonásobný syntetický standardní</t>
  </si>
  <si>
    <t>-858944348</t>
  </si>
  <si>
    <t>70</t>
  </si>
  <si>
    <t>784111001</t>
  </si>
  <si>
    <t>Oprášení (ometení) podkladu v místnostech výšky do 3,80 m</t>
  </si>
  <si>
    <t>948625631</t>
  </si>
  <si>
    <t>(2,37+2,81)*2*2,98        "stěny"</t>
  </si>
  <si>
    <t>2,37*2,81                 "strop"</t>
  </si>
  <si>
    <t>(1,75+1,25+1,75)*0,05             "ostění oken"</t>
  </si>
  <si>
    <t>(1,88+1,26)*2*2,98                    "stěny"</t>
  </si>
  <si>
    <t>1,88*1,26              "strop"</t>
  </si>
  <si>
    <t>(4,35+2,65)*2*2,98                     "stěny"</t>
  </si>
  <si>
    <t>4,35*1,1+1,88*1,55                   "strop"</t>
  </si>
  <si>
    <t>Místnost 1.06:</t>
  </si>
  <si>
    <t>(0,88+1,87)*2*0,98                     "stěny"</t>
  </si>
  <si>
    <t>0,88*1,87                   "strop"</t>
  </si>
  <si>
    <t>Místnost 1.07 a 1.08:</t>
  </si>
  <si>
    <t>6,115       "výpočet v pol.č. 611321141"</t>
  </si>
  <si>
    <t>13,74       "výpočet v pol.č. 612321141"</t>
  </si>
  <si>
    <t>71</t>
  </si>
  <si>
    <t>784111011</t>
  </si>
  <si>
    <t>Obroušení podkladu omítky v místnostech výšky do 3,80 m</t>
  </si>
  <si>
    <t>-1769793206</t>
  </si>
  <si>
    <t>Nové omítky:</t>
  </si>
  <si>
    <t>72</t>
  </si>
  <si>
    <t>784171101</t>
  </si>
  <si>
    <t>Zakrytí nemalovaných ploch (materiál ve specifikaci) včetně pozdějšího odkrytí podlah</t>
  </si>
  <si>
    <t>-1012257191</t>
  </si>
  <si>
    <t>73</t>
  </si>
  <si>
    <t>58124844</t>
  </si>
  <si>
    <t>fólie pro malířské potřeby zakrývací,  25µ,  4 x 5 m</t>
  </si>
  <si>
    <t>1693668811</t>
  </si>
  <si>
    <t>66,7*1,05 'Přepočtené koeficientem množství</t>
  </si>
  <si>
    <t>74</t>
  </si>
  <si>
    <t>784181101</t>
  </si>
  <si>
    <t>Penetrace podkladu jednonásobná základní akrylátová v místnostech výšky do 3,80 m</t>
  </si>
  <si>
    <t>1288456379</t>
  </si>
  <si>
    <t>293,841          "výpočet v pol.č. 784111001"</t>
  </si>
  <si>
    <t>75</t>
  </si>
  <si>
    <t>784211101</t>
  </si>
  <si>
    <t>Malby z malířských směsí otěruvzdorných za mokra dvojnásobné, bílé za mokra otěruvzdorné výborně v místnostech výšky do 3,80 m</t>
  </si>
  <si>
    <t>-1463515195</t>
  </si>
  <si>
    <t>SDK kastlík pro vedení VZT:</t>
  </si>
  <si>
    <t>4,77        "výpočet v pol.č. 763131714"</t>
  </si>
  <si>
    <t>76</t>
  </si>
  <si>
    <t>784221101</t>
  </si>
  <si>
    <t>Malby z malířských směsí otěruvzdorných za sucha dvojnásobné, bílé za sucha otěruvzdorné dobře v místnostech výšky do 3,80 m</t>
  </si>
  <si>
    <t>-801850491</t>
  </si>
  <si>
    <t>77</t>
  </si>
  <si>
    <t>784221141</t>
  </si>
  <si>
    <t>Malby z malířských směsí otěruvzdorných za sucha Příplatek k cenám dvojnásobných maleb za provádění barevné malby tónované tónovacími přípravky</t>
  </si>
  <si>
    <t>383797232</t>
  </si>
  <si>
    <t>03 - Zdravotně technické instalace</t>
  </si>
  <si>
    <t xml:space="preserve">    721 - Zdravotechnika - vnitřní kanalizace</t>
  </si>
  <si>
    <t xml:space="preserve">    722 - Zdravotechnika - vnitřní vodovod</t>
  </si>
  <si>
    <t>612135101</t>
  </si>
  <si>
    <t>Hrubá výplň rýh maltou jakékoli šířky rýhy ve stěnách</t>
  </si>
  <si>
    <t>619668717</t>
  </si>
  <si>
    <t>24,0*0,1                "výpočet v pol.č. 974049132"</t>
  </si>
  <si>
    <t>1,0*0,1                "výpočet v pol.č. 974049142"</t>
  </si>
  <si>
    <t>2,0*0,15                "výpočet v pol.č. 974049153"</t>
  </si>
  <si>
    <t>1493227147</t>
  </si>
  <si>
    <t>6,0            "kanalizační potrubí"</t>
  </si>
  <si>
    <t>18,0          "vodovodní potrubí"</t>
  </si>
  <si>
    <t>974031142</t>
  </si>
  <si>
    <t>Vysekání rýh ve zdivu cihelném na maltu vápennou nebo vápenocementovou do hl. 70 mm a šířky do 70 mm</t>
  </si>
  <si>
    <t>-207841908</t>
  </si>
  <si>
    <t>1,0           "výpočet v pol.č. 721174044"</t>
  </si>
  <si>
    <t>974031153</t>
  </si>
  <si>
    <t>Vysekání rýh ve zdivu cihelném na maltu vápennou nebo vápenocementovou do hl. 100 mm a šířky do 100 mm</t>
  </si>
  <si>
    <t>1667795931</t>
  </si>
  <si>
    <t>2,0           "výpočet v pol.č. 721174044"</t>
  </si>
  <si>
    <t>-1883280967</t>
  </si>
  <si>
    <t>-601776426</t>
  </si>
  <si>
    <t>-1503349633</t>
  </si>
  <si>
    <t>0,189*10                  "předpodklad skládka do 11km"</t>
  </si>
  <si>
    <t>1781164221</t>
  </si>
  <si>
    <t>Zdravotechnika - vnitřní kanalizace</t>
  </si>
  <si>
    <t>721171905</t>
  </si>
  <si>
    <t>Opravy odpadního potrubí plastového vsazení odbočky do potrubí DN 110</t>
  </si>
  <si>
    <t>-959271260</t>
  </si>
  <si>
    <t>721174043</t>
  </si>
  <si>
    <t>Potrubí z plastových trub polypropylenové připojovací DN 50</t>
  </si>
  <si>
    <t>2059929617</t>
  </si>
  <si>
    <t>6,0</t>
  </si>
  <si>
    <t>721174044</t>
  </si>
  <si>
    <t>Potrubí z plastových trub polypropylenové připojovací DN 70</t>
  </si>
  <si>
    <t>-1980653744</t>
  </si>
  <si>
    <t>721174045</t>
  </si>
  <si>
    <t>Potrubí z plastových trub polypropylenové připojovací DN 100</t>
  </si>
  <si>
    <t>-325355339</t>
  </si>
  <si>
    <t>2,5</t>
  </si>
  <si>
    <t>721290111</t>
  </si>
  <si>
    <t>Zkouška těsnosti kanalizace v objektech vodou do DN 125</t>
  </si>
  <si>
    <t>-583135873</t>
  </si>
  <si>
    <t>6,0+1,0+2,5</t>
  </si>
  <si>
    <t>998721101</t>
  </si>
  <si>
    <t>Přesun hmot pro vnitřní kanalizace stanovený z hmotnosti přesunovaného materiálu vodorovná dopravní vzdálenost do 50 m v objektech výšky do 6 m</t>
  </si>
  <si>
    <t>-2023972598</t>
  </si>
  <si>
    <t>998721181</t>
  </si>
  <si>
    <t>Přesun hmot pro vnitřní kanalizace stanovený z hmotnosti přesunovaného materiálu Příplatek k ceně za přesun prováděný bez použití mechanizace pro jakoukoliv výšku objektu</t>
  </si>
  <si>
    <t>-1302298861</t>
  </si>
  <si>
    <t>722</t>
  </si>
  <si>
    <t>Zdravotechnika - vnitřní vodovod</t>
  </si>
  <si>
    <t>722174022</t>
  </si>
  <si>
    <t>Potrubí z plastových trubek z polypropylenu (PPR) svařovaných polyfuzně PN 20 (SDR 6) D 20 x 3,4</t>
  </si>
  <si>
    <t>1072728959</t>
  </si>
  <si>
    <t>3,0        "smíšená voda"</t>
  </si>
  <si>
    <t>7,0        "studená voda"</t>
  </si>
  <si>
    <t>8,0        "teplá voda"</t>
  </si>
  <si>
    <t>722181251</t>
  </si>
  <si>
    <t>Ochrana potrubí termoizolačními trubicemi z pěnového polyetylenu PE přilepenými v příčných a podélných spojích, tloušťky izolace přes 20 do 25 mm, vnitřního průměru izolace DN do 22 mm</t>
  </si>
  <si>
    <t>-456123500</t>
  </si>
  <si>
    <t>18,0           "výpočet v pol.č. 722174022"</t>
  </si>
  <si>
    <t>722190901</t>
  </si>
  <si>
    <t>Opravy ostatní uzavření nebo otevření vodovodního potrubí při opravách včetně vypuštění a napuštění</t>
  </si>
  <si>
    <t>-2018306334</t>
  </si>
  <si>
    <t>72223R03.1</t>
  </si>
  <si>
    <t xml:space="preserve">Dodávka a montáž směšovací 3-cestný ventil </t>
  </si>
  <si>
    <t>-1912251036</t>
  </si>
  <si>
    <t>722290226</t>
  </si>
  <si>
    <t>Zkoušky, proplach a desinfekce vodovodního potrubí zkoušky těsnosti vodovodního potrubí závitového do DN 50</t>
  </si>
  <si>
    <t>1675052247</t>
  </si>
  <si>
    <t>722290234</t>
  </si>
  <si>
    <t>Zkoušky, proplach a desinfekce vodovodního potrubí proplach a desinfekce vodovodního potrubí do DN 80</t>
  </si>
  <si>
    <t>-1831622322</t>
  </si>
  <si>
    <t>998722101</t>
  </si>
  <si>
    <t>Přesun hmot pro vnitřní vodovod stanovený z hmotnosti přesunovaného materiálu vodorovná dopravní vzdálenost do 50 m v objektech výšky do 6 m</t>
  </si>
  <si>
    <t>-1822564652</t>
  </si>
  <si>
    <t>998722181</t>
  </si>
  <si>
    <t>Přesun hmot pro vnitřní vodovod stanovený z hmotnosti přesunovaného materiálu Příplatek k ceně za přesun prováděný bez použití mechanizace pro jakoukoliv výšku objektu</t>
  </si>
  <si>
    <t>-1661690669</t>
  </si>
  <si>
    <t>725111132</t>
  </si>
  <si>
    <t>Zařízení záchodů splachovače nádržkové plastové nízkopoložené nebo vysokopoložené</t>
  </si>
  <si>
    <t>-1173734913</t>
  </si>
  <si>
    <t>725112015</t>
  </si>
  <si>
    <t>Zařízení záchodů klozety keramické standardní samostatně stojící dětské s hlubokým splachováním odpad svislý</t>
  </si>
  <si>
    <t>2020818957</t>
  </si>
  <si>
    <t>725211601</t>
  </si>
  <si>
    <t>Umyvadla keramická bez výtokových armatur se zápachovou uzávěrkou připevněná na stěnu šrouby bílá bez sloupu nebo krytu na sifon 500 mm</t>
  </si>
  <si>
    <t>-907898968</t>
  </si>
  <si>
    <t>725211701</t>
  </si>
  <si>
    <t>Umyvadla umývátka keramická se zápachovou uzávěrkou stěnová 400 mm</t>
  </si>
  <si>
    <t>1153075217</t>
  </si>
  <si>
    <t>725241131</t>
  </si>
  <si>
    <t>Sprchové vaničky, boxy, kouty a zástěny sprchové vaničky akrylátové pětiúhelníkové 900x900 mm</t>
  </si>
  <si>
    <t>1179152676</t>
  </si>
  <si>
    <t>725245127</t>
  </si>
  <si>
    <t>Sprchové vaničky, boxy, kouty a zástěny zástěny sprchové do výšky 2000 mm dveře dvoukřídlé, šířky pro vaničky pětiúhelníkové, šířky 900 mm</t>
  </si>
  <si>
    <t>-1582818848</t>
  </si>
  <si>
    <t>725291511</t>
  </si>
  <si>
    <t>Doplňky zařízení koupelen a záchodů plastové dávkovač tekutého mýdla na 350 ml</t>
  </si>
  <si>
    <t>79185877</t>
  </si>
  <si>
    <t>725291521</t>
  </si>
  <si>
    <t>Doplňky zařízení koupelen a záchodů plastové zásobník toaletních papírů</t>
  </si>
  <si>
    <t>1522876888</t>
  </si>
  <si>
    <t>725311121</t>
  </si>
  <si>
    <t>Dřezy bez výtokových armatur jednoduché se zápachovou uzávěrkou nerezové s odkapávací plochou 560x480 mm a miskou</t>
  </si>
  <si>
    <t>-1220885705</t>
  </si>
  <si>
    <t>725331111</t>
  </si>
  <si>
    <t>Výlevky bez výtokových armatur a splachovací nádrže keramické se sklopnou plastovou mřížkou 425 mm</t>
  </si>
  <si>
    <t>-811142117</t>
  </si>
  <si>
    <t>7253R03.1</t>
  </si>
  <si>
    <t>Dodávka nočníku</t>
  </si>
  <si>
    <t>603838621</t>
  </si>
  <si>
    <t>725813111</t>
  </si>
  <si>
    <t>Ventily rohové bez připojovací trubičky nebo flexi hadičky G 1/2</t>
  </si>
  <si>
    <t>-932281527</t>
  </si>
  <si>
    <t>2,0*3</t>
  </si>
  <si>
    <t>725821325</t>
  </si>
  <si>
    <t>Baterie dřezové stojánkové pákové s otáčivým ústím a délkou ramínka 220 mm</t>
  </si>
  <si>
    <t>1285507361</t>
  </si>
  <si>
    <t>725822611</t>
  </si>
  <si>
    <t>Baterie umyvadlové stojánkové pákové bez výpusti</t>
  </si>
  <si>
    <t>-539621879</t>
  </si>
  <si>
    <t>2,0       "umyvadla"</t>
  </si>
  <si>
    <t>725829121</t>
  </si>
  <si>
    <t>Baterie umyvadlové montáž ostatních typů nástěnných pákových nebo klasických</t>
  </si>
  <si>
    <t>-1314991063</t>
  </si>
  <si>
    <t>3,0             "umyvadlo"</t>
  </si>
  <si>
    <t>1,0             "výlevka"</t>
  </si>
  <si>
    <t>55145615</t>
  </si>
  <si>
    <t>baterie umyvadlová nástěnná páková 150 mm chrom</t>
  </si>
  <si>
    <t>1273881916</t>
  </si>
  <si>
    <t>5514561PC03.1</t>
  </si>
  <si>
    <t>baterie umyvadlová nástěnná páková směšovací</t>
  </si>
  <si>
    <t>-1813128999</t>
  </si>
  <si>
    <t>72584131R03.2</t>
  </si>
  <si>
    <t>Baterie sprchová pákové směšovací se sprchovou hlavicí</t>
  </si>
  <si>
    <t>-401437885</t>
  </si>
  <si>
    <t>998725101</t>
  </si>
  <si>
    <t>Přesun hmot pro zařizovací předměty stanovený z hmotnosti přesunovaného materiálu vodorovná dopravní vzdálenost do 50 m v objektech výšky do 6 m</t>
  </si>
  <si>
    <t>-1695890532</t>
  </si>
  <si>
    <t>998725181</t>
  </si>
  <si>
    <t>Přesun hmot pro zařizovací předměty stanovený z hmotnosti přesunovaného materiálu Příplatek k cenám za přesun prováděný bez použití mechanizace pro jakoukoliv výšku objektu</t>
  </si>
  <si>
    <t>1022520391</t>
  </si>
  <si>
    <t>04 - Elektroinstalace</t>
  </si>
  <si>
    <t xml:space="preserve">    741 - Elektroinstalace - silnoproud</t>
  </si>
  <si>
    <t xml:space="preserve">    OST - Ostatní</t>
  </si>
  <si>
    <t>741</t>
  </si>
  <si>
    <t>Elektroinstalace - silnoproud</t>
  </si>
  <si>
    <t>741R04.1</t>
  </si>
  <si>
    <t>Svítidlo MODUS LLX236ALMAT</t>
  </si>
  <si>
    <t>1816742220</t>
  </si>
  <si>
    <t>741R04.2</t>
  </si>
  <si>
    <t>Svítidlo LINEA ROUND 218 E</t>
  </si>
  <si>
    <t>323086524</t>
  </si>
  <si>
    <t>741R04.3</t>
  </si>
  <si>
    <t>Svítidlo LINEA ROUND 226 E</t>
  </si>
  <si>
    <t>1488189121</t>
  </si>
  <si>
    <t>OST</t>
  </si>
  <si>
    <t>Ostatní</t>
  </si>
  <si>
    <t>741R04.4</t>
  </si>
  <si>
    <t>Doprava, přesun</t>
  </si>
  <si>
    <t>512</t>
  </si>
  <si>
    <t>-1749033082</t>
  </si>
  <si>
    <t>05 - Vzduchotechnika</t>
  </si>
  <si>
    <t>728 - Vzduchotechnika</t>
  </si>
  <si>
    <t>733 - Rozvod potrubí</t>
  </si>
  <si>
    <t>734 - Armatury</t>
  </si>
  <si>
    <t>735 - Otopná tělesa</t>
  </si>
  <si>
    <t>783 - Nátěry</t>
  </si>
  <si>
    <t>90 - Hodinové zúčtovací sazby (HZS)</t>
  </si>
  <si>
    <t>728</t>
  </si>
  <si>
    <t>728611613R00</t>
  </si>
  <si>
    <t>Mtž ventilátoru radiál.nízkotl.nástěn. do d 300 mm</t>
  </si>
  <si>
    <t>-275598513</t>
  </si>
  <si>
    <t>429104VD</t>
  </si>
  <si>
    <t>Malý radiální ventilátor EBB 175 T</t>
  </si>
  <si>
    <t>44074670</t>
  </si>
  <si>
    <t>4836420IM</t>
  </si>
  <si>
    <t>EBB 175 Design T</t>
  </si>
  <si>
    <t>185683301</t>
  </si>
  <si>
    <t>728415111R00</t>
  </si>
  <si>
    <t>Montáž mřížky větrací nebo ventilační do 0,04 m2</t>
  </si>
  <si>
    <t>-1567645278</t>
  </si>
  <si>
    <t>185585IM</t>
  </si>
  <si>
    <t>PT 489 M</t>
  </si>
  <si>
    <t>996076360</t>
  </si>
  <si>
    <t>728314121R00</t>
  </si>
  <si>
    <t>Montáž protidešť. žaluzie kruhové do d 300 mm</t>
  </si>
  <si>
    <t>-1771257102</t>
  </si>
  <si>
    <t>186915IM</t>
  </si>
  <si>
    <t>PER 160 W</t>
  </si>
  <si>
    <t>1531136954</t>
  </si>
  <si>
    <t>728112111R00</t>
  </si>
  <si>
    <t>Montáž potrubí plechového kruhového do d 100 mm</t>
  </si>
  <si>
    <t>-1277575480</t>
  </si>
  <si>
    <t>42981161</t>
  </si>
  <si>
    <t>Potrubí SPIRO  100, vč. tvarovek</t>
  </si>
  <si>
    <t>-1849595305</t>
  </si>
  <si>
    <t>728112112R00</t>
  </si>
  <si>
    <t>Montáž potrubí plechového kruhového do d 200 mm</t>
  </si>
  <si>
    <t>655418148</t>
  </si>
  <si>
    <t>188375IM</t>
  </si>
  <si>
    <t>Potrubí SPIRO 125, vč. tvarovek</t>
  </si>
  <si>
    <t>-181176026</t>
  </si>
  <si>
    <t>42981164</t>
  </si>
  <si>
    <t>Potrubí SPIRO  160, vč. tvarovek</t>
  </si>
  <si>
    <t>1131151749</t>
  </si>
  <si>
    <t>998725101R00</t>
  </si>
  <si>
    <t>Přesun hmot pro vzduchotechniku, výšky do 6 m</t>
  </si>
  <si>
    <t>1608684260</t>
  </si>
  <si>
    <t>733</t>
  </si>
  <si>
    <t>Rozvod potrubí</t>
  </si>
  <si>
    <t>733110803R00</t>
  </si>
  <si>
    <t>Demontáž potrubí ocelového závitového do DN 15</t>
  </si>
  <si>
    <t>191698400</t>
  </si>
  <si>
    <t>733111102R00</t>
  </si>
  <si>
    <t>Potrubí závitové bezešvé běžné nízkotlaké DN 10</t>
  </si>
  <si>
    <t>1241398520</t>
  </si>
  <si>
    <t>733113112R00</t>
  </si>
  <si>
    <t>Příplatek za zhotovení přípojky DN 10</t>
  </si>
  <si>
    <t>-611679721</t>
  </si>
  <si>
    <t>733190106R00</t>
  </si>
  <si>
    <t>Tlaková zkouška potrubí DN 32</t>
  </si>
  <si>
    <t>530436710</t>
  </si>
  <si>
    <t>733191922R00</t>
  </si>
  <si>
    <t>Navaření odbočky na potrubí,DN odbočky 10</t>
  </si>
  <si>
    <t>1710714526</t>
  </si>
  <si>
    <t>733890801R00</t>
  </si>
  <si>
    <t>Přemístění vybouraných hmot - potrubí, H do 6 m</t>
  </si>
  <si>
    <t>-378332184</t>
  </si>
  <si>
    <t>998733101R00</t>
  </si>
  <si>
    <t>Přesun hmot pro rozvody potrubí, výšky do 6 m</t>
  </si>
  <si>
    <t>163291707</t>
  </si>
  <si>
    <t>734</t>
  </si>
  <si>
    <t>Armatury</t>
  </si>
  <si>
    <t>734213111R00</t>
  </si>
  <si>
    <t>Ventil automatický odvzdušňovací, DN 10</t>
  </si>
  <si>
    <t>650485384</t>
  </si>
  <si>
    <t>734223111RT1</t>
  </si>
  <si>
    <t>Ventil termostatický, rohový, DN 10</t>
  </si>
  <si>
    <t>-787942481</t>
  </si>
  <si>
    <t>Poznámka k položce:
bez termostatické hlavice</t>
  </si>
  <si>
    <t>734263131R00</t>
  </si>
  <si>
    <t>Šroubení regulační, přímé, DN 10</t>
  </si>
  <si>
    <t>1557420136</t>
  </si>
  <si>
    <t>734291973R00</t>
  </si>
  <si>
    <t>Hlavice ovládání term.ventilů termostat.</t>
  </si>
  <si>
    <t>-1415982571</t>
  </si>
  <si>
    <t>998734101R00</t>
  </si>
  <si>
    <t>Přesun hmot pro armatury, výšky do 6 m</t>
  </si>
  <si>
    <t>1734074769</t>
  </si>
  <si>
    <t>Otopná tělesa</t>
  </si>
  <si>
    <t>735171128R00</t>
  </si>
  <si>
    <t>Těleso trub. KLTM 1220.600</t>
  </si>
  <si>
    <t>-352811930</t>
  </si>
  <si>
    <t>735171130R00</t>
  </si>
  <si>
    <t>Těleso trub. KLTM 1500.500</t>
  </si>
  <si>
    <t>257528082</t>
  </si>
  <si>
    <t>735153300R00</t>
  </si>
  <si>
    <t>Příplatek za odvzdušňovací ventil</t>
  </si>
  <si>
    <t>295522637</t>
  </si>
  <si>
    <t>998735101R00</t>
  </si>
  <si>
    <t>Přesun hmot pro otopná tělesa, výšky do 6 m</t>
  </si>
  <si>
    <t>1355056849</t>
  </si>
  <si>
    <t>Nátěry</t>
  </si>
  <si>
    <t>783424140R00</t>
  </si>
  <si>
    <t>Nátěr syntetický potrubí do DN 50 mm Z + 2x</t>
  </si>
  <si>
    <t>1045863139</t>
  </si>
  <si>
    <t>90</t>
  </si>
  <si>
    <t>Hodinové zúčtovací sazby (HZS)</t>
  </si>
  <si>
    <t>904      R02</t>
  </si>
  <si>
    <t>Hzs-zkousky v ramci montaz.praci</t>
  </si>
  <si>
    <t>h</t>
  </si>
  <si>
    <t>761350786</t>
  </si>
  <si>
    <t>Poznámka k položce:
Topná zkoušky dle ČSN 06 0310, vypouštění, napouštění topné soustavy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</si>
  <si>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</si>
  <si>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</si>
  <si>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</si>
  <si>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</si>
  <si>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</si>
  <si>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</si>
  <si>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</si>
  <si>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</si>
  <si>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</si>
  <si>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</si>
  <si>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</si>
  <si>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</si>
  <si>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1483388629</t>
  </si>
  <si>
    <t>VRN3</t>
  </si>
  <si>
    <t>Zařízení staveniště</t>
  </si>
  <si>
    <t>030001000</t>
  </si>
  <si>
    <t>2073829978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</si>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</sst>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0" t="s">
        <v>16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9"/>
      <c r="AQ5" s="31"/>
      <c r="BE5" s="348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2" t="s">
        <v>19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9"/>
      <c r="AQ6" s="31"/>
      <c r="BE6" s="349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9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9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9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23</v>
      </c>
      <c r="AO10" s="29"/>
      <c r="AP10" s="29"/>
      <c r="AQ10" s="31"/>
      <c r="BE10" s="349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23</v>
      </c>
      <c r="AO11" s="29"/>
      <c r="AP11" s="29"/>
      <c r="AQ11" s="31"/>
      <c r="BE11" s="34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9"/>
      <c r="BS12" s="24" t="s">
        <v>8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49"/>
      <c r="BS13" s="24" t="s">
        <v>8</v>
      </c>
    </row>
    <row r="14" spans="2:71" ht="13.5">
      <c r="B14" s="28"/>
      <c r="C14" s="29"/>
      <c r="D14" s="29"/>
      <c r="E14" s="353" t="s">
        <v>33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4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9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23</v>
      </c>
      <c r="AO16" s="29"/>
      <c r="AP16" s="29"/>
      <c r="AQ16" s="31"/>
      <c r="BE16" s="349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23</v>
      </c>
      <c r="AO17" s="29"/>
      <c r="AP17" s="29"/>
      <c r="AQ17" s="31"/>
      <c r="BE17" s="349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9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9"/>
      <c r="BS19" s="24" t="s">
        <v>8</v>
      </c>
    </row>
    <row r="20" spans="2:71" ht="57" customHeight="1">
      <c r="B20" s="28"/>
      <c r="C20" s="29"/>
      <c r="D20" s="29"/>
      <c r="E20" s="355" t="s">
        <v>38</v>
      </c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29"/>
      <c r="AP20" s="29"/>
      <c r="AQ20" s="31"/>
      <c r="BE20" s="34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9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9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6">
        <f>ROUND(AG51,2)</f>
        <v>0</v>
      </c>
      <c r="AL23" s="357"/>
      <c r="AM23" s="357"/>
      <c r="AN23" s="357"/>
      <c r="AO23" s="357"/>
      <c r="AP23" s="42"/>
      <c r="AQ23" s="45"/>
      <c r="BE23" s="349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8" t="s">
        <v>40</v>
      </c>
      <c r="M25" s="358"/>
      <c r="N25" s="358"/>
      <c r="O25" s="358"/>
      <c r="P25" s="42"/>
      <c r="Q25" s="42"/>
      <c r="R25" s="42"/>
      <c r="S25" s="42"/>
      <c r="T25" s="42"/>
      <c r="U25" s="42"/>
      <c r="V25" s="42"/>
      <c r="W25" s="358" t="s">
        <v>41</v>
      </c>
      <c r="X25" s="358"/>
      <c r="Y25" s="358"/>
      <c r="Z25" s="358"/>
      <c r="AA25" s="358"/>
      <c r="AB25" s="358"/>
      <c r="AC25" s="358"/>
      <c r="AD25" s="358"/>
      <c r="AE25" s="358"/>
      <c r="AF25" s="42"/>
      <c r="AG25" s="42"/>
      <c r="AH25" s="42"/>
      <c r="AI25" s="42"/>
      <c r="AJ25" s="42"/>
      <c r="AK25" s="358" t="s">
        <v>42</v>
      </c>
      <c r="AL25" s="358"/>
      <c r="AM25" s="358"/>
      <c r="AN25" s="358"/>
      <c r="AO25" s="358"/>
      <c r="AP25" s="42"/>
      <c r="AQ25" s="45"/>
      <c r="BE25" s="349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59">
        <v>0.21</v>
      </c>
      <c r="M26" s="360"/>
      <c r="N26" s="360"/>
      <c r="O26" s="360"/>
      <c r="P26" s="48"/>
      <c r="Q26" s="48"/>
      <c r="R26" s="48"/>
      <c r="S26" s="48"/>
      <c r="T26" s="48"/>
      <c r="U26" s="48"/>
      <c r="V26" s="48"/>
      <c r="W26" s="361">
        <f>ROUND(AZ51,2)</f>
        <v>0</v>
      </c>
      <c r="X26" s="360"/>
      <c r="Y26" s="360"/>
      <c r="Z26" s="360"/>
      <c r="AA26" s="360"/>
      <c r="AB26" s="360"/>
      <c r="AC26" s="360"/>
      <c r="AD26" s="360"/>
      <c r="AE26" s="360"/>
      <c r="AF26" s="48"/>
      <c r="AG26" s="48"/>
      <c r="AH26" s="48"/>
      <c r="AI26" s="48"/>
      <c r="AJ26" s="48"/>
      <c r="AK26" s="361">
        <f>ROUND(AV51,2)</f>
        <v>0</v>
      </c>
      <c r="AL26" s="360"/>
      <c r="AM26" s="360"/>
      <c r="AN26" s="360"/>
      <c r="AO26" s="360"/>
      <c r="AP26" s="48"/>
      <c r="AQ26" s="50"/>
      <c r="BE26" s="349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59">
        <v>0.15</v>
      </c>
      <c r="M27" s="360"/>
      <c r="N27" s="360"/>
      <c r="O27" s="360"/>
      <c r="P27" s="48"/>
      <c r="Q27" s="48"/>
      <c r="R27" s="48"/>
      <c r="S27" s="48"/>
      <c r="T27" s="48"/>
      <c r="U27" s="48"/>
      <c r="V27" s="48"/>
      <c r="W27" s="361">
        <f>ROUND(BA51,2)</f>
        <v>0</v>
      </c>
      <c r="X27" s="360"/>
      <c r="Y27" s="360"/>
      <c r="Z27" s="360"/>
      <c r="AA27" s="360"/>
      <c r="AB27" s="360"/>
      <c r="AC27" s="360"/>
      <c r="AD27" s="360"/>
      <c r="AE27" s="360"/>
      <c r="AF27" s="48"/>
      <c r="AG27" s="48"/>
      <c r="AH27" s="48"/>
      <c r="AI27" s="48"/>
      <c r="AJ27" s="48"/>
      <c r="AK27" s="361">
        <f>ROUND(AW51,2)</f>
        <v>0</v>
      </c>
      <c r="AL27" s="360"/>
      <c r="AM27" s="360"/>
      <c r="AN27" s="360"/>
      <c r="AO27" s="360"/>
      <c r="AP27" s="48"/>
      <c r="AQ27" s="50"/>
      <c r="BE27" s="349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59">
        <v>0.21</v>
      </c>
      <c r="M28" s="360"/>
      <c r="N28" s="360"/>
      <c r="O28" s="360"/>
      <c r="P28" s="48"/>
      <c r="Q28" s="48"/>
      <c r="R28" s="48"/>
      <c r="S28" s="48"/>
      <c r="T28" s="48"/>
      <c r="U28" s="48"/>
      <c r="V28" s="48"/>
      <c r="W28" s="361">
        <f>ROUND(BB51,2)</f>
        <v>0</v>
      </c>
      <c r="X28" s="360"/>
      <c r="Y28" s="360"/>
      <c r="Z28" s="360"/>
      <c r="AA28" s="360"/>
      <c r="AB28" s="360"/>
      <c r="AC28" s="360"/>
      <c r="AD28" s="360"/>
      <c r="AE28" s="360"/>
      <c r="AF28" s="48"/>
      <c r="AG28" s="48"/>
      <c r="AH28" s="48"/>
      <c r="AI28" s="48"/>
      <c r="AJ28" s="48"/>
      <c r="AK28" s="361">
        <v>0</v>
      </c>
      <c r="AL28" s="360"/>
      <c r="AM28" s="360"/>
      <c r="AN28" s="360"/>
      <c r="AO28" s="360"/>
      <c r="AP28" s="48"/>
      <c r="AQ28" s="50"/>
      <c r="BE28" s="349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59">
        <v>0.15</v>
      </c>
      <c r="M29" s="360"/>
      <c r="N29" s="360"/>
      <c r="O29" s="360"/>
      <c r="P29" s="48"/>
      <c r="Q29" s="48"/>
      <c r="R29" s="48"/>
      <c r="S29" s="48"/>
      <c r="T29" s="48"/>
      <c r="U29" s="48"/>
      <c r="V29" s="48"/>
      <c r="W29" s="361">
        <f>ROUND(BC51,2)</f>
        <v>0</v>
      </c>
      <c r="X29" s="360"/>
      <c r="Y29" s="360"/>
      <c r="Z29" s="360"/>
      <c r="AA29" s="360"/>
      <c r="AB29" s="360"/>
      <c r="AC29" s="360"/>
      <c r="AD29" s="360"/>
      <c r="AE29" s="360"/>
      <c r="AF29" s="48"/>
      <c r="AG29" s="48"/>
      <c r="AH29" s="48"/>
      <c r="AI29" s="48"/>
      <c r="AJ29" s="48"/>
      <c r="AK29" s="361">
        <v>0</v>
      </c>
      <c r="AL29" s="360"/>
      <c r="AM29" s="360"/>
      <c r="AN29" s="360"/>
      <c r="AO29" s="360"/>
      <c r="AP29" s="48"/>
      <c r="AQ29" s="50"/>
      <c r="BE29" s="349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59">
        <v>0</v>
      </c>
      <c r="M30" s="360"/>
      <c r="N30" s="360"/>
      <c r="O30" s="360"/>
      <c r="P30" s="48"/>
      <c r="Q30" s="48"/>
      <c r="R30" s="48"/>
      <c r="S30" s="48"/>
      <c r="T30" s="48"/>
      <c r="U30" s="48"/>
      <c r="V30" s="48"/>
      <c r="W30" s="361">
        <f>ROUND(BD51,2)</f>
        <v>0</v>
      </c>
      <c r="X30" s="360"/>
      <c r="Y30" s="360"/>
      <c r="Z30" s="360"/>
      <c r="AA30" s="360"/>
      <c r="AB30" s="360"/>
      <c r="AC30" s="360"/>
      <c r="AD30" s="360"/>
      <c r="AE30" s="360"/>
      <c r="AF30" s="48"/>
      <c r="AG30" s="48"/>
      <c r="AH30" s="48"/>
      <c r="AI30" s="48"/>
      <c r="AJ30" s="48"/>
      <c r="AK30" s="361">
        <v>0</v>
      </c>
      <c r="AL30" s="360"/>
      <c r="AM30" s="360"/>
      <c r="AN30" s="360"/>
      <c r="AO30" s="360"/>
      <c r="AP30" s="48"/>
      <c r="AQ30" s="50"/>
      <c r="BE30" s="349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9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62" t="s">
        <v>51</v>
      </c>
      <c r="Y32" s="363"/>
      <c r="Z32" s="363"/>
      <c r="AA32" s="363"/>
      <c r="AB32" s="363"/>
      <c r="AC32" s="53"/>
      <c r="AD32" s="53"/>
      <c r="AE32" s="53"/>
      <c r="AF32" s="53"/>
      <c r="AG32" s="53"/>
      <c r="AH32" s="53"/>
      <c r="AI32" s="53"/>
      <c r="AJ32" s="53"/>
      <c r="AK32" s="364">
        <f>SUM(AK23:AK30)</f>
        <v>0</v>
      </c>
      <c r="AL32" s="363"/>
      <c r="AM32" s="363"/>
      <c r="AN32" s="363"/>
      <c r="AO32" s="365"/>
      <c r="AP32" s="51"/>
      <c r="AQ32" s="55"/>
      <c r="BE32" s="349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180417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6" t="str">
        <f>K6</f>
        <v>Oprava prostor bytu na učebny MŠ Zahradní 5185, Chomutov</v>
      </c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Zahradní 5185, Chomutov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8" t="str">
        <f>IF(AN8="","",AN8)</f>
        <v>17. 4. 2018</v>
      </c>
      <c r="AN44" s="368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Statutární město Chomutov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69" t="str">
        <f>IF(E17="","",E17)</f>
        <v>KAP ATELIER s.r.o.</v>
      </c>
      <c r="AN46" s="369"/>
      <c r="AO46" s="369"/>
      <c r="AP46" s="369"/>
      <c r="AQ46" s="63"/>
      <c r="AR46" s="61"/>
      <c r="AS46" s="370" t="s">
        <v>53</v>
      </c>
      <c r="AT46" s="37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2"/>
      <c r="AT47" s="37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4"/>
      <c r="AT48" s="37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6" t="s">
        <v>54</v>
      </c>
      <c r="D49" s="377"/>
      <c r="E49" s="377"/>
      <c r="F49" s="377"/>
      <c r="G49" s="377"/>
      <c r="H49" s="79"/>
      <c r="I49" s="378" t="s">
        <v>55</v>
      </c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9" t="s">
        <v>56</v>
      </c>
      <c r="AH49" s="377"/>
      <c r="AI49" s="377"/>
      <c r="AJ49" s="377"/>
      <c r="AK49" s="377"/>
      <c r="AL49" s="377"/>
      <c r="AM49" s="377"/>
      <c r="AN49" s="378" t="s">
        <v>57</v>
      </c>
      <c r="AO49" s="377"/>
      <c r="AP49" s="377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3">
        <f>ROUND(SUM(AG52:AG57),2)</f>
        <v>0</v>
      </c>
      <c r="AH51" s="383"/>
      <c r="AI51" s="383"/>
      <c r="AJ51" s="383"/>
      <c r="AK51" s="383"/>
      <c r="AL51" s="383"/>
      <c r="AM51" s="383"/>
      <c r="AN51" s="384">
        <f aca="true" t="shared" si="0" ref="AN51:AN57">SUM(AG51,AT51)</f>
        <v>0</v>
      </c>
      <c r="AO51" s="384"/>
      <c r="AP51" s="384"/>
      <c r="AQ51" s="89" t="s">
        <v>23</v>
      </c>
      <c r="AR51" s="71"/>
      <c r="AS51" s="90">
        <f>ROUND(SUM(AS52:AS57),2)</f>
        <v>0</v>
      </c>
      <c r="AT51" s="91">
        <f aca="true" t="shared" si="1" ref="AT51:AT57">ROUND(SUM(AV51:AW51),2)</f>
        <v>0</v>
      </c>
      <c r="AU51" s="92">
        <f>ROUND(SUM(AU52:AU57),5)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ROUND(SUM(AZ52:AZ57),2)</f>
        <v>0</v>
      </c>
      <c r="BA51" s="91">
        <f>ROUND(SUM(BA52:BA57),2)</f>
        <v>0</v>
      </c>
      <c r="BB51" s="91">
        <f>ROUND(SUM(BB52:BB57),2)</f>
        <v>0</v>
      </c>
      <c r="BC51" s="91">
        <f>ROUND(SUM(BC52:BC57),2)</f>
        <v>0</v>
      </c>
      <c r="BD51" s="93">
        <f>ROUND(SUM(BD52:BD57),2)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1" s="5" customFormat="1" ht="16.5" customHeight="1">
      <c r="A52" s="96" t="s">
        <v>77</v>
      </c>
      <c r="B52" s="97"/>
      <c r="C52" s="98"/>
      <c r="D52" s="382" t="s">
        <v>78</v>
      </c>
      <c r="E52" s="382"/>
      <c r="F52" s="382"/>
      <c r="G52" s="382"/>
      <c r="H52" s="382"/>
      <c r="I52" s="99"/>
      <c r="J52" s="382" t="s">
        <v>79</v>
      </c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0">
        <f>'01 - Bourací práce'!J27</f>
        <v>0</v>
      </c>
      <c r="AH52" s="381"/>
      <c r="AI52" s="381"/>
      <c r="AJ52" s="381"/>
      <c r="AK52" s="381"/>
      <c r="AL52" s="381"/>
      <c r="AM52" s="381"/>
      <c r="AN52" s="380">
        <f t="shared" si="0"/>
        <v>0</v>
      </c>
      <c r="AO52" s="381"/>
      <c r="AP52" s="381"/>
      <c r="AQ52" s="100" t="s">
        <v>80</v>
      </c>
      <c r="AR52" s="101"/>
      <c r="AS52" s="102">
        <v>0</v>
      </c>
      <c r="AT52" s="103">
        <f t="shared" si="1"/>
        <v>0</v>
      </c>
      <c r="AU52" s="104">
        <f>'01 - Bourací práce'!P88</f>
        <v>0</v>
      </c>
      <c r="AV52" s="103">
        <f>'01 - Bourací práce'!J30</f>
        <v>0</v>
      </c>
      <c r="AW52" s="103">
        <f>'01 - Bourací práce'!J31</f>
        <v>0</v>
      </c>
      <c r="AX52" s="103">
        <f>'01 - Bourací práce'!J32</f>
        <v>0</v>
      </c>
      <c r="AY52" s="103">
        <f>'01 - Bourací práce'!J33</f>
        <v>0</v>
      </c>
      <c r="AZ52" s="103">
        <f>'01 - Bourací práce'!F30</f>
        <v>0</v>
      </c>
      <c r="BA52" s="103">
        <f>'01 - Bourací práce'!F31</f>
        <v>0</v>
      </c>
      <c r="BB52" s="103">
        <f>'01 - Bourací práce'!F32</f>
        <v>0</v>
      </c>
      <c r="BC52" s="103">
        <f>'01 - Bourací práce'!F33</f>
        <v>0</v>
      </c>
      <c r="BD52" s="105">
        <f>'01 - Bourací práce'!F34</f>
        <v>0</v>
      </c>
      <c r="BT52" s="106" t="s">
        <v>81</v>
      </c>
      <c r="BV52" s="106" t="s">
        <v>75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1" s="5" customFormat="1" ht="16.5" customHeight="1">
      <c r="A53" s="96" t="s">
        <v>77</v>
      </c>
      <c r="B53" s="97"/>
      <c r="C53" s="98"/>
      <c r="D53" s="382" t="s">
        <v>84</v>
      </c>
      <c r="E53" s="382"/>
      <c r="F53" s="382"/>
      <c r="G53" s="382"/>
      <c r="H53" s="382"/>
      <c r="I53" s="99"/>
      <c r="J53" s="382" t="s">
        <v>85</v>
      </c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0">
        <f>'02 - Stavební úpravy'!J27</f>
        <v>0</v>
      </c>
      <c r="AH53" s="381"/>
      <c r="AI53" s="381"/>
      <c r="AJ53" s="381"/>
      <c r="AK53" s="381"/>
      <c r="AL53" s="381"/>
      <c r="AM53" s="381"/>
      <c r="AN53" s="380">
        <f t="shared" si="0"/>
        <v>0</v>
      </c>
      <c r="AO53" s="381"/>
      <c r="AP53" s="381"/>
      <c r="AQ53" s="100" t="s">
        <v>80</v>
      </c>
      <c r="AR53" s="101"/>
      <c r="AS53" s="102">
        <v>0</v>
      </c>
      <c r="AT53" s="103">
        <f t="shared" si="1"/>
        <v>0</v>
      </c>
      <c r="AU53" s="104">
        <f>'02 - Stavební úpravy'!P90</f>
        <v>0</v>
      </c>
      <c r="AV53" s="103">
        <f>'02 - Stavební úpravy'!J30</f>
        <v>0</v>
      </c>
      <c r="AW53" s="103">
        <f>'02 - Stavební úpravy'!J31</f>
        <v>0</v>
      </c>
      <c r="AX53" s="103">
        <f>'02 - Stavební úpravy'!J32</f>
        <v>0</v>
      </c>
      <c r="AY53" s="103">
        <f>'02 - Stavební úpravy'!J33</f>
        <v>0</v>
      </c>
      <c r="AZ53" s="103">
        <f>'02 - Stavební úpravy'!F30</f>
        <v>0</v>
      </c>
      <c r="BA53" s="103">
        <f>'02 - Stavební úpravy'!F31</f>
        <v>0</v>
      </c>
      <c r="BB53" s="103">
        <f>'02 - Stavební úpravy'!F32</f>
        <v>0</v>
      </c>
      <c r="BC53" s="103">
        <f>'02 - Stavební úpravy'!F33</f>
        <v>0</v>
      </c>
      <c r="BD53" s="105">
        <f>'02 - Stavební úpravy'!F34</f>
        <v>0</v>
      </c>
      <c r="BT53" s="106" t="s">
        <v>81</v>
      </c>
      <c r="BV53" s="106" t="s">
        <v>75</v>
      </c>
      <c r="BW53" s="106" t="s">
        <v>86</v>
      </c>
      <c r="BX53" s="106" t="s">
        <v>7</v>
      </c>
      <c r="CL53" s="106" t="s">
        <v>21</v>
      </c>
      <c r="CM53" s="106" t="s">
        <v>83</v>
      </c>
    </row>
    <row r="54" spans="1:91" s="5" customFormat="1" ht="16.5" customHeight="1">
      <c r="A54" s="96" t="s">
        <v>77</v>
      </c>
      <c r="B54" s="97"/>
      <c r="C54" s="98"/>
      <c r="D54" s="382" t="s">
        <v>87</v>
      </c>
      <c r="E54" s="382"/>
      <c r="F54" s="382"/>
      <c r="G54" s="382"/>
      <c r="H54" s="382"/>
      <c r="I54" s="99"/>
      <c r="J54" s="382" t="s">
        <v>88</v>
      </c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0">
        <f>'03 - Zdravotně technické ...'!J27</f>
        <v>0</v>
      </c>
      <c r="AH54" s="381"/>
      <c r="AI54" s="381"/>
      <c r="AJ54" s="381"/>
      <c r="AK54" s="381"/>
      <c r="AL54" s="381"/>
      <c r="AM54" s="381"/>
      <c r="AN54" s="380">
        <f t="shared" si="0"/>
        <v>0</v>
      </c>
      <c r="AO54" s="381"/>
      <c r="AP54" s="381"/>
      <c r="AQ54" s="100" t="s">
        <v>80</v>
      </c>
      <c r="AR54" s="101"/>
      <c r="AS54" s="102">
        <v>0</v>
      </c>
      <c r="AT54" s="103">
        <f t="shared" si="1"/>
        <v>0</v>
      </c>
      <c r="AU54" s="104">
        <f>'03 - Zdravotně technické ...'!P84</f>
        <v>0</v>
      </c>
      <c r="AV54" s="103">
        <f>'03 - Zdravotně technické ...'!J30</f>
        <v>0</v>
      </c>
      <c r="AW54" s="103">
        <f>'03 - Zdravotně technické ...'!J31</f>
        <v>0</v>
      </c>
      <c r="AX54" s="103">
        <f>'03 - Zdravotně technické ...'!J32</f>
        <v>0</v>
      </c>
      <c r="AY54" s="103">
        <f>'03 - Zdravotně technické ...'!J33</f>
        <v>0</v>
      </c>
      <c r="AZ54" s="103">
        <f>'03 - Zdravotně technické ...'!F30</f>
        <v>0</v>
      </c>
      <c r="BA54" s="103">
        <f>'03 - Zdravotně technické ...'!F31</f>
        <v>0</v>
      </c>
      <c r="BB54" s="103">
        <f>'03 - Zdravotně technické ...'!F32</f>
        <v>0</v>
      </c>
      <c r="BC54" s="103">
        <f>'03 - Zdravotně technické ...'!F33</f>
        <v>0</v>
      </c>
      <c r="BD54" s="105">
        <f>'03 - Zdravotně technické ...'!F34</f>
        <v>0</v>
      </c>
      <c r="BT54" s="106" t="s">
        <v>81</v>
      </c>
      <c r="BV54" s="106" t="s">
        <v>75</v>
      </c>
      <c r="BW54" s="106" t="s">
        <v>89</v>
      </c>
      <c r="BX54" s="106" t="s">
        <v>7</v>
      </c>
      <c r="CL54" s="106" t="s">
        <v>21</v>
      </c>
      <c r="CM54" s="106" t="s">
        <v>83</v>
      </c>
    </row>
    <row r="55" spans="1:91" s="5" customFormat="1" ht="16.5" customHeight="1">
      <c r="A55" s="96" t="s">
        <v>77</v>
      </c>
      <c r="B55" s="97"/>
      <c r="C55" s="98"/>
      <c r="D55" s="382" t="s">
        <v>90</v>
      </c>
      <c r="E55" s="382"/>
      <c r="F55" s="382"/>
      <c r="G55" s="382"/>
      <c r="H55" s="382"/>
      <c r="I55" s="99"/>
      <c r="J55" s="382" t="s">
        <v>91</v>
      </c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0">
        <f>'04 - Elektroinstalace'!J27</f>
        <v>0</v>
      </c>
      <c r="AH55" s="381"/>
      <c r="AI55" s="381"/>
      <c r="AJ55" s="381"/>
      <c r="AK55" s="381"/>
      <c r="AL55" s="381"/>
      <c r="AM55" s="381"/>
      <c r="AN55" s="380">
        <f t="shared" si="0"/>
        <v>0</v>
      </c>
      <c r="AO55" s="381"/>
      <c r="AP55" s="381"/>
      <c r="AQ55" s="100" t="s">
        <v>80</v>
      </c>
      <c r="AR55" s="101"/>
      <c r="AS55" s="102">
        <v>0</v>
      </c>
      <c r="AT55" s="103">
        <f t="shared" si="1"/>
        <v>0</v>
      </c>
      <c r="AU55" s="104">
        <f>'04 - Elektroinstalace'!P79</f>
        <v>0</v>
      </c>
      <c r="AV55" s="103">
        <f>'04 - Elektroinstalace'!J30</f>
        <v>0</v>
      </c>
      <c r="AW55" s="103">
        <f>'04 - Elektroinstalace'!J31</f>
        <v>0</v>
      </c>
      <c r="AX55" s="103">
        <f>'04 - Elektroinstalace'!J32</f>
        <v>0</v>
      </c>
      <c r="AY55" s="103">
        <f>'04 - Elektroinstalace'!J33</f>
        <v>0</v>
      </c>
      <c r="AZ55" s="103">
        <f>'04 - Elektroinstalace'!F30</f>
        <v>0</v>
      </c>
      <c r="BA55" s="103">
        <f>'04 - Elektroinstalace'!F31</f>
        <v>0</v>
      </c>
      <c r="BB55" s="103">
        <f>'04 - Elektroinstalace'!F32</f>
        <v>0</v>
      </c>
      <c r="BC55" s="103">
        <f>'04 - Elektroinstalace'!F33</f>
        <v>0</v>
      </c>
      <c r="BD55" s="105">
        <f>'04 - Elektroinstalace'!F34</f>
        <v>0</v>
      </c>
      <c r="BT55" s="106" t="s">
        <v>81</v>
      </c>
      <c r="BV55" s="106" t="s">
        <v>75</v>
      </c>
      <c r="BW55" s="106" t="s">
        <v>92</v>
      </c>
      <c r="BX55" s="106" t="s">
        <v>7</v>
      </c>
      <c r="CL55" s="106" t="s">
        <v>21</v>
      </c>
      <c r="CM55" s="106" t="s">
        <v>83</v>
      </c>
    </row>
    <row r="56" spans="1:91" s="5" customFormat="1" ht="16.5" customHeight="1">
      <c r="A56" s="96" t="s">
        <v>77</v>
      </c>
      <c r="B56" s="97"/>
      <c r="C56" s="98"/>
      <c r="D56" s="382" t="s">
        <v>93</v>
      </c>
      <c r="E56" s="382"/>
      <c r="F56" s="382"/>
      <c r="G56" s="382"/>
      <c r="H56" s="382"/>
      <c r="I56" s="99"/>
      <c r="J56" s="382" t="s">
        <v>94</v>
      </c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0">
        <f>'05 - Vzduchotechnika'!J27</f>
        <v>0</v>
      </c>
      <c r="AH56" s="381"/>
      <c r="AI56" s="381"/>
      <c r="AJ56" s="381"/>
      <c r="AK56" s="381"/>
      <c r="AL56" s="381"/>
      <c r="AM56" s="381"/>
      <c r="AN56" s="380">
        <f t="shared" si="0"/>
        <v>0</v>
      </c>
      <c r="AO56" s="381"/>
      <c r="AP56" s="381"/>
      <c r="AQ56" s="100" t="s">
        <v>80</v>
      </c>
      <c r="AR56" s="101"/>
      <c r="AS56" s="102">
        <v>0</v>
      </c>
      <c r="AT56" s="103">
        <f t="shared" si="1"/>
        <v>0</v>
      </c>
      <c r="AU56" s="104">
        <f>'05 - Vzduchotechnika'!P82</f>
        <v>0</v>
      </c>
      <c r="AV56" s="103">
        <f>'05 - Vzduchotechnika'!J30</f>
        <v>0</v>
      </c>
      <c r="AW56" s="103">
        <f>'05 - Vzduchotechnika'!J31</f>
        <v>0</v>
      </c>
      <c r="AX56" s="103">
        <f>'05 - Vzduchotechnika'!J32</f>
        <v>0</v>
      </c>
      <c r="AY56" s="103">
        <f>'05 - Vzduchotechnika'!J33</f>
        <v>0</v>
      </c>
      <c r="AZ56" s="103">
        <f>'05 - Vzduchotechnika'!F30</f>
        <v>0</v>
      </c>
      <c r="BA56" s="103">
        <f>'05 - Vzduchotechnika'!F31</f>
        <v>0</v>
      </c>
      <c r="BB56" s="103">
        <f>'05 - Vzduchotechnika'!F32</f>
        <v>0</v>
      </c>
      <c r="BC56" s="103">
        <f>'05 - Vzduchotechnika'!F33</f>
        <v>0</v>
      </c>
      <c r="BD56" s="105">
        <f>'05 - Vzduchotechnika'!F34</f>
        <v>0</v>
      </c>
      <c r="BT56" s="106" t="s">
        <v>81</v>
      </c>
      <c r="BV56" s="106" t="s">
        <v>75</v>
      </c>
      <c r="BW56" s="106" t="s">
        <v>95</v>
      </c>
      <c r="BX56" s="106" t="s">
        <v>7</v>
      </c>
      <c r="CL56" s="106" t="s">
        <v>21</v>
      </c>
      <c r="CM56" s="106" t="s">
        <v>83</v>
      </c>
    </row>
    <row r="57" spans="1:91" s="5" customFormat="1" ht="16.5" customHeight="1">
      <c r="A57" s="96" t="s">
        <v>77</v>
      </c>
      <c r="B57" s="97"/>
      <c r="C57" s="98"/>
      <c r="D57" s="382" t="s">
        <v>96</v>
      </c>
      <c r="E57" s="382"/>
      <c r="F57" s="382"/>
      <c r="G57" s="382"/>
      <c r="H57" s="382"/>
      <c r="I57" s="99"/>
      <c r="J57" s="382" t="s">
        <v>97</v>
      </c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0">
        <f>'VON - Vedlejší a ostatní ...'!J27</f>
        <v>0</v>
      </c>
      <c r="AH57" s="381"/>
      <c r="AI57" s="381"/>
      <c r="AJ57" s="381"/>
      <c r="AK57" s="381"/>
      <c r="AL57" s="381"/>
      <c r="AM57" s="381"/>
      <c r="AN57" s="380">
        <f t="shared" si="0"/>
        <v>0</v>
      </c>
      <c r="AO57" s="381"/>
      <c r="AP57" s="381"/>
      <c r="AQ57" s="100" t="s">
        <v>80</v>
      </c>
      <c r="AR57" s="101"/>
      <c r="AS57" s="107">
        <v>0</v>
      </c>
      <c r="AT57" s="108">
        <f t="shared" si="1"/>
        <v>0</v>
      </c>
      <c r="AU57" s="109">
        <f>'VON - Vedlejší a ostatní ...'!P79</f>
        <v>0</v>
      </c>
      <c r="AV57" s="108">
        <f>'VON - Vedlejší a ostatní ...'!J30</f>
        <v>0</v>
      </c>
      <c r="AW57" s="108">
        <f>'VON - Vedlejší a ostatní ...'!J31</f>
        <v>0</v>
      </c>
      <c r="AX57" s="108">
        <f>'VON - Vedlejší a ostatní ...'!J32</f>
        <v>0</v>
      </c>
      <c r="AY57" s="108">
        <f>'VON - Vedlejší a ostatní ...'!J33</f>
        <v>0</v>
      </c>
      <c r="AZ57" s="108">
        <f>'VON - Vedlejší a ostatní ...'!F30</f>
        <v>0</v>
      </c>
      <c r="BA57" s="108">
        <f>'VON - Vedlejší a ostatní ...'!F31</f>
        <v>0</v>
      </c>
      <c r="BB57" s="108">
        <f>'VON - Vedlejší a ostatní ...'!F32</f>
        <v>0</v>
      </c>
      <c r="BC57" s="108">
        <f>'VON - Vedlejší a ostatní ...'!F33</f>
        <v>0</v>
      </c>
      <c r="BD57" s="110">
        <f>'VON - Vedlejší a ostatní ...'!F34</f>
        <v>0</v>
      </c>
      <c r="BT57" s="106" t="s">
        <v>81</v>
      </c>
      <c r="BV57" s="106" t="s">
        <v>75</v>
      </c>
      <c r="BW57" s="106" t="s">
        <v>98</v>
      </c>
      <c r="BX57" s="106" t="s">
        <v>7</v>
      </c>
      <c r="CL57" s="106" t="s">
        <v>21</v>
      </c>
      <c r="CM57" s="106" t="s">
        <v>83</v>
      </c>
    </row>
    <row r="58" spans="2:44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algorithmName="SHA-512" hashValue="rEEaiB0fVcCNzX2iQoilxopFhaN5pQ45A7E9GvHiJg1dZJcKC/OqwTSC2PiVtSQw3e/FFtS4ZHiIe9N0vkRIhw==" saltValue="qlGKm8SytQEKgzgMLIOyxmVoLees71fGsY+RG/yCfcuTTj0ur2KHDDibAcivcUJs3QnxP6/DNpJDa36gvGRYWA==" spinCount="100000" sheet="1" objects="1" scenarios="1" formatColumns="0" formatRows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Bourací práce'!C2" display="/"/>
    <hyperlink ref="A53" location="'02 - Stavební úpravy'!C2" display="/"/>
    <hyperlink ref="A54" location="'03 - Zdravotně technické ...'!C2" display="/"/>
    <hyperlink ref="A55" location="'04 - Elektroinstalace'!C2" display="/"/>
    <hyperlink ref="A56" location="'05 - Vzduchotechnika'!C2" display="/"/>
    <hyperlink ref="A57" location="'VON - Vedlejší a ostatní 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394" t="s">
        <v>100</v>
      </c>
      <c r="H1" s="394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6" t="str">
        <f>'Rekapitulace stavby'!K6</f>
        <v>Oprava prostor bytu na učebny MŠ Zahradní 5185, Chomutov</v>
      </c>
      <c r="F7" s="387"/>
      <c r="G7" s="387"/>
      <c r="H7" s="387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8" t="s">
        <v>106</v>
      </c>
      <c r="F9" s="389"/>
      <c r="G9" s="389"/>
      <c r="H9" s="389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55" t="s">
        <v>38</v>
      </c>
      <c r="F24" s="355"/>
      <c r="G24" s="355"/>
      <c r="H24" s="35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ROUND(SUM(BE88:BE263),2)</f>
        <v>0</v>
      </c>
      <c r="G30" s="42"/>
      <c r="H30" s="42"/>
      <c r="I30" s="131">
        <v>0.21</v>
      </c>
      <c r="J30" s="130">
        <f>ROUND(ROUND((SUM(BE88:BE263)),2)*I30,2)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ROUND(SUM(BF88:BF263),2)</f>
        <v>0</v>
      </c>
      <c r="G31" s="42"/>
      <c r="H31" s="42"/>
      <c r="I31" s="131">
        <v>0.15</v>
      </c>
      <c r="J31" s="130">
        <f>ROUND(ROUND((SUM(BF88:BF263)),2)*I31,2)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ROUND(SUM(BG88:BG263),2)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ROUND(SUM(BH88:BH263),2)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ROUND(SUM(BI88:BI263),2)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6" t="str">
        <f>E7</f>
        <v>Oprava prostor bytu na učebny MŠ Zahradní 5185, Chomutov</v>
      </c>
      <c r="F45" s="387"/>
      <c r="G45" s="387"/>
      <c r="H45" s="387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8" t="str">
        <f>E9</f>
        <v>01 - Bourací práce</v>
      </c>
      <c r="F47" s="389"/>
      <c r="G47" s="389"/>
      <c r="H47" s="38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Zahradní 5185, Chomutov</v>
      </c>
      <c r="G49" s="42"/>
      <c r="H49" s="42"/>
      <c r="I49" s="119" t="s">
        <v>26</v>
      </c>
      <c r="J49" s="120" t="str">
        <f>IF(J12="","",J12)</f>
        <v>17. 4. 2018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55" t="str">
        <f>E21</f>
        <v>KAP ATELIER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J88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112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11" s="8" customFormat="1" ht="19.9" customHeight="1">
      <c r="B58" s="156"/>
      <c r="C58" s="157"/>
      <c r="D58" s="158" t="s">
        <v>113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11" s="8" customFormat="1" ht="19.9" customHeight="1">
      <c r="B59" s="156"/>
      <c r="C59" s="157"/>
      <c r="D59" s="158" t="s">
        <v>114</v>
      </c>
      <c r="E59" s="159"/>
      <c r="F59" s="159"/>
      <c r="G59" s="159"/>
      <c r="H59" s="159"/>
      <c r="I59" s="160"/>
      <c r="J59" s="161">
        <f>J132</f>
        <v>0</v>
      </c>
      <c r="K59" s="162"/>
    </row>
    <row r="60" spans="2:11" s="7" customFormat="1" ht="24.95" customHeight="1">
      <c r="B60" s="149"/>
      <c r="C60" s="150"/>
      <c r="D60" s="151" t="s">
        <v>115</v>
      </c>
      <c r="E60" s="152"/>
      <c r="F60" s="152"/>
      <c r="G60" s="152"/>
      <c r="H60" s="152"/>
      <c r="I60" s="153"/>
      <c r="J60" s="154">
        <f>J139</f>
        <v>0</v>
      </c>
      <c r="K60" s="155"/>
    </row>
    <row r="61" spans="2:11" s="8" customFormat="1" ht="19.9" customHeight="1">
      <c r="B61" s="156"/>
      <c r="C61" s="157"/>
      <c r="D61" s="158" t="s">
        <v>116</v>
      </c>
      <c r="E61" s="159"/>
      <c r="F61" s="159"/>
      <c r="G61" s="159"/>
      <c r="H61" s="159"/>
      <c r="I61" s="160"/>
      <c r="J61" s="161">
        <f>J140</f>
        <v>0</v>
      </c>
      <c r="K61" s="162"/>
    </row>
    <row r="62" spans="2:11" s="8" customFormat="1" ht="19.9" customHeight="1">
      <c r="B62" s="156"/>
      <c r="C62" s="157"/>
      <c r="D62" s="158" t="s">
        <v>117</v>
      </c>
      <c r="E62" s="159"/>
      <c r="F62" s="159"/>
      <c r="G62" s="159"/>
      <c r="H62" s="159"/>
      <c r="I62" s="160"/>
      <c r="J62" s="161">
        <f>J145</f>
        <v>0</v>
      </c>
      <c r="K62" s="162"/>
    </row>
    <row r="63" spans="2:11" s="8" customFormat="1" ht="19.9" customHeight="1">
      <c r="B63" s="156"/>
      <c r="C63" s="157"/>
      <c r="D63" s="158" t="s">
        <v>118</v>
      </c>
      <c r="E63" s="159"/>
      <c r="F63" s="159"/>
      <c r="G63" s="159"/>
      <c r="H63" s="159"/>
      <c r="I63" s="160"/>
      <c r="J63" s="161">
        <f>J160</f>
        <v>0</v>
      </c>
      <c r="K63" s="162"/>
    </row>
    <row r="64" spans="2:11" s="8" customFormat="1" ht="19.9" customHeight="1">
      <c r="B64" s="156"/>
      <c r="C64" s="157"/>
      <c r="D64" s="158" t="s">
        <v>119</v>
      </c>
      <c r="E64" s="159"/>
      <c r="F64" s="159"/>
      <c r="G64" s="159"/>
      <c r="H64" s="159"/>
      <c r="I64" s="160"/>
      <c r="J64" s="161">
        <f>J165</f>
        <v>0</v>
      </c>
      <c r="K64" s="162"/>
    </row>
    <row r="65" spans="2:11" s="8" customFormat="1" ht="19.9" customHeight="1">
      <c r="B65" s="156"/>
      <c r="C65" s="157"/>
      <c r="D65" s="158" t="s">
        <v>120</v>
      </c>
      <c r="E65" s="159"/>
      <c r="F65" s="159"/>
      <c r="G65" s="159"/>
      <c r="H65" s="159"/>
      <c r="I65" s="160"/>
      <c r="J65" s="161">
        <f>J182</f>
        <v>0</v>
      </c>
      <c r="K65" s="162"/>
    </row>
    <row r="66" spans="2:11" s="8" customFormat="1" ht="19.9" customHeight="1">
      <c r="B66" s="156"/>
      <c r="C66" s="157"/>
      <c r="D66" s="158" t="s">
        <v>121</v>
      </c>
      <c r="E66" s="159"/>
      <c r="F66" s="159"/>
      <c r="G66" s="159"/>
      <c r="H66" s="159"/>
      <c r="I66" s="160"/>
      <c r="J66" s="161">
        <f>J189</f>
        <v>0</v>
      </c>
      <c r="K66" s="162"/>
    </row>
    <row r="67" spans="2:11" s="8" customFormat="1" ht="19.9" customHeight="1">
      <c r="B67" s="156"/>
      <c r="C67" s="157"/>
      <c r="D67" s="158" t="s">
        <v>122</v>
      </c>
      <c r="E67" s="159"/>
      <c r="F67" s="159"/>
      <c r="G67" s="159"/>
      <c r="H67" s="159"/>
      <c r="I67" s="160"/>
      <c r="J67" s="161">
        <f>J242</f>
        <v>0</v>
      </c>
      <c r="K67" s="162"/>
    </row>
    <row r="68" spans="2:11" s="8" customFormat="1" ht="19.9" customHeight="1">
      <c r="B68" s="156"/>
      <c r="C68" s="157"/>
      <c r="D68" s="158" t="s">
        <v>123</v>
      </c>
      <c r="E68" s="159"/>
      <c r="F68" s="159"/>
      <c r="G68" s="159"/>
      <c r="H68" s="159"/>
      <c r="I68" s="160"/>
      <c r="J68" s="161">
        <f>J248</f>
        <v>0</v>
      </c>
      <c r="K68" s="162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8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9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2"/>
      <c r="J74" s="60"/>
      <c r="K74" s="60"/>
      <c r="L74" s="61"/>
    </row>
    <row r="75" spans="2:12" s="1" customFormat="1" ht="36.95" customHeight="1">
      <c r="B75" s="41"/>
      <c r="C75" s="62" t="s">
        <v>124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6.5" customHeight="1">
      <c r="B78" s="41"/>
      <c r="C78" s="63"/>
      <c r="D78" s="63"/>
      <c r="E78" s="391" t="str">
        <f>E7</f>
        <v>Oprava prostor bytu na učebny MŠ Zahradní 5185, Chomutov</v>
      </c>
      <c r="F78" s="392"/>
      <c r="G78" s="392"/>
      <c r="H78" s="392"/>
      <c r="I78" s="163"/>
      <c r="J78" s="63"/>
      <c r="K78" s="63"/>
      <c r="L78" s="61"/>
    </row>
    <row r="79" spans="2:12" s="1" customFormat="1" ht="14.45" customHeight="1">
      <c r="B79" s="41"/>
      <c r="C79" s="65" t="s">
        <v>105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7.25" customHeight="1">
      <c r="B80" s="41"/>
      <c r="C80" s="63"/>
      <c r="D80" s="63"/>
      <c r="E80" s="366" t="str">
        <f>E9</f>
        <v>01 - Bourací práce</v>
      </c>
      <c r="F80" s="393"/>
      <c r="G80" s="393"/>
      <c r="H80" s="393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8" customHeight="1">
      <c r="B82" s="41"/>
      <c r="C82" s="65" t="s">
        <v>24</v>
      </c>
      <c r="D82" s="63"/>
      <c r="E82" s="63"/>
      <c r="F82" s="164" t="str">
        <f>F12</f>
        <v>Zahradní 5185, Chomutov</v>
      </c>
      <c r="G82" s="63"/>
      <c r="H82" s="63"/>
      <c r="I82" s="165" t="s">
        <v>26</v>
      </c>
      <c r="J82" s="73" t="str">
        <f>IF(J12="","",J12)</f>
        <v>17. 4. 2018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3.5">
      <c r="B84" s="41"/>
      <c r="C84" s="65" t="s">
        <v>28</v>
      </c>
      <c r="D84" s="63"/>
      <c r="E84" s="63"/>
      <c r="F84" s="164" t="str">
        <f>E15</f>
        <v>Statutární město Chomutov</v>
      </c>
      <c r="G84" s="63"/>
      <c r="H84" s="63"/>
      <c r="I84" s="165" t="s">
        <v>34</v>
      </c>
      <c r="J84" s="164" t="str">
        <f>E21</f>
        <v>KAP ATELIER s.r.o.</v>
      </c>
      <c r="K84" s="63"/>
      <c r="L84" s="61"/>
    </row>
    <row r="85" spans="2:12" s="1" customFormat="1" ht="14.45" customHeight="1">
      <c r="B85" s="41"/>
      <c r="C85" s="65" t="s">
        <v>32</v>
      </c>
      <c r="D85" s="63"/>
      <c r="E85" s="63"/>
      <c r="F85" s="164" t="str">
        <f>IF(E18="","",E18)</f>
        <v/>
      </c>
      <c r="G85" s="63"/>
      <c r="H85" s="63"/>
      <c r="I85" s="163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20" s="9" customFormat="1" ht="29.25" customHeight="1">
      <c r="B87" s="166"/>
      <c r="C87" s="167" t="s">
        <v>125</v>
      </c>
      <c r="D87" s="168" t="s">
        <v>58</v>
      </c>
      <c r="E87" s="168" t="s">
        <v>54</v>
      </c>
      <c r="F87" s="168" t="s">
        <v>126</v>
      </c>
      <c r="G87" s="168" t="s">
        <v>127</v>
      </c>
      <c r="H87" s="168" t="s">
        <v>128</v>
      </c>
      <c r="I87" s="169" t="s">
        <v>129</v>
      </c>
      <c r="J87" s="168" t="s">
        <v>109</v>
      </c>
      <c r="K87" s="170" t="s">
        <v>130</v>
      </c>
      <c r="L87" s="171"/>
      <c r="M87" s="81" t="s">
        <v>131</v>
      </c>
      <c r="N87" s="82" t="s">
        <v>43</v>
      </c>
      <c r="O87" s="82" t="s">
        <v>132</v>
      </c>
      <c r="P87" s="82" t="s">
        <v>133</v>
      </c>
      <c r="Q87" s="82" t="s">
        <v>134</v>
      </c>
      <c r="R87" s="82" t="s">
        <v>135</v>
      </c>
      <c r="S87" s="82" t="s">
        <v>136</v>
      </c>
      <c r="T87" s="83" t="s">
        <v>137</v>
      </c>
    </row>
    <row r="88" spans="2:63" s="1" customFormat="1" ht="29.25" customHeight="1">
      <c r="B88" s="41"/>
      <c r="C88" s="87" t="s">
        <v>110</v>
      </c>
      <c r="D88" s="63"/>
      <c r="E88" s="63"/>
      <c r="F88" s="63"/>
      <c r="G88" s="63"/>
      <c r="H88" s="63"/>
      <c r="I88" s="163"/>
      <c r="J88" s="172">
        <f>BK88</f>
        <v>0</v>
      </c>
      <c r="K88" s="63"/>
      <c r="L88" s="61"/>
      <c r="M88" s="84"/>
      <c r="N88" s="85"/>
      <c r="O88" s="85"/>
      <c r="P88" s="173">
        <f>P89+P139</f>
        <v>0</v>
      </c>
      <c r="Q88" s="85"/>
      <c r="R88" s="173">
        <f>R89+R139</f>
        <v>0.15885219999999997</v>
      </c>
      <c r="S88" s="85"/>
      <c r="T88" s="174">
        <f>T89+T139</f>
        <v>4.97607137</v>
      </c>
      <c r="AT88" s="24" t="s">
        <v>72</v>
      </c>
      <c r="AU88" s="24" t="s">
        <v>111</v>
      </c>
      <c r="BK88" s="175">
        <f>BK89+BK139</f>
        <v>0</v>
      </c>
    </row>
    <row r="89" spans="2:63" s="10" customFormat="1" ht="37.35" customHeight="1">
      <c r="B89" s="176"/>
      <c r="C89" s="177"/>
      <c r="D89" s="178" t="s">
        <v>72</v>
      </c>
      <c r="E89" s="179" t="s">
        <v>138</v>
      </c>
      <c r="F89" s="179" t="s">
        <v>139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P90+P132</f>
        <v>0</v>
      </c>
      <c r="Q89" s="184"/>
      <c r="R89" s="185">
        <f>R90+R132</f>
        <v>0.0001752</v>
      </c>
      <c r="S89" s="184"/>
      <c r="T89" s="186">
        <f>T90+T132</f>
        <v>3.1511179999999994</v>
      </c>
      <c r="AR89" s="187" t="s">
        <v>81</v>
      </c>
      <c r="AT89" s="188" t="s">
        <v>72</v>
      </c>
      <c r="AU89" s="188" t="s">
        <v>73</v>
      </c>
      <c r="AY89" s="187" t="s">
        <v>140</v>
      </c>
      <c r="BK89" s="189">
        <f>BK90+BK132</f>
        <v>0</v>
      </c>
    </row>
    <row r="90" spans="2:63" s="10" customFormat="1" ht="19.9" customHeight="1">
      <c r="B90" s="176"/>
      <c r="C90" s="177"/>
      <c r="D90" s="178" t="s">
        <v>72</v>
      </c>
      <c r="E90" s="190" t="s">
        <v>141</v>
      </c>
      <c r="F90" s="190" t="s">
        <v>142</v>
      </c>
      <c r="G90" s="177"/>
      <c r="H90" s="177"/>
      <c r="I90" s="180"/>
      <c r="J90" s="191">
        <f>BK90</f>
        <v>0</v>
      </c>
      <c r="K90" s="177"/>
      <c r="L90" s="182"/>
      <c r="M90" s="183"/>
      <c r="N90" s="184"/>
      <c r="O90" s="184"/>
      <c r="P90" s="185">
        <f>SUM(P91:P131)</f>
        <v>0</v>
      </c>
      <c r="Q90" s="184"/>
      <c r="R90" s="185">
        <f>SUM(R91:R131)</f>
        <v>0.0001752</v>
      </c>
      <c r="S90" s="184"/>
      <c r="T90" s="186">
        <f>SUM(T91:T131)</f>
        <v>3.1511179999999994</v>
      </c>
      <c r="AR90" s="187" t="s">
        <v>81</v>
      </c>
      <c r="AT90" s="188" t="s">
        <v>72</v>
      </c>
      <c r="AU90" s="188" t="s">
        <v>81</v>
      </c>
      <c r="AY90" s="187" t="s">
        <v>140</v>
      </c>
      <c r="BK90" s="189">
        <f>SUM(BK91:BK131)</f>
        <v>0</v>
      </c>
    </row>
    <row r="91" spans="2:65" s="1" customFormat="1" ht="25.5" customHeight="1">
      <c r="B91" s="41"/>
      <c r="C91" s="192" t="s">
        <v>81</v>
      </c>
      <c r="D91" s="192" t="s">
        <v>143</v>
      </c>
      <c r="E91" s="193" t="s">
        <v>144</v>
      </c>
      <c r="F91" s="194" t="s">
        <v>145</v>
      </c>
      <c r="G91" s="195" t="s">
        <v>146</v>
      </c>
      <c r="H91" s="196">
        <v>1.02</v>
      </c>
      <c r="I91" s="197"/>
      <c r="J91" s="198">
        <f>ROUND(I91*H91,2)</f>
        <v>0</v>
      </c>
      <c r="K91" s="194" t="s">
        <v>147</v>
      </c>
      <c r="L91" s="61"/>
      <c r="M91" s="199" t="s">
        <v>23</v>
      </c>
      <c r="N91" s="200" t="s">
        <v>44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0.131</v>
      </c>
      <c r="T91" s="202">
        <f>S91*H91</f>
        <v>0.13362000000000002</v>
      </c>
      <c r="AR91" s="24" t="s">
        <v>148</v>
      </c>
      <c r="AT91" s="24" t="s">
        <v>143</v>
      </c>
      <c r="AU91" s="24" t="s">
        <v>83</v>
      </c>
      <c r="AY91" s="24" t="s">
        <v>140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81</v>
      </c>
      <c r="BK91" s="203">
        <f>ROUND(I91*H91,2)</f>
        <v>0</v>
      </c>
      <c r="BL91" s="24" t="s">
        <v>148</v>
      </c>
      <c r="BM91" s="24" t="s">
        <v>149</v>
      </c>
    </row>
    <row r="92" spans="2:47" s="1" customFormat="1" ht="27">
      <c r="B92" s="41"/>
      <c r="C92" s="63"/>
      <c r="D92" s="204" t="s">
        <v>150</v>
      </c>
      <c r="E92" s="63"/>
      <c r="F92" s="205" t="s">
        <v>151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4" t="s">
        <v>150</v>
      </c>
      <c r="AU92" s="24" t="s">
        <v>83</v>
      </c>
    </row>
    <row r="93" spans="2:51" s="11" customFormat="1" ht="13.5">
      <c r="B93" s="207"/>
      <c r="C93" s="208"/>
      <c r="D93" s="204" t="s">
        <v>152</v>
      </c>
      <c r="E93" s="209" t="s">
        <v>23</v>
      </c>
      <c r="F93" s="210" t="s">
        <v>153</v>
      </c>
      <c r="G93" s="208"/>
      <c r="H93" s="209" t="s">
        <v>23</v>
      </c>
      <c r="I93" s="211"/>
      <c r="J93" s="208"/>
      <c r="K93" s="208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152</v>
      </c>
      <c r="AU93" s="216" t="s">
        <v>83</v>
      </c>
      <c r="AV93" s="11" t="s">
        <v>81</v>
      </c>
      <c r="AW93" s="11" t="s">
        <v>36</v>
      </c>
      <c r="AX93" s="11" t="s">
        <v>73</v>
      </c>
      <c r="AY93" s="216" t="s">
        <v>140</v>
      </c>
    </row>
    <row r="94" spans="2:51" s="12" customFormat="1" ht="13.5">
      <c r="B94" s="217"/>
      <c r="C94" s="218"/>
      <c r="D94" s="204" t="s">
        <v>152</v>
      </c>
      <c r="E94" s="219" t="s">
        <v>23</v>
      </c>
      <c r="F94" s="220" t="s">
        <v>154</v>
      </c>
      <c r="G94" s="218"/>
      <c r="H94" s="221">
        <v>1.02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152</v>
      </c>
      <c r="AU94" s="227" t="s">
        <v>83</v>
      </c>
      <c r="AV94" s="12" t="s">
        <v>83</v>
      </c>
      <c r="AW94" s="12" t="s">
        <v>36</v>
      </c>
      <c r="AX94" s="12" t="s">
        <v>73</v>
      </c>
      <c r="AY94" s="227" t="s">
        <v>140</v>
      </c>
    </row>
    <row r="95" spans="2:51" s="13" customFormat="1" ht="13.5">
      <c r="B95" s="228"/>
      <c r="C95" s="229"/>
      <c r="D95" s="204" t="s">
        <v>152</v>
      </c>
      <c r="E95" s="230" t="s">
        <v>23</v>
      </c>
      <c r="F95" s="231" t="s">
        <v>155</v>
      </c>
      <c r="G95" s="229"/>
      <c r="H95" s="232">
        <v>1.02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152</v>
      </c>
      <c r="AU95" s="238" t="s">
        <v>83</v>
      </c>
      <c r="AV95" s="13" t="s">
        <v>148</v>
      </c>
      <c r="AW95" s="13" t="s">
        <v>36</v>
      </c>
      <c r="AX95" s="13" t="s">
        <v>81</v>
      </c>
      <c r="AY95" s="238" t="s">
        <v>140</v>
      </c>
    </row>
    <row r="96" spans="2:65" s="1" customFormat="1" ht="38.25" customHeight="1">
      <c r="B96" s="41"/>
      <c r="C96" s="192" t="s">
        <v>83</v>
      </c>
      <c r="D96" s="192" t="s">
        <v>143</v>
      </c>
      <c r="E96" s="193" t="s">
        <v>156</v>
      </c>
      <c r="F96" s="194" t="s">
        <v>157</v>
      </c>
      <c r="G96" s="195" t="s">
        <v>158</v>
      </c>
      <c r="H96" s="196">
        <v>5</v>
      </c>
      <c r="I96" s="197"/>
      <c r="J96" s="198">
        <f>ROUND(I96*H96,2)</f>
        <v>0</v>
      </c>
      <c r="K96" s="194" t="s">
        <v>147</v>
      </c>
      <c r="L96" s="61"/>
      <c r="M96" s="199" t="s">
        <v>23</v>
      </c>
      <c r="N96" s="200" t="s">
        <v>44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0.025</v>
      </c>
      <c r="T96" s="202">
        <f>S96*H96</f>
        <v>0.125</v>
      </c>
      <c r="AR96" s="24" t="s">
        <v>148</v>
      </c>
      <c r="AT96" s="24" t="s">
        <v>143</v>
      </c>
      <c r="AU96" s="24" t="s">
        <v>83</v>
      </c>
      <c r="AY96" s="24" t="s">
        <v>140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81</v>
      </c>
      <c r="BK96" s="203">
        <f>ROUND(I96*H96,2)</f>
        <v>0</v>
      </c>
      <c r="BL96" s="24" t="s">
        <v>148</v>
      </c>
      <c r="BM96" s="24" t="s">
        <v>159</v>
      </c>
    </row>
    <row r="97" spans="2:51" s="11" customFormat="1" ht="13.5">
      <c r="B97" s="207"/>
      <c r="C97" s="208"/>
      <c r="D97" s="204" t="s">
        <v>152</v>
      </c>
      <c r="E97" s="209" t="s">
        <v>23</v>
      </c>
      <c r="F97" s="210" t="s">
        <v>153</v>
      </c>
      <c r="G97" s="208"/>
      <c r="H97" s="209" t="s">
        <v>23</v>
      </c>
      <c r="I97" s="211"/>
      <c r="J97" s="208"/>
      <c r="K97" s="208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152</v>
      </c>
      <c r="AU97" s="216" t="s">
        <v>83</v>
      </c>
      <c r="AV97" s="11" t="s">
        <v>81</v>
      </c>
      <c r="AW97" s="11" t="s">
        <v>36</v>
      </c>
      <c r="AX97" s="11" t="s">
        <v>73</v>
      </c>
      <c r="AY97" s="216" t="s">
        <v>140</v>
      </c>
    </row>
    <row r="98" spans="2:51" s="12" customFormat="1" ht="13.5">
      <c r="B98" s="217"/>
      <c r="C98" s="218"/>
      <c r="D98" s="204" t="s">
        <v>152</v>
      </c>
      <c r="E98" s="219" t="s">
        <v>23</v>
      </c>
      <c r="F98" s="220" t="s">
        <v>160</v>
      </c>
      <c r="G98" s="218"/>
      <c r="H98" s="221">
        <v>5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152</v>
      </c>
      <c r="AU98" s="227" t="s">
        <v>83</v>
      </c>
      <c r="AV98" s="12" t="s">
        <v>83</v>
      </c>
      <c r="AW98" s="12" t="s">
        <v>36</v>
      </c>
      <c r="AX98" s="12" t="s">
        <v>73</v>
      </c>
      <c r="AY98" s="227" t="s">
        <v>140</v>
      </c>
    </row>
    <row r="99" spans="2:51" s="13" customFormat="1" ht="13.5">
      <c r="B99" s="228"/>
      <c r="C99" s="229"/>
      <c r="D99" s="204" t="s">
        <v>152</v>
      </c>
      <c r="E99" s="230" t="s">
        <v>23</v>
      </c>
      <c r="F99" s="231" t="s">
        <v>155</v>
      </c>
      <c r="G99" s="229"/>
      <c r="H99" s="232">
        <v>5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152</v>
      </c>
      <c r="AU99" s="238" t="s">
        <v>83</v>
      </c>
      <c r="AV99" s="13" t="s">
        <v>148</v>
      </c>
      <c r="AW99" s="13" t="s">
        <v>36</v>
      </c>
      <c r="AX99" s="13" t="s">
        <v>81</v>
      </c>
      <c r="AY99" s="238" t="s">
        <v>140</v>
      </c>
    </row>
    <row r="100" spans="2:65" s="1" customFormat="1" ht="38.25" customHeight="1">
      <c r="B100" s="41"/>
      <c r="C100" s="192" t="s">
        <v>161</v>
      </c>
      <c r="D100" s="192" t="s">
        <v>143</v>
      </c>
      <c r="E100" s="193" t="s">
        <v>162</v>
      </c>
      <c r="F100" s="194" t="s">
        <v>163</v>
      </c>
      <c r="G100" s="195" t="s">
        <v>146</v>
      </c>
      <c r="H100" s="196">
        <v>1.818</v>
      </c>
      <c r="I100" s="197"/>
      <c r="J100" s="198">
        <f>ROUND(I100*H100,2)</f>
        <v>0</v>
      </c>
      <c r="K100" s="194" t="s">
        <v>147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0.18</v>
      </c>
      <c r="T100" s="202">
        <f>S100*H100</f>
        <v>0.32724</v>
      </c>
      <c r="AR100" s="24" t="s">
        <v>148</v>
      </c>
      <c r="AT100" s="24" t="s">
        <v>143</v>
      </c>
      <c r="AU100" s="24" t="s">
        <v>83</v>
      </c>
      <c r="AY100" s="24" t="s">
        <v>140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81</v>
      </c>
      <c r="BK100" s="203">
        <f>ROUND(I100*H100,2)</f>
        <v>0</v>
      </c>
      <c r="BL100" s="24" t="s">
        <v>148</v>
      </c>
      <c r="BM100" s="24" t="s">
        <v>164</v>
      </c>
    </row>
    <row r="101" spans="2:51" s="11" customFormat="1" ht="13.5">
      <c r="B101" s="207"/>
      <c r="C101" s="208"/>
      <c r="D101" s="204" t="s">
        <v>152</v>
      </c>
      <c r="E101" s="209" t="s">
        <v>23</v>
      </c>
      <c r="F101" s="210" t="s">
        <v>153</v>
      </c>
      <c r="G101" s="208"/>
      <c r="H101" s="209" t="s">
        <v>23</v>
      </c>
      <c r="I101" s="211"/>
      <c r="J101" s="208"/>
      <c r="K101" s="208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152</v>
      </c>
      <c r="AU101" s="216" t="s">
        <v>83</v>
      </c>
      <c r="AV101" s="11" t="s">
        <v>81</v>
      </c>
      <c r="AW101" s="11" t="s">
        <v>36</v>
      </c>
      <c r="AX101" s="11" t="s">
        <v>73</v>
      </c>
      <c r="AY101" s="216" t="s">
        <v>140</v>
      </c>
    </row>
    <row r="102" spans="2:51" s="12" customFormat="1" ht="13.5">
      <c r="B102" s="217"/>
      <c r="C102" s="218"/>
      <c r="D102" s="204" t="s">
        <v>152</v>
      </c>
      <c r="E102" s="219" t="s">
        <v>23</v>
      </c>
      <c r="F102" s="220" t="s">
        <v>165</v>
      </c>
      <c r="G102" s="218"/>
      <c r="H102" s="221">
        <v>1.818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152</v>
      </c>
      <c r="AU102" s="227" t="s">
        <v>83</v>
      </c>
      <c r="AV102" s="12" t="s">
        <v>83</v>
      </c>
      <c r="AW102" s="12" t="s">
        <v>36</v>
      </c>
      <c r="AX102" s="12" t="s">
        <v>73</v>
      </c>
      <c r="AY102" s="227" t="s">
        <v>140</v>
      </c>
    </row>
    <row r="103" spans="2:51" s="13" customFormat="1" ht="13.5">
      <c r="B103" s="228"/>
      <c r="C103" s="229"/>
      <c r="D103" s="204" t="s">
        <v>152</v>
      </c>
      <c r="E103" s="230" t="s">
        <v>23</v>
      </c>
      <c r="F103" s="231" t="s">
        <v>155</v>
      </c>
      <c r="G103" s="229"/>
      <c r="H103" s="232">
        <v>1.818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152</v>
      </c>
      <c r="AU103" s="238" t="s">
        <v>83</v>
      </c>
      <c r="AV103" s="13" t="s">
        <v>148</v>
      </c>
      <c r="AW103" s="13" t="s">
        <v>36</v>
      </c>
      <c r="AX103" s="13" t="s">
        <v>81</v>
      </c>
      <c r="AY103" s="238" t="s">
        <v>140</v>
      </c>
    </row>
    <row r="104" spans="2:65" s="1" customFormat="1" ht="25.5" customHeight="1">
      <c r="B104" s="41"/>
      <c r="C104" s="192" t="s">
        <v>148</v>
      </c>
      <c r="D104" s="192" t="s">
        <v>143</v>
      </c>
      <c r="E104" s="193" t="s">
        <v>166</v>
      </c>
      <c r="F104" s="194" t="s">
        <v>167</v>
      </c>
      <c r="G104" s="195" t="s">
        <v>158</v>
      </c>
      <c r="H104" s="196">
        <v>2</v>
      </c>
      <c r="I104" s="197"/>
      <c r="J104" s="198">
        <f>ROUND(I104*H104,2)</f>
        <v>0</v>
      </c>
      <c r="K104" s="194" t="s">
        <v>147</v>
      </c>
      <c r="L104" s="61"/>
      <c r="M104" s="199" t="s">
        <v>23</v>
      </c>
      <c r="N104" s="200" t="s">
        <v>44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0.015</v>
      </c>
      <c r="T104" s="202">
        <f>S104*H104</f>
        <v>0.03</v>
      </c>
      <c r="AR104" s="24" t="s">
        <v>148</v>
      </c>
      <c r="AT104" s="24" t="s">
        <v>143</v>
      </c>
      <c r="AU104" s="24" t="s">
        <v>83</v>
      </c>
      <c r="AY104" s="24" t="s">
        <v>140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81</v>
      </c>
      <c r="BK104" s="203">
        <f>ROUND(I104*H104,2)</f>
        <v>0</v>
      </c>
      <c r="BL104" s="24" t="s">
        <v>148</v>
      </c>
      <c r="BM104" s="24" t="s">
        <v>168</v>
      </c>
    </row>
    <row r="105" spans="2:47" s="1" customFormat="1" ht="27">
      <c r="B105" s="41"/>
      <c r="C105" s="63"/>
      <c r="D105" s="204" t="s">
        <v>150</v>
      </c>
      <c r="E105" s="63"/>
      <c r="F105" s="205" t="s">
        <v>169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4" t="s">
        <v>150</v>
      </c>
      <c r="AU105" s="24" t="s">
        <v>83</v>
      </c>
    </row>
    <row r="106" spans="2:51" s="11" customFormat="1" ht="13.5">
      <c r="B106" s="207"/>
      <c r="C106" s="208"/>
      <c r="D106" s="204" t="s">
        <v>152</v>
      </c>
      <c r="E106" s="209" t="s">
        <v>23</v>
      </c>
      <c r="F106" s="210" t="s">
        <v>153</v>
      </c>
      <c r="G106" s="208"/>
      <c r="H106" s="209" t="s">
        <v>23</v>
      </c>
      <c r="I106" s="211"/>
      <c r="J106" s="208"/>
      <c r="K106" s="208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152</v>
      </c>
      <c r="AU106" s="216" t="s">
        <v>83</v>
      </c>
      <c r="AV106" s="11" t="s">
        <v>81</v>
      </c>
      <c r="AW106" s="11" t="s">
        <v>36</v>
      </c>
      <c r="AX106" s="11" t="s">
        <v>73</v>
      </c>
      <c r="AY106" s="216" t="s">
        <v>140</v>
      </c>
    </row>
    <row r="107" spans="2:51" s="12" customFormat="1" ht="13.5">
      <c r="B107" s="217"/>
      <c r="C107" s="218"/>
      <c r="D107" s="204" t="s">
        <v>152</v>
      </c>
      <c r="E107" s="219" t="s">
        <v>23</v>
      </c>
      <c r="F107" s="220" t="s">
        <v>170</v>
      </c>
      <c r="G107" s="218"/>
      <c r="H107" s="221">
        <v>2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152</v>
      </c>
      <c r="AU107" s="227" t="s">
        <v>83</v>
      </c>
      <c r="AV107" s="12" t="s">
        <v>83</v>
      </c>
      <c r="AW107" s="12" t="s">
        <v>36</v>
      </c>
      <c r="AX107" s="12" t="s">
        <v>73</v>
      </c>
      <c r="AY107" s="227" t="s">
        <v>140</v>
      </c>
    </row>
    <row r="108" spans="2:51" s="13" customFormat="1" ht="13.5">
      <c r="B108" s="228"/>
      <c r="C108" s="229"/>
      <c r="D108" s="204" t="s">
        <v>152</v>
      </c>
      <c r="E108" s="230" t="s">
        <v>23</v>
      </c>
      <c r="F108" s="231" t="s">
        <v>155</v>
      </c>
      <c r="G108" s="229"/>
      <c r="H108" s="232">
        <v>2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152</v>
      </c>
      <c r="AU108" s="238" t="s">
        <v>83</v>
      </c>
      <c r="AV108" s="13" t="s">
        <v>148</v>
      </c>
      <c r="AW108" s="13" t="s">
        <v>36</v>
      </c>
      <c r="AX108" s="13" t="s">
        <v>81</v>
      </c>
      <c r="AY108" s="238" t="s">
        <v>140</v>
      </c>
    </row>
    <row r="109" spans="2:65" s="1" customFormat="1" ht="25.5" customHeight="1">
      <c r="B109" s="41"/>
      <c r="C109" s="192" t="s">
        <v>171</v>
      </c>
      <c r="D109" s="192" t="s">
        <v>143</v>
      </c>
      <c r="E109" s="193" t="s">
        <v>172</v>
      </c>
      <c r="F109" s="194" t="s">
        <v>173</v>
      </c>
      <c r="G109" s="195" t="s">
        <v>174</v>
      </c>
      <c r="H109" s="196">
        <v>2.4</v>
      </c>
      <c r="I109" s="197"/>
      <c r="J109" s="198">
        <f>ROUND(I109*H109,2)</f>
        <v>0</v>
      </c>
      <c r="K109" s="194" t="s">
        <v>147</v>
      </c>
      <c r="L109" s="61"/>
      <c r="M109" s="199" t="s">
        <v>23</v>
      </c>
      <c r="N109" s="200" t="s">
        <v>44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0.006</v>
      </c>
      <c r="T109" s="202">
        <f>S109*H109</f>
        <v>0.0144</v>
      </c>
      <c r="AR109" s="24" t="s">
        <v>148</v>
      </c>
      <c r="AT109" s="24" t="s">
        <v>143</v>
      </c>
      <c r="AU109" s="24" t="s">
        <v>83</v>
      </c>
      <c r="AY109" s="24" t="s">
        <v>140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81</v>
      </c>
      <c r="BK109" s="203">
        <f>ROUND(I109*H109,2)</f>
        <v>0</v>
      </c>
      <c r="BL109" s="24" t="s">
        <v>148</v>
      </c>
      <c r="BM109" s="24" t="s">
        <v>175</v>
      </c>
    </row>
    <row r="110" spans="2:51" s="11" customFormat="1" ht="13.5">
      <c r="B110" s="207"/>
      <c r="C110" s="208"/>
      <c r="D110" s="204" t="s">
        <v>152</v>
      </c>
      <c r="E110" s="209" t="s">
        <v>23</v>
      </c>
      <c r="F110" s="210" t="s">
        <v>176</v>
      </c>
      <c r="G110" s="208"/>
      <c r="H110" s="209" t="s">
        <v>23</v>
      </c>
      <c r="I110" s="211"/>
      <c r="J110" s="208"/>
      <c r="K110" s="208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152</v>
      </c>
      <c r="AU110" s="216" t="s">
        <v>83</v>
      </c>
      <c r="AV110" s="11" t="s">
        <v>81</v>
      </c>
      <c r="AW110" s="11" t="s">
        <v>36</v>
      </c>
      <c r="AX110" s="11" t="s">
        <v>73</v>
      </c>
      <c r="AY110" s="216" t="s">
        <v>140</v>
      </c>
    </row>
    <row r="111" spans="2:51" s="12" customFormat="1" ht="13.5">
      <c r="B111" s="217"/>
      <c r="C111" s="218"/>
      <c r="D111" s="204" t="s">
        <v>152</v>
      </c>
      <c r="E111" s="219" t="s">
        <v>23</v>
      </c>
      <c r="F111" s="220" t="s">
        <v>177</v>
      </c>
      <c r="G111" s="218"/>
      <c r="H111" s="221">
        <v>2.4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152</v>
      </c>
      <c r="AU111" s="227" t="s">
        <v>83</v>
      </c>
      <c r="AV111" s="12" t="s">
        <v>83</v>
      </c>
      <c r="AW111" s="12" t="s">
        <v>36</v>
      </c>
      <c r="AX111" s="12" t="s">
        <v>73</v>
      </c>
      <c r="AY111" s="227" t="s">
        <v>140</v>
      </c>
    </row>
    <row r="112" spans="2:51" s="13" customFormat="1" ht="13.5">
      <c r="B112" s="228"/>
      <c r="C112" s="229"/>
      <c r="D112" s="204" t="s">
        <v>152</v>
      </c>
      <c r="E112" s="230" t="s">
        <v>23</v>
      </c>
      <c r="F112" s="231" t="s">
        <v>155</v>
      </c>
      <c r="G112" s="229"/>
      <c r="H112" s="232">
        <v>2.4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152</v>
      </c>
      <c r="AU112" s="238" t="s">
        <v>83</v>
      </c>
      <c r="AV112" s="13" t="s">
        <v>148</v>
      </c>
      <c r="AW112" s="13" t="s">
        <v>36</v>
      </c>
      <c r="AX112" s="13" t="s">
        <v>81</v>
      </c>
      <c r="AY112" s="238" t="s">
        <v>140</v>
      </c>
    </row>
    <row r="113" spans="2:65" s="1" customFormat="1" ht="25.5" customHeight="1">
      <c r="B113" s="41"/>
      <c r="C113" s="192" t="s">
        <v>178</v>
      </c>
      <c r="D113" s="192" t="s">
        <v>143</v>
      </c>
      <c r="E113" s="193" t="s">
        <v>179</v>
      </c>
      <c r="F113" s="194" t="s">
        <v>180</v>
      </c>
      <c r="G113" s="195" t="s">
        <v>174</v>
      </c>
      <c r="H113" s="196">
        <v>5.84</v>
      </c>
      <c r="I113" s="197"/>
      <c r="J113" s="198">
        <f>ROUND(I113*H113,2)</f>
        <v>0</v>
      </c>
      <c r="K113" s="194" t="s">
        <v>147</v>
      </c>
      <c r="L113" s="61"/>
      <c r="M113" s="199" t="s">
        <v>23</v>
      </c>
      <c r="N113" s="200" t="s">
        <v>44</v>
      </c>
      <c r="O113" s="42"/>
      <c r="P113" s="201">
        <f>O113*H113</f>
        <v>0</v>
      </c>
      <c r="Q113" s="201">
        <v>3E-05</v>
      </c>
      <c r="R113" s="201">
        <f>Q113*H113</f>
        <v>0.0001752</v>
      </c>
      <c r="S113" s="201">
        <v>0</v>
      </c>
      <c r="T113" s="202">
        <f>S113*H113</f>
        <v>0</v>
      </c>
      <c r="AR113" s="24" t="s">
        <v>148</v>
      </c>
      <c r="AT113" s="24" t="s">
        <v>143</v>
      </c>
      <c r="AU113" s="24" t="s">
        <v>83</v>
      </c>
      <c r="AY113" s="24" t="s">
        <v>140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81</v>
      </c>
      <c r="BK113" s="203">
        <f>ROUND(I113*H113,2)</f>
        <v>0</v>
      </c>
      <c r="BL113" s="24" t="s">
        <v>148</v>
      </c>
      <c r="BM113" s="24" t="s">
        <v>181</v>
      </c>
    </row>
    <row r="114" spans="2:51" s="11" customFormat="1" ht="13.5">
      <c r="B114" s="207"/>
      <c r="C114" s="208"/>
      <c r="D114" s="204" t="s">
        <v>152</v>
      </c>
      <c r="E114" s="209" t="s">
        <v>23</v>
      </c>
      <c r="F114" s="210" t="s">
        <v>153</v>
      </c>
      <c r="G114" s="208"/>
      <c r="H114" s="209" t="s">
        <v>23</v>
      </c>
      <c r="I114" s="211"/>
      <c r="J114" s="208"/>
      <c r="K114" s="208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152</v>
      </c>
      <c r="AU114" s="216" t="s">
        <v>83</v>
      </c>
      <c r="AV114" s="11" t="s">
        <v>81</v>
      </c>
      <c r="AW114" s="11" t="s">
        <v>36</v>
      </c>
      <c r="AX114" s="11" t="s">
        <v>73</v>
      </c>
      <c r="AY114" s="216" t="s">
        <v>140</v>
      </c>
    </row>
    <row r="115" spans="2:51" s="12" customFormat="1" ht="13.5">
      <c r="B115" s="217"/>
      <c r="C115" s="218"/>
      <c r="D115" s="204" t="s">
        <v>152</v>
      </c>
      <c r="E115" s="219" t="s">
        <v>23</v>
      </c>
      <c r="F115" s="220" t="s">
        <v>182</v>
      </c>
      <c r="G115" s="218"/>
      <c r="H115" s="221">
        <v>5.84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152</v>
      </c>
      <c r="AU115" s="227" t="s">
        <v>83</v>
      </c>
      <c r="AV115" s="12" t="s">
        <v>83</v>
      </c>
      <c r="AW115" s="12" t="s">
        <v>36</v>
      </c>
      <c r="AX115" s="12" t="s">
        <v>73</v>
      </c>
      <c r="AY115" s="227" t="s">
        <v>140</v>
      </c>
    </row>
    <row r="116" spans="2:51" s="13" customFormat="1" ht="13.5">
      <c r="B116" s="228"/>
      <c r="C116" s="229"/>
      <c r="D116" s="204" t="s">
        <v>152</v>
      </c>
      <c r="E116" s="230" t="s">
        <v>23</v>
      </c>
      <c r="F116" s="231" t="s">
        <v>155</v>
      </c>
      <c r="G116" s="229"/>
      <c r="H116" s="232">
        <v>5.84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152</v>
      </c>
      <c r="AU116" s="238" t="s">
        <v>83</v>
      </c>
      <c r="AV116" s="13" t="s">
        <v>148</v>
      </c>
      <c r="AW116" s="13" t="s">
        <v>36</v>
      </c>
      <c r="AX116" s="13" t="s">
        <v>81</v>
      </c>
      <c r="AY116" s="238" t="s">
        <v>140</v>
      </c>
    </row>
    <row r="117" spans="2:65" s="1" customFormat="1" ht="25.5" customHeight="1">
      <c r="B117" s="41"/>
      <c r="C117" s="192" t="s">
        <v>183</v>
      </c>
      <c r="D117" s="192" t="s">
        <v>143</v>
      </c>
      <c r="E117" s="193" t="s">
        <v>184</v>
      </c>
      <c r="F117" s="194" t="s">
        <v>185</v>
      </c>
      <c r="G117" s="195" t="s">
        <v>146</v>
      </c>
      <c r="H117" s="196">
        <v>6.115</v>
      </c>
      <c r="I117" s="197"/>
      <c r="J117" s="198">
        <f>ROUND(I117*H117,2)</f>
        <v>0</v>
      </c>
      <c r="K117" s="194" t="s">
        <v>147</v>
      </c>
      <c r="L117" s="61"/>
      <c r="M117" s="199" t="s">
        <v>23</v>
      </c>
      <c r="N117" s="200" t="s">
        <v>44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0.05</v>
      </c>
      <c r="T117" s="202">
        <f>S117*H117</f>
        <v>0.30575</v>
      </c>
      <c r="AR117" s="24" t="s">
        <v>148</v>
      </c>
      <c r="AT117" s="24" t="s">
        <v>143</v>
      </c>
      <c r="AU117" s="24" t="s">
        <v>83</v>
      </c>
      <c r="AY117" s="24" t="s">
        <v>140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81</v>
      </c>
      <c r="BK117" s="203">
        <f>ROUND(I117*H117,2)</f>
        <v>0</v>
      </c>
      <c r="BL117" s="24" t="s">
        <v>148</v>
      </c>
      <c r="BM117" s="24" t="s">
        <v>186</v>
      </c>
    </row>
    <row r="118" spans="2:51" s="11" customFormat="1" ht="13.5">
      <c r="B118" s="207"/>
      <c r="C118" s="208"/>
      <c r="D118" s="204" t="s">
        <v>152</v>
      </c>
      <c r="E118" s="209" t="s">
        <v>23</v>
      </c>
      <c r="F118" s="210" t="s">
        <v>153</v>
      </c>
      <c r="G118" s="208"/>
      <c r="H118" s="209" t="s">
        <v>23</v>
      </c>
      <c r="I118" s="211"/>
      <c r="J118" s="208"/>
      <c r="K118" s="208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152</v>
      </c>
      <c r="AU118" s="216" t="s">
        <v>83</v>
      </c>
      <c r="AV118" s="11" t="s">
        <v>81</v>
      </c>
      <c r="AW118" s="11" t="s">
        <v>36</v>
      </c>
      <c r="AX118" s="11" t="s">
        <v>73</v>
      </c>
      <c r="AY118" s="216" t="s">
        <v>140</v>
      </c>
    </row>
    <row r="119" spans="2:51" s="12" customFormat="1" ht="13.5">
      <c r="B119" s="217"/>
      <c r="C119" s="218"/>
      <c r="D119" s="204" t="s">
        <v>152</v>
      </c>
      <c r="E119" s="219" t="s">
        <v>23</v>
      </c>
      <c r="F119" s="220" t="s">
        <v>187</v>
      </c>
      <c r="G119" s="218"/>
      <c r="H119" s="221">
        <v>3.89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152</v>
      </c>
      <c r="AU119" s="227" t="s">
        <v>83</v>
      </c>
      <c r="AV119" s="12" t="s">
        <v>83</v>
      </c>
      <c r="AW119" s="12" t="s">
        <v>36</v>
      </c>
      <c r="AX119" s="12" t="s">
        <v>73</v>
      </c>
      <c r="AY119" s="227" t="s">
        <v>140</v>
      </c>
    </row>
    <row r="120" spans="2:51" s="12" customFormat="1" ht="13.5">
      <c r="B120" s="217"/>
      <c r="C120" s="218"/>
      <c r="D120" s="204" t="s">
        <v>152</v>
      </c>
      <c r="E120" s="219" t="s">
        <v>23</v>
      </c>
      <c r="F120" s="220" t="s">
        <v>188</v>
      </c>
      <c r="G120" s="218"/>
      <c r="H120" s="221">
        <v>2.225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152</v>
      </c>
      <c r="AU120" s="227" t="s">
        <v>83</v>
      </c>
      <c r="AV120" s="12" t="s">
        <v>83</v>
      </c>
      <c r="AW120" s="12" t="s">
        <v>36</v>
      </c>
      <c r="AX120" s="12" t="s">
        <v>73</v>
      </c>
      <c r="AY120" s="227" t="s">
        <v>140</v>
      </c>
    </row>
    <row r="121" spans="2:51" s="13" customFormat="1" ht="13.5">
      <c r="B121" s="228"/>
      <c r="C121" s="229"/>
      <c r="D121" s="204" t="s">
        <v>152</v>
      </c>
      <c r="E121" s="230" t="s">
        <v>23</v>
      </c>
      <c r="F121" s="231" t="s">
        <v>155</v>
      </c>
      <c r="G121" s="229"/>
      <c r="H121" s="232">
        <v>6.115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152</v>
      </c>
      <c r="AU121" s="238" t="s">
        <v>83</v>
      </c>
      <c r="AV121" s="13" t="s">
        <v>148</v>
      </c>
      <c r="AW121" s="13" t="s">
        <v>36</v>
      </c>
      <c r="AX121" s="13" t="s">
        <v>81</v>
      </c>
      <c r="AY121" s="238" t="s">
        <v>140</v>
      </c>
    </row>
    <row r="122" spans="2:65" s="1" customFormat="1" ht="25.5" customHeight="1">
      <c r="B122" s="41"/>
      <c r="C122" s="192" t="s">
        <v>189</v>
      </c>
      <c r="D122" s="192" t="s">
        <v>143</v>
      </c>
      <c r="E122" s="193" t="s">
        <v>190</v>
      </c>
      <c r="F122" s="194" t="s">
        <v>191</v>
      </c>
      <c r="G122" s="195" t="s">
        <v>146</v>
      </c>
      <c r="H122" s="196">
        <v>24.798</v>
      </c>
      <c r="I122" s="197"/>
      <c r="J122" s="198">
        <f>ROUND(I122*H122,2)</f>
        <v>0</v>
      </c>
      <c r="K122" s="194" t="s">
        <v>147</v>
      </c>
      <c r="L122" s="61"/>
      <c r="M122" s="199" t="s">
        <v>23</v>
      </c>
      <c r="N122" s="200" t="s">
        <v>44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0.046</v>
      </c>
      <c r="T122" s="202">
        <f>S122*H122</f>
        <v>1.1407079999999998</v>
      </c>
      <c r="AR122" s="24" t="s">
        <v>148</v>
      </c>
      <c r="AT122" s="24" t="s">
        <v>143</v>
      </c>
      <c r="AU122" s="24" t="s">
        <v>83</v>
      </c>
      <c r="AY122" s="24" t="s">
        <v>140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81</v>
      </c>
      <c r="BK122" s="203">
        <f>ROUND(I122*H122,2)</f>
        <v>0</v>
      </c>
      <c r="BL122" s="24" t="s">
        <v>148</v>
      </c>
      <c r="BM122" s="24" t="s">
        <v>192</v>
      </c>
    </row>
    <row r="123" spans="2:51" s="11" customFormat="1" ht="13.5">
      <c r="B123" s="207"/>
      <c r="C123" s="208"/>
      <c r="D123" s="204" t="s">
        <v>152</v>
      </c>
      <c r="E123" s="209" t="s">
        <v>23</v>
      </c>
      <c r="F123" s="210" t="s">
        <v>153</v>
      </c>
      <c r="G123" s="208"/>
      <c r="H123" s="209" t="s">
        <v>23</v>
      </c>
      <c r="I123" s="211"/>
      <c r="J123" s="208"/>
      <c r="K123" s="208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152</v>
      </c>
      <c r="AU123" s="216" t="s">
        <v>83</v>
      </c>
      <c r="AV123" s="11" t="s">
        <v>81</v>
      </c>
      <c r="AW123" s="11" t="s">
        <v>36</v>
      </c>
      <c r="AX123" s="11" t="s">
        <v>73</v>
      </c>
      <c r="AY123" s="216" t="s">
        <v>140</v>
      </c>
    </row>
    <row r="124" spans="2:51" s="12" customFormat="1" ht="13.5">
      <c r="B124" s="217"/>
      <c r="C124" s="218"/>
      <c r="D124" s="204" t="s">
        <v>152</v>
      </c>
      <c r="E124" s="219" t="s">
        <v>23</v>
      </c>
      <c r="F124" s="220" t="s">
        <v>193</v>
      </c>
      <c r="G124" s="218"/>
      <c r="H124" s="221">
        <v>7.742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152</v>
      </c>
      <c r="AU124" s="227" t="s">
        <v>83</v>
      </c>
      <c r="AV124" s="12" t="s">
        <v>83</v>
      </c>
      <c r="AW124" s="12" t="s">
        <v>36</v>
      </c>
      <c r="AX124" s="12" t="s">
        <v>73</v>
      </c>
      <c r="AY124" s="227" t="s">
        <v>140</v>
      </c>
    </row>
    <row r="125" spans="2:51" s="12" customFormat="1" ht="13.5">
      <c r="B125" s="217"/>
      <c r="C125" s="218"/>
      <c r="D125" s="204" t="s">
        <v>152</v>
      </c>
      <c r="E125" s="219" t="s">
        <v>23</v>
      </c>
      <c r="F125" s="220" t="s">
        <v>194</v>
      </c>
      <c r="G125" s="218"/>
      <c r="H125" s="221">
        <v>18.238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152</v>
      </c>
      <c r="AU125" s="227" t="s">
        <v>83</v>
      </c>
      <c r="AV125" s="12" t="s">
        <v>83</v>
      </c>
      <c r="AW125" s="12" t="s">
        <v>36</v>
      </c>
      <c r="AX125" s="12" t="s">
        <v>73</v>
      </c>
      <c r="AY125" s="227" t="s">
        <v>140</v>
      </c>
    </row>
    <row r="126" spans="2:51" s="12" customFormat="1" ht="13.5">
      <c r="B126" s="217"/>
      <c r="C126" s="218"/>
      <c r="D126" s="204" t="s">
        <v>152</v>
      </c>
      <c r="E126" s="219" t="s">
        <v>23</v>
      </c>
      <c r="F126" s="220" t="s">
        <v>195</v>
      </c>
      <c r="G126" s="218"/>
      <c r="H126" s="221">
        <v>-1.182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152</v>
      </c>
      <c r="AU126" s="227" t="s">
        <v>83</v>
      </c>
      <c r="AV126" s="12" t="s">
        <v>83</v>
      </c>
      <c r="AW126" s="12" t="s">
        <v>36</v>
      </c>
      <c r="AX126" s="12" t="s">
        <v>73</v>
      </c>
      <c r="AY126" s="227" t="s">
        <v>140</v>
      </c>
    </row>
    <row r="127" spans="2:51" s="13" customFormat="1" ht="13.5">
      <c r="B127" s="228"/>
      <c r="C127" s="229"/>
      <c r="D127" s="204" t="s">
        <v>152</v>
      </c>
      <c r="E127" s="230" t="s">
        <v>23</v>
      </c>
      <c r="F127" s="231" t="s">
        <v>155</v>
      </c>
      <c r="G127" s="229"/>
      <c r="H127" s="232">
        <v>24.798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152</v>
      </c>
      <c r="AU127" s="238" t="s">
        <v>83</v>
      </c>
      <c r="AV127" s="13" t="s">
        <v>148</v>
      </c>
      <c r="AW127" s="13" t="s">
        <v>36</v>
      </c>
      <c r="AX127" s="13" t="s">
        <v>81</v>
      </c>
      <c r="AY127" s="238" t="s">
        <v>140</v>
      </c>
    </row>
    <row r="128" spans="2:65" s="1" customFormat="1" ht="25.5" customHeight="1">
      <c r="B128" s="41"/>
      <c r="C128" s="192" t="s">
        <v>141</v>
      </c>
      <c r="D128" s="192" t="s">
        <v>143</v>
      </c>
      <c r="E128" s="193" t="s">
        <v>196</v>
      </c>
      <c r="F128" s="194" t="s">
        <v>197</v>
      </c>
      <c r="G128" s="195" t="s">
        <v>146</v>
      </c>
      <c r="H128" s="196">
        <v>15.8</v>
      </c>
      <c r="I128" s="197"/>
      <c r="J128" s="198">
        <f>ROUND(I128*H128,2)</f>
        <v>0</v>
      </c>
      <c r="K128" s="194" t="s">
        <v>147</v>
      </c>
      <c r="L128" s="61"/>
      <c r="M128" s="199" t="s">
        <v>23</v>
      </c>
      <c r="N128" s="200" t="s">
        <v>44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0.068</v>
      </c>
      <c r="T128" s="202">
        <f>S128*H128</f>
        <v>1.0744</v>
      </c>
      <c r="AR128" s="24" t="s">
        <v>148</v>
      </c>
      <c r="AT128" s="24" t="s">
        <v>143</v>
      </c>
      <c r="AU128" s="24" t="s">
        <v>83</v>
      </c>
      <c r="AY128" s="24" t="s">
        <v>140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81</v>
      </c>
      <c r="BK128" s="203">
        <f>ROUND(I128*H128,2)</f>
        <v>0</v>
      </c>
      <c r="BL128" s="24" t="s">
        <v>148</v>
      </c>
      <c r="BM128" s="24" t="s">
        <v>198</v>
      </c>
    </row>
    <row r="129" spans="2:51" s="11" customFormat="1" ht="13.5">
      <c r="B129" s="207"/>
      <c r="C129" s="208"/>
      <c r="D129" s="204" t="s">
        <v>152</v>
      </c>
      <c r="E129" s="209" t="s">
        <v>23</v>
      </c>
      <c r="F129" s="210" t="s">
        <v>153</v>
      </c>
      <c r="G129" s="208"/>
      <c r="H129" s="209" t="s">
        <v>23</v>
      </c>
      <c r="I129" s="211"/>
      <c r="J129" s="208"/>
      <c r="K129" s="208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152</v>
      </c>
      <c r="AU129" s="216" t="s">
        <v>83</v>
      </c>
      <c r="AV129" s="11" t="s">
        <v>81</v>
      </c>
      <c r="AW129" s="11" t="s">
        <v>36</v>
      </c>
      <c r="AX129" s="11" t="s">
        <v>73</v>
      </c>
      <c r="AY129" s="216" t="s">
        <v>140</v>
      </c>
    </row>
    <row r="130" spans="2:51" s="12" customFormat="1" ht="13.5">
      <c r="B130" s="217"/>
      <c r="C130" s="218"/>
      <c r="D130" s="204" t="s">
        <v>152</v>
      </c>
      <c r="E130" s="219" t="s">
        <v>23</v>
      </c>
      <c r="F130" s="220" t="s">
        <v>199</v>
      </c>
      <c r="G130" s="218"/>
      <c r="H130" s="221">
        <v>15.8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152</v>
      </c>
      <c r="AU130" s="227" t="s">
        <v>83</v>
      </c>
      <c r="AV130" s="12" t="s">
        <v>83</v>
      </c>
      <c r="AW130" s="12" t="s">
        <v>36</v>
      </c>
      <c r="AX130" s="12" t="s">
        <v>73</v>
      </c>
      <c r="AY130" s="227" t="s">
        <v>140</v>
      </c>
    </row>
    <row r="131" spans="2:51" s="13" customFormat="1" ht="13.5">
      <c r="B131" s="228"/>
      <c r="C131" s="229"/>
      <c r="D131" s="204" t="s">
        <v>152</v>
      </c>
      <c r="E131" s="230" t="s">
        <v>23</v>
      </c>
      <c r="F131" s="231" t="s">
        <v>155</v>
      </c>
      <c r="G131" s="229"/>
      <c r="H131" s="232">
        <v>15.8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152</v>
      </c>
      <c r="AU131" s="238" t="s">
        <v>83</v>
      </c>
      <c r="AV131" s="13" t="s">
        <v>148</v>
      </c>
      <c r="AW131" s="13" t="s">
        <v>36</v>
      </c>
      <c r="AX131" s="13" t="s">
        <v>81</v>
      </c>
      <c r="AY131" s="238" t="s">
        <v>140</v>
      </c>
    </row>
    <row r="132" spans="2:63" s="10" customFormat="1" ht="29.85" customHeight="1">
      <c r="B132" s="176"/>
      <c r="C132" s="177"/>
      <c r="D132" s="178" t="s">
        <v>72</v>
      </c>
      <c r="E132" s="190" t="s">
        <v>200</v>
      </c>
      <c r="F132" s="190" t="s">
        <v>201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SUM(P133:P138)</f>
        <v>0</v>
      </c>
      <c r="Q132" s="184"/>
      <c r="R132" s="185">
        <f>SUM(R133:R138)</f>
        <v>0</v>
      </c>
      <c r="S132" s="184"/>
      <c r="T132" s="186">
        <f>SUM(T133:T138)</f>
        <v>0</v>
      </c>
      <c r="AR132" s="187" t="s">
        <v>81</v>
      </c>
      <c r="AT132" s="188" t="s">
        <v>72</v>
      </c>
      <c r="AU132" s="188" t="s">
        <v>81</v>
      </c>
      <c r="AY132" s="187" t="s">
        <v>140</v>
      </c>
      <c r="BK132" s="189">
        <f>SUM(BK133:BK138)</f>
        <v>0</v>
      </c>
    </row>
    <row r="133" spans="2:65" s="1" customFormat="1" ht="25.5" customHeight="1">
      <c r="B133" s="41"/>
      <c r="C133" s="192" t="s">
        <v>202</v>
      </c>
      <c r="D133" s="192" t="s">
        <v>143</v>
      </c>
      <c r="E133" s="193" t="s">
        <v>203</v>
      </c>
      <c r="F133" s="194" t="s">
        <v>204</v>
      </c>
      <c r="G133" s="195" t="s">
        <v>205</v>
      </c>
      <c r="H133" s="196">
        <v>4.976</v>
      </c>
      <c r="I133" s="197"/>
      <c r="J133" s="198">
        <f>ROUND(I133*H133,2)</f>
        <v>0</v>
      </c>
      <c r="K133" s="194" t="s">
        <v>147</v>
      </c>
      <c r="L133" s="61"/>
      <c r="M133" s="199" t="s">
        <v>23</v>
      </c>
      <c r="N133" s="200" t="s">
        <v>44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148</v>
      </c>
      <c r="AT133" s="24" t="s">
        <v>143</v>
      </c>
      <c r="AU133" s="24" t="s">
        <v>83</v>
      </c>
      <c r="AY133" s="24" t="s">
        <v>140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81</v>
      </c>
      <c r="BK133" s="203">
        <f>ROUND(I133*H133,2)</f>
        <v>0</v>
      </c>
      <c r="BL133" s="24" t="s">
        <v>148</v>
      </c>
      <c r="BM133" s="24" t="s">
        <v>206</v>
      </c>
    </row>
    <row r="134" spans="2:65" s="1" customFormat="1" ht="25.5" customHeight="1">
      <c r="B134" s="41"/>
      <c r="C134" s="192" t="s">
        <v>207</v>
      </c>
      <c r="D134" s="192" t="s">
        <v>143</v>
      </c>
      <c r="E134" s="193" t="s">
        <v>208</v>
      </c>
      <c r="F134" s="194" t="s">
        <v>209</v>
      </c>
      <c r="G134" s="195" t="s">
        <v>205</v>
      </c>
      <c r="H134" s="196">
        <v>4.976</v>
      </c>
      <c r="I134" s="197"/>
      <c r="J134" s="198">
        <f>ROUND(I134*H134,2)</f>
        <v>0</v>
      </c>
      <c r="K134" s="194" t="s">
        <v>147</v>
      </c>
      <c r="L134" s="61"/>
      <c r="M134" s="199" t="s">
        <v>23</v>
      </c>
      <c r="N134" s="200" t="s">
        <v>44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148</v>
      </c>
      <c r="AT134" s="24" t="s">
        <v>143</v>
      </c>
      <c r="AU134" s="24" t="s">
        <v>83</v>
      </c>
      <c r="AY134" s="24" t="s">
        <v>140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81</v>
      </c>
      <c r="BK134" s="203">
        <f>ROUND(I134*H134,2)</f>
        <v>0</v>
      </c>
      <c r="BL134" s="24" t="s">
        <v>148</v>
      </c>
      <c r="BM134" s="24" t="s">
        <v>210</v>
      </c>
    </row>
    <row r="135" spans="2:65" s="1" customFormat="1" ht="25.5" customHeight="1">
      <c r="B135" s="41"/>
      <c r="C135" s="192" t="s">
        <v>211</v>
      </c>
      <c r="D135" s="192" t="s">
        <v>143</v>
      </c>
      <c r="E135" s="193" t="s">
        <v>212</v>
      </c>
      <c r="F135" s="194" t="s">
        <v>213</v>
      </c>
      <c r="G135" s="195" t="s">
        <v>205</v>
      </c>
      <c r="H135" s="196">
        <v>49.76</v>
      </c>
      <c r="I135" s="197"/>
      <c r="J135" s="198">
        <f>ROUND(I135*H135,2)</f>
        <v>0</v>
      </c>
      <c r="K135" s="194" t="s">
        <v>147</v>
      </c>
      <c r="L135" s="61"/>
      <c r="M135" s="199" t="s">
        <v>23</v>
      </c>
      <c r="N135" s="200" t="s">
        <v>44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148</v>
      </c>
      <c r="AT135" s="24" t="s">
        <v>143</v>
      </c>
      <c r="AU135" s="24" t="s">
        <v>83</v>
      </c>
      <c r="AY135" s="24" t="s">
        <v>140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81</v>
      </c>
      <c r="BK135" s="203">
        <f>ROUND(I135*H135,2)</f>
        <v>0</v>
      </c>
      <c r="BL135" s="24" t="s">
        <v>148</v>
      </c>
      <c r="BM135" s="24" t="s">
        <v>214</v>
      </c>
    </row>
    <row r="136" spans="2:51" s="12" customFormat="1" ht="13.5">
      <c r="B136" s="217"/>
      <c r="C136" s="218"/>
      <c r="D136" s="204" t="s">
        <v>152</v>
      </c>
      <c r="E136" s="219" t="s">
        <v>23</v>
      </c>
      <c r="F136" s="220" t="s">
        <v>215</v>
      </c>
      <c r="G136" s="218"/>
      <c r="H136" s="221">
        <v>49.76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152</v>
      </c>
      <c r="AU136" s="227" t="s">
        <v>83</v>
      </c>
      <c r="AV136" s="12" t="s">
        <v>83</v>
      </c>
      <c r="AW136" s="12" t="s">
        <v>36</v>
      </c>
      <c r="AX136" s="12" t="s">
        <v>73</v>
      </c>
      <c r="AY136" s="227" t="s">
        <v>140</v>
      </c>
    </row>
    <row r="137" spans="2:51" s="13" customFormat="1" ht="13.5">
      <c r="B137" s="228"/>
      <c r="C137" s="229"/>
      <c r="D137" s="204" t="s">
        <v>152</v>
      </c>
      <c r="E137" s="230" t="s">
        <v>23</v>
      </c>
      <c r="F137" s="231" t="s">
        <v>155</v>
      </c>
      <c r="G137" s="229"/>
      <c r="H137" s="232">
        <v>49.76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152</v>
      </c>
      <c r="AU137" s="238" t="s">
        <v>83</v>
      </c>
      <c r="AV137" s="13" t="s">
        <v>148</v>
      </c>
      <c r="AW137" s="13" t="s">
        <v>36</v>
      </c>
      <c r="AX137" s="13" t="s">
        <v>81</v>
      </c>
      <c r="AY137" s="238" t="s">
        <v>140</v>
      </c>
    </row>
    <row r="138" spans="2:65" s="1" customFormat="1" ht="38.25" customHeight="1">
      <c r="B138" s="41"/>
      <c r="C138" s="192" t="s">
        <v>216</v>
      </c>
      <c r="D138" s="192" t="s">
        <v>143</v>
      </c>
      <c r="E138" s="193" t="s">
        <v>217</v>
      </c>
      <c r="F138" s="194" t="s">
        <v>218</v>
      </c>
      <c r="G138" s="195" t="s">
        <v>205</v>
      </c>
      <c r="H138" s="196">
        <v>4.976</v>
      </c>
      <c r="I138" s="197"/>
      <c r="J138" s="198">
        <f>ROUND(I138*H138,2)</f>
        <v>0</v>
      </c>
      <c r="K138" s="194" t="s">
        <v>147</v>
      </c>
      <c r="L138" s="61"/>
      <c r="M138" s="199" t="s">
        <v>23</v>
      </c>
      <c r="N138" s="200" t="s">
        <v>44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148</v>
      </c>
      <c r="AT138" s="24" t="s">
        <v>143</v>
      </c>
      <c r="AU138" s="24" t="s">
        <v>83</v>
      </c>
      <c r="AY138" s="24" t="s">
        <v>140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81</v>
      </c>
      <c r="BK138" s="203">
        <f>ROUND(I138*H138,2)</f>
        <v>0</v>
      </c>
      <c r="BL138" s="24" t="s">
        <v>148</v>
      </c>
      <c r="BM138" s="24" t="s">
        <v>219</v>
      </c>
    </row>
    <row r="139" spans="2:63" s="10" customFormat="1" ht="37.35" customHeight="1">
      <c r="B139" s="176"/>
      <c r="C139" s="177"/>
      <c r="D139" s="178" t="s">
        <v>72</v>
      </c>
      <c r="E139" s="179" t="s">
        <v>220</v>
      </c>
      <c r="F139" s="179" t="s">
        <v>221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P140+P145+P160+P165+P182+P189+P242+P248</f>
        <v>0</v>
      </c>
      <c r="Q139" s="184"/>
      <c r="R139" s="185">
        <f>R140+R145+R160+R165+R182+R189+R242+R248</f>
        <v>0.15867699999999998</v>
      </c>
      <c r="S139" s="184"/>
      <c r="T139" s="186">
        <f>T140+T145+T160+T165+T182+T189+T242+T248</f>
        <v>1.82495337</v>
      </c>
      <c r="AR139" s="187" t="s">
        <v>83</v>
      </c>
      <c r="AT139" s="188" t="s">
        <v>72</v>
      </c>
      <c r="AU139" s="188" t="s">
        <v>73</v>
      </c>
      <c r="AY139" s="187" t="s">
        <v>140</v>
      </c>
      <c r="BK139" s="189">
        <f>BK140+BK145+BK160+BK165+BK182+BK189+BK242+BK248</f>
        <v>0</v>
      </c>
    </row>
    <row r="140" spans="2:63" s="10" customFormat="1" ht="19.9" customHeight="1">
      <c r="B140" s="176"/>
      <c r="C140" s="177"/>
      <c r="D140" s="178" t="s">
        <v>72</v>
      </c>
      <c r="E140" s="190" t="s">
        <v>222</v>
      </c>
      <c r="F140" s="190" t="s">
        <v>223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SUM(P141:P144)</f>
        <v>0</v>
      </c>
      <c r="Q140" s="184"/>
      <c r="R140" s="185">
        <f>SUM(R141:R144)</f>
        <v>0</v>
      </c>
      <c r="S140" s="184"/>
      <c r="T140" s="186">
        <f>SUM(T141:T144)</f>
        <v>0.00669</v>
      </c>
      <c r="AR140" s="187" t="s">
        <v>83</v>
      </c>
      <c r="AT140" s="188" t="s">
        <v>72</v>
      </c>
      <c r="AU140" s="188" t="s">
        <v>81</v>
      </c>
      <c r="AY140" s="187" t="s">
        <v>140</v>
      </c>
      <c r="BK140" s="189">
        <f>SUM(BK141:BK144)</f>
        <v>0</v>
      </c>
    </row>
    <row r="141" spans="2:65" s="1" customFormat="1" ht="16.5" customHeight="1">
      <c r="B141" s="41"/>
      <c r="C141" s="192" t="s">
        <v>224</v>
      </c>
      <c r="D141" s="192" t="s">
        <v>143</v>
      </c>
      <c r="E141" s="193" t="s">
        <v>225</v>
      </c>
      <c r="F141" s="194" t="s">
        <v>226</v>
      </c>
      <c r="G141" s="195" t="s">
        <v>227</v>
      </c>
      <c r="H141" s="196">
        <v>1</v>
      </c>
      <c r="I141" s="197"/>
      <c r="J141" s="198">
        <f>ROUND(I141*H141,2)</f>
        <v>0</v>
      </c>
      <c r="K141" s="194" t="s">
        <v>23</v>
      </c>
      <c r="L141" s="61"/>
      <c r="M141" s="199" t="s">
        <v>23</v>
      </c>
      <c r="N141" s="200" t="s">
        <v>44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0.00669</v>
      </c>
      <c r="T141" s="202">
        <f>S141*H141</f>
        <v>0.00669</v>
      </c>
      <c r="AR141" s="24" t="s">
        <v>228</v>
      </c>
      <c r="AT141" s="24" t="s">
        <v>143</v>
      </c>
      <c r="AU141" s="24" t="s">
        <v>83</v>
      </c>
      <c r="AY141" s="24" t="s">
        <v>140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81</v>
      </c>
      <c r="BK141" s="203">
        <f>ROUND(I141*H141,2)</f>
        <v>0</v>
      </c>
      <c r="BL141" s="24" t="s">
        <v>228</v>
      </c>
      <c r="BM141" s="24" t="s">
        <v>229</v>
      </c>
    </row>
    <row r="142" spans="2:51" s="11" customFormat="1" ht="13.5">
      <c r="B142" s="207"/>
      <c r="C142" s="208"/>
      <c r="D142" s="204" t="s">
        <v>152</v>
      </c>
      <c r="E142" s="209" t="s">
        <v>23</v>
      </c>
      <c r="F142" s="210" t="s">
        <v>230</v>
      </c>
      <c r="G142" s="208"/>
      <c r="H142" s="209" t="s">
        <v>23</v>
      </c>
      <c r="I142" s="211"/>
      <c r="J142" s="208"/>
      <c r="K142" s="208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152</v>
      </c>
      <c r="AU142" s="216" t="s">
        <v>83</v>
      </c>
      <c r="AV142" s="11" t="s">
        <v>81</v>
      </c>
      <c r="AW142" s="11" t="s">
        <v>36</v>
      </c>
      <c r="AX142" s="11" t="s">
        <v>73</v>
      </c>
      <c r="AY142" s="216" t="s">
        <v>140</v>
      </c>
    </row>
    <row r="143" spans="2:51" s="12" customFormat="1" ht="13.5">
      <c r="B143" s="217"/>
      <c r="C143" s="218"/>
      <c r="D143" s="204" t="s">
        <v>152</v>
      </c>
      <c r="E143" s="219" t="s">
        <v>23</v>
      </c>
      <c r="F143" s="220" t="s">
        <v>231</v>
      </c>
      <c r="G143" s="218"/>
      <c r="H143" s="221">
        <v>1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152</v>
      </c>
      <c r="AU143" s="227" t="s">
        <v>83</v>
      </c>
      <c r="AV143" s="12" t="s">
        <v>83</v>
      </c>
      <c r="AW143" s="12" t="s">
        <v>36</v>
      </c>
      <c r="AX143" s="12" t="s">
        <v>73</v>
      </c>
      <c r="AY143" s="227" t="s">
        <v>140</v>
      </c>
    </row>
    <row r="144" spans="2:51" s="13" customFormat="1" ht="13.5">
      <c r="B144" s="228"/>
      <c r="C144" s="229"/>
      <c r="D144" s="204" t="s">
        <v>152</v>
      </c>
      <c r="E144" s="230" t="s">
        <v>23</v>
      </c>
      <c r="F144" s="231" t="s">
        <v>155</v>
      </c>
      <c r="G144" s="229"/>
      <c r="H144" s="232">
        <v>1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152</v>
      </c>
      <c r="AU144" s="238" t="s">
        <v>83</v>
      </c>
      <c r="AV144" s="13" t="s">
        <v>148</v>
      </c>
      <c r="AW144" s="13" t="s">
        <v>36</v>
      </c>
      <c r="AX144" s="13" t="s">
        <v>81</v>
      </c>
      <c r="AY144" s="238" t="s">
        <v>140</v>
      </c>
    </row>
    <row r="145" spans="2:63" s="10" customFormat="1" ht="29.85" customHeight="1">
      <c r="B145" s="176"/>
      <c r="C145" s="177"/>
      <c r="D145" s="178" t="s">
        <v>72</v>
      </c>
      <c r="E145" s="190" t="s">
        <v>232</v>
      </c>
      <c r="F145" s="190" t="s">
        <v>233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SUM(P146:P159)</f>
        <v>0</v>
      </c>
      <c r="Q145" s="184"/>
      <c r="R145" s="185">
        <f>SUM(R146:R159)</f>
        <v>0</v>
      </c>
      <c r="S145" s="184"/>
      <c r="T145" s="186">
        <f>SUM(T146:T159)</f>
        <v>0.05644</v>
      </c>
      <c r="AR145" s="187" t="s">
        <v>83</v>
      </c>
      <c r="AT145" s="188" t="s">
        <v>72</v>
      </c>
      <c r="AU145" s="188" t="s">
        <v>81</v>
      </c>
      <c r="AY145" s="187" t="s">
        <v>140</v>
      </c>
      <c r="BK145" s="189">
        <f>SUM(BK146:BK159)</f>
        <v>0</v>
      </c>
    </row>
    <row r="146" spans="2:65" s="1" customFormat="1" ht="16.5" customHeight="1">
      <c r="B146" s="41"/>
      <c r="C146" s="192" t="s">
        <v>10</v>
      </c>
      <c r="D146" s="192" t="s">
        <v>143</v>
      </c>
      <c r="E146" s="193" t="s">
        <v>234</v>
      </c>
      <c r="F146" s="194" t="s">
        <v>235</v>
      </c>
      <c r="G146" s="195" t="s">
        <v>236</v>
      </c>
      <c r="H146" s="196">
        <v>1</v>
      </c>
      <c r="I146" s="197"/>
      <c r="J146" s="198">
        <f>ROUND(I146*H146,2)</f>
        <v>0</v>
      </c>
      <c r="K146" s="194" t="s">
        <v>147</v>
      </c>
      <c r="L146" s="61"/>
      <c r="M146" s="199" t="s">
        <v>23</v>
      </c>
      <c r="N146" s="200" t="s">
        <v>44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0.01946</v>
      </c>
      <c r="T146" s="202">
        <f>S146*H146</f>
        <v>0.01946</v>
      </c>
      <c r="AR146" s="24" t="s">
        <v>228</v>
      </c>
      <c r="AT146" s="24" t="s">
        <v>143</v>
      </c>
      <c r="AU146" s="24" t="s">
        <v>83</v>
      </c>
      <c r="AY146" s="24" t="s">
        <v>140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81</v>
      </c>
      <c r="BK146" s="203">
        <f>ROUND(I146*H146,2)</f>
        <v>0</v>
      </c>
      <c r="BL146" s="24" t="s">
        <v>228</v>
      </c>
      <c r="BM146" s="24" t="s">
        <v>237</v>
      </c>
    </row>
    <row r="147" spans="2:51" s="11" customFormat="1" ht="13.5">
      <c r="B147" s="207"/>
      <c r="C147" s="208"/>
      <c r="D147" s="204" t="s">
        <v>152</v>
      </c>
      <c r="E147" s="209" t="s">
        <v>23</v>
      </c>
      <c r="F147" s="210" t="s">
        <v>153</v>
      </c>
      <c r="G147" s="208"/>
      <c r="H147" s="209" t="s">
        <v>23</v>
      </c>
      <c r="I147" s="211"/>
      <c r="J147" s="208"/>
      <c r="K147" s="208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152</v>
      </c>
      <c r="AU147" s="216" t="s">
        <v>83</v>
      </c>
      <c r="AV147" s="11" t="s">
        <v>81</v>
      </c>
      <c r="AW147" s="11" t="s">
        <v>36</v>
      </c>
      <c r="AX147" s="11" t="s">
        <v>73</v>
      </c>
      <c r="AY147" s="216" t="s">
        <v>140</v>
      </c>
    </row>
    <row r="148" spans="2:51" s="12" customFormat="1" ht="13.5">
      <c r="B148" s="217"/>
      <c r="C148" s="218"/>
      <c r="D148" s="204" t="s">
        <v>152</v>
      </c>
      <c r="E148" s="219" t="s">
        <v>23</v>
      </c>
      <c r="F148" s="220" t="s">
        <v>231</v>
      </c>
      <c r="G148" s="218"/>
      <c r="H148" s="221">
        <v>1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152</v>
      </c>
      <c r="AU148" s="227" t="s">
        <v>83</v>
      </c>
      <c r="AV148" s="12" t="s">
        <v>83</v>
      </c>
      <c r="AW148" s="12" t="s">
        <v>36</v>
      </c>
      <c r="AX148" s="12" t="s">
        <v>73</v>
      </c>
      <c r="AY148" s="227" t="s">
        <v>140</v>
      </c>
    </row>
    <row r="149" spans="2:51" s="13" customFormat="1" ht="13.5">
      <c r="B149" s="228"/>
      <c r="C149" s="229"/>
      <c r="D149" s="204" t="s">
        <v>152</v>
      </c>
      <c r="E149" s="230" t="s">
        <v>23</v>
      </c>
      <c r="F149" s="231" t="s">
        <v>155</v>
      </c>
      <c r="G149" s="229"/>
      <c r="H149" s="232">
        <v>1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152</v>
      </c>
      <c r="AU149" s="238" t="s">
        <v>83</v>
      </c>
      <c r="AV149" s="13" t="s">
        <v>148</v>
      </c>
      <c r="AW149" s="13" t="s">
        <v>36</v>
      </c>
      <c r="AX149" s="13" t="s">
        <v>81</v>
      </c>
      <c r="AY149" s="238" t="s">
        <v>140</v>
      </c>
    </row>
    <row r="150" spans="2:65" s="1" customFormat="1" ht="16.5" customHeight="1">
      <c r="B150" s="41"/>
      <c r="C150" s="192" t="s">
        <v>228</v>
      </c>
      <c r="D150" s="192" t="s">
        <v>143</v>
      </c>
      <c r="E150" s="193" t="s">
        <v>238</v>
      </c>
      <c r="F150" s="194" t="s">
        <v>239</v>
      </c>
      <c r="G150" s="195" t="s">
        <v>236</v>
      </c>
      <c r="H150" s="196">
        <v>1</v>
      </c>
      <c r="I150" s="197"/>
      <c r="J150" s="198">
        <f>ROUND(I150*H150,2)</f>
        <v>0</v>
      </c>
      <c r="K150" s="194" t="s">
        <v>147</v>
      </c>
      <c r="L150" s="61"/>
      <c r="M150" s="199" t="s">
        <v>23</v>
      </c>
      <c r="N150" s="200" t="s">
        <v>44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0.0225</v>
      </c>
      <c r="T150" s="202">
        <f>S150*H150</f>
        <v>0.0225</v>
      </c>
      <c r="AR150" s="24" t="s">
        <v>228</v>
      </c>
      <c r="AT150" s="24" t="s">
        <v>143</v>
      </c>
      <c r="AU150" s="24" t="s">
        <v>83</v>
      </c>
      <c r="AY150" s="24" t="s">
        <v>140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81</v>
      </c>
      <c r="BK150" s="203">
        <f>ROUND(I150*H150,2)</f>
        <v>0</v>
      </c>
      <c r="BL150" s="24" t="s">
        <v>228</v>
      </c>
      <c r="BM150" s="24" t="s">
        <v>240</v>
      </c>
    </row>
    <row r="151" spans="2:51" s="11" customFormat="1" ht="13.5">
      <c r="B151" s="207"/>
      <c r="C151" s="208"/>
      <c r="D151" s="204" t="s">
        <v>152</v>
      </c>
      <c r="E151" s="209" t="s">
        <v>23</v>
      </c>
      <c r="F151" s="210" t="s">
        <v>153</v>
      </c>
      <c r="G151" s="208"/>
      <c r="H151" s="209" t="s">
        <v>23</v>
      </c>
      <c r="I151" s="211"/>
      <c r="J151" s="208"/>
      <c r="K151" s="208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152</v>
      </c>
      <c r="AU151" s="216" t="s">
        <v>83</v>
      </c>
      <c r="AV151" s="11" t="s">
        <v>81</v>
      </c>
      <c r="AW151" s="11" t="s">
        <v>36</v>
      </c>
      <c r="AX151" s="11" t="s">
        <v>73</v>
      </c>
      <c r="AY151" s="216" t="s">
        <v>140</v>
      </c>
    </row>
    <row r="152" spans="2:51" s="12" customFormat="1" ht="13.5">
      <c r="B152" s="217"/>
      <c r="C152" s="218"/>
      <c r="D152" s="204" t="s">
        <v>152</v>
      </c>
      <c r="E152" s="219" t="s">
        <v>23</v>
      </c>
      <c r="F152" s="220" t="s">
        <v>231</v>
      </c>
      <c r="G152" s="218"/>
      <c r="H152" s="221">
        <v>1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152</v>
      </c>
      <c r="AU152" s="227" t="s">
        <v>83</v>
      </c>
      <c r="AV152" s="12" t="s">
        <v>83</v>
      </c>
      <c r="AW152" s="12" t="s">
        <v>36</v>
      </c>
      <c r="AX152" s="12" t="s">
        <v>73</v>
      </c>
      <c r="AY152" s="227" t="s">
        <v>140</v>
      </c>
    </row>
    <row r="153" spans="2:51" s="13" customFormat="1" ht="13.5">
      <c r="B153" s="228"/>
      <c r="C153" s="229"/>
      <c r="D153" s="204" t="s">
        <v>152</v>
      </c>
      <c r="E153" s="230" t="s">
        <v>23</v>
      </c>
      <c r="F153" s="231" t="s">
        <v>155</v>
      </c>
      <c r="G153" s="229"/>
      <c r="H153" s="232">
        <v>1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152</v>
      </c>
      <c r="AU153" s="238" t="s">
        <v>83</v>
      </c>
      <c r="AV153" s="13" t="s">
        <v>148</v>
      </c>
      <c r="AW153" s="13" t="s">
        <v>36</v>
      </c>
      <c r="AX153" s="13" t="s">
        <v>81</v>
      </c>
      <c r="AY153" s="238" t="s">
        <v>140</v>
      </c>
    </row>
    <row r="154" spans="2:65" s="1" customFormat="1" ht="25.5" customHeight="1">
      <c r="B154" s="41"/>
      <c r="C154" s="192" t="s">
        <v>241</v>
      </c>
      <c r="D154" s="192" t="s">
        <v>143</v>
      </c>
      <c r="E154" s="193" t="s">
        <v>242</v>
      </c>
      <c r="F154" s="194" t="s">
        <v>243</v>
      </c>
      <c r="G154" s="195" t="s">
        <v>236</v>
      </c>
      <c r="H154" s="196">
        <v>1</v>
      </c>
      <c r="I154" s="197"/>
      <c r="J154" s="198">
        <f>ROUND(I154*H154,2)</f>
        <v>0</v>
      </c>
      <c r="K154" s="194" t="s">
        <v>147</v>
      </c>
      <c r="L154" s="61"/>
      <c r="M154" s="199" t="s">
        <v>23</v>
      </c>
      <c r="N154" s="200" t="s">
        <v>44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0.0092</v>
      </c>
      <c r="T154" s="202">
        <f>S154*H154</f>
        <v>0.0092</v>
      </c>
      <c r="AR154" s="24" t="s">
        <v>228</v>
      </c>
      <c r="AT154" s="24" t="s">
        <v>143</v>
      </c>
      <c r="AU154" s="24" t="s">
        <v>83</v>
      </c>
      <c r="AY154" s="24" t="s">
        <v>140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81</v>
      </c>
      <c r="BK154" s="203">
        <f>ROUND(I154*H154,2)</f>
        <v>0</v>
      </c>
      <c r="BL154" s="24" t="s">
        <v>228</v>
      </c>
      <c r="BM154" s="24" t="s">
        <v>244</v>
      </c>
    </row>
    <row r="155" spans="2:51" s="11" customFormat="1" ht="13.5">
      <c r="B155" s="207"/>
      <c r="C155" s="208"/>
      <c r="D155" s="204" t="s">
        <v>152</v>
      </c>
      <c r="E155" s="209" t="s">
        <v>23</v>
      </c>
      <c r="F155" s="210" t="s">
        <v>153</v>
      </c>
      <c r="G155" s="208"/>
      <c r="H155" s="209" t="s">
        <v>23</v>
      </c>
      <c r="I155" s="211"/>
      <c r="J155" s="208"/>
      <c r="K155" s="208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152</v>
      </c>
      <c r="AU155" s="216" t="s">
        <v>83</v>
      </c>
      <c r="AV155" s="11" t="s">
        <v>81</v>
      </c>
      <c r="AW155" s="11" t="s">
        <v>36</v>
      </c>
      <c r="AX155" s="11" t="s">
        <v>73</v>
      </c>
      <c r="AY155" s="216" t="s">
        <v>140</v>
      </c>
    </row>
    <row r="156" spans="2:51" s="12" customFormat="1" ht="13.5">
      <c r="B156" s="217"/>
      <c r="C156" s="218"/>
      <c r="D156" s="204" t="s">
        <v>152</v>
      </c>
      <c r="E156" s="219" t="s">
        <v>23</v>
      </c>
      <c r="F156" s="220" t="s">
        <v>231</v>
      </c>
      <c r="G156" s="218"/>
      <c r="H156" s="221">
        <v>1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152</v>
      </c>
      <c r="AU156" s="227" t="s">
        <v>83</v>
      </c>
      <c r="AV156" s="12" t="s">
        <v>83</v>
      </c>
      <c r="AW156" s="12" t="s">
        <v>36</v>
      </c>
      <c r="AX156" s="12" t="s">
        <v>73</v>
      </c>
      <c r="AY156" s="227" t="s">
        <v>140</v>
      </c>
    </row>
    <row r="157" spans="2:51" s="13" customFormat="1" ht="13.5">
      <c r="B157" s="228"/>
      <c r="C157" s="229"/>
      <c r="D157" s="204" t="s">
        <v>152</v>
      </c>
      <c r="E157" s="230" t="s">
        <v>23</v>
      </c>
      <c r="F157" s="231" t="s">
        <v>155</v>
      </c>
      <c r="G157" s="229"/>
      <c r="H157" s="232">
        <v>1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152</v>
      </c>
      <c r="AU157" s="238" t="s">
        <v>83</v>
      </c>
      <c r="AV157" s="13" t="s">
        <v>148</v>
      </c>
      <c r="AW157" s="13" t="s">
        <v>36</v>
      </c>
      <c r="AX157" s="13" t="s">
        <v>81</v>
      </c>
      <c r="AY157" s="238" t="s">
        <v>140</v>
      </c>
    </row>
    <row r="158" spans="2:65" s="1" customFormat="1" ht="25.5" customHeight="1">
      <c r="B158" s="41"/>
      <c r="C158" s="192" t="s">
        <v>245</v>
      </c>
      <c r="D158" s="192" t="s">
        <v>143</v>
      </c>
      <c r="E158" s="193" t="s">
        <v>246</v>
      </c>
      <c r="F158" s="194" t="s">
        <v>247</v>
      </c>
      <c r="G158" s="195" t="s">
        <v>205</v>
      </c>
      <c r="H158" s="196">
        <v>0.056</v>
      </c>
      <c r="I158" s="197"/>
      <c r="J158" s="198">
        <f>ROUND(I158*H158,2)</f>
        <v>0</v>
      </c>
      <c r="K158" s="194" t="s">
        <v>147</v>
      </c>
      <c r="L158" s="61"/>
      <c r="M158" s="199" t="s">
        <v>23</v>
      </c>
      <c r="N158" s="200" t="s">
        <v>44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228</v>
      </c>
      <c r="AT158" s="24" t="s">
        <v>143</v>
      </c>
      <c r="AU158" s="24" t="s">
        <v>83</v>
      </c>
      <c r="AY158" s="24" t="s">
        <v>140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81</v>
      </c>
      <c r="BK158" s="203">
        <f>ROUND(I158*H158,2)</f>
        <v>0</v>
      </c>
      <c r="BL158" s="24" t="s">
        <v>228</v>
      </c>
      <c r="BM158" s="24" t="s">
        <v>248</v>
      </c>
    </row>
    <row r="159" spans="2:65" s="1" customFormat="1" ht="16.5" customHeight="1">
      <c r="B159" s="41"/>
      <c r="C159" s="192" t="s">
        <v>249</v>
      </c>
      <c r="D159" s="192" t="s">
        <v>143</v>
      </c>
      <c r="E159" s="193" t="s">
        <v>250</v>
      </c>
      <c r="F159" s="194" t="s">
        <v>251</v>
      </c>
      <c r="G159" s="195" t="s">
        <v>236</v>
      </c>
      <c r="H159" s="196">
        <v>3</v>
      </c>
      <c r="I159" s="197"/>
      <c r="J159" s="198">
        <f>ROUND(I159*H159,2)</f>
        <v>0</v>
      </c>
      <c r="K159" s="194" t="s">
        <v>147</v>
      </c>
      <c r="L159" s="61"/>
      <c r="M159" s="199" t="s">
        <v>23</v>
      </c>
      <c r="N159" s="200" t="s">
        <v>44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0.00176</v>
      </c>
      <c r="T159" s="202">
        <f>S159*H159</f>
        <v>0.00528</v>
      </c>
      <c r="AR159" s="24" t="s">
        <v>228</v>
      </c>
      <c r="AT159" s="24" t="s">
        <v>143</v>
      </c>
      <c r="AU159" s="24" t="s">
        <v>83</v>
      </c>
      <c r="AY159" s="24" t="s">
        <v>140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81</v>
      </c>
      <c r="BK159" s="203">
        <f>ROUND(I159*H159,2)</f>
        <v>0</v>
      </c>
      <c r="BL159" s="24" t="s">
        <v>228</v>
      </c>
      <c r="BM159" s="24" t="s">
        <v>252</v>
      </c>
    </row>
    <row r="160" spans="2:63" s="10" customFormat="1" ht="29.85" customHeight="1">
      <c r="B160" s="176"/>
      <c r="C160" s="177"/>
      <c r="D160" s="178" t="s">
        <v>72</v>
      </c>
      <c r="E160" s="190" t="s">
        <v>253</v>
      </c>
      <c r="F160" s="190" t="s">
        <v>254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SUM(P161:P164)</f>
        <v>0</v>
      </c>
      <c r="Q160" s="184"/>
      <c r="R160" s="185">
        <f>SUM(R161:R164)</f>
        <v>0</v>
      </c>
      <c r="S160" s="184"/>
      <c r="T160" s="186">
        <f>SUM(T161:T164)</f>
        <v>0.0238</v>
      </c>
      <c r="AR160" s="187" t="s">
        <v>83</v>
      </c>
      <c r="AT160" s="188" t="s">
        <v>72</v>
      </c>
      <c r="AU160" s="188" t="s">
        <v>81</v>
      </c>
      <c r="AY160" s="187" t="s">
        <v>140</v>
      </c>
      <c r="BK160" s="189">
        <f>SUM(BK161:BK164)</f>
        <v>0</v>
      </c>
    </row>
    <row r="161" spans="2:65" s="1" customFormat="1" ht="16.5" customHeight="1">
      <c r="B161" s="41"/>
      <c r="C161" s="192" t="s">
        <v>255</v>
      </c>
      <c r="D161" s="192" t="s">
        <v>143</v>
      </c>
      <c r="E161" s="193" t="s">
        <v>256</v>
      </c>
      <c r="F161" s="194" t="s">
        <v>257</v>
      </c>
      <c r="G161" s="195" t="s">
        <v>158</v>
      </c>
      <c r="H161" s="196">
        <v>1</v>
      </c>
      <c r="I161" s="197"/>
      <c r="J161" s="198">
        <f>ROUND(I161*H161,2)</f>
        <v>0</v>
      </c>
      <c r="K161" s="194" t="s">
        <v>23</v>
      </c>
      <c r="L161" s="61"/>
      <c r="M161" s="199" t="s">
        <v>23</v>
      </c>
      <c r="N161" s="200" t="s">
        <v>44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0.0238</v>
      </c>
      <c r="T161" s="202">
        <f>S161*H161</f>
        <v>0.0238</v>
      </c>
      <c r="AR161" s="24" t="s">
        <v>228</v>
      </c>
      <c r="AT161" s="24" t="s">
        <v>143</v>
      </c>
      <c r="AU161" s="24" t="s">
        <v>83</v>
      </c>
      <c r="AY161" s="24" t="s">
        <v>140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81</v>
      </c>
      <c r="BK161" s="203">
        <f>ROUND(I161*H161,2)</f>
        <v>0</v>
      </c>
      <c r="BL161" s="24" t="s">
        <v>228</v>
      </c>
      <c r="BM161" s="24" t="s">
        <v>258</v>
      </c>
    </row>
    <row r="162" spans="2:51" s="11" customFormat="1" ht="13.5">
      <c r="B162" s="207"/>
      <c r="C162" s="208"/>
      <c r="D162" s="204" t="s">
        <v>152</v>
      </c>
      <c r="E162" s="209" t="s">
        <v>23</v>
      </c>
      <c r="F162" s="210" t="s">
        <v>153</v>
      </c>
      <c r="G162" s="208"/>
      <c r="H162" s="209" t="s">
        <v>23</v>
      </c>
      <c r="I162" s="211"/>
      <c r="J162" s="208"/>
      <c r="K162" s="208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152</v>
      </c>
      <c r="AU162" s="216" t="s">
        <v>83</v>
      </c>
      <c r="AV162" s="11" t="s">
        <v>81</v>
      </c>
      <c r="AW162" s="11" t="s">
        <v>36</v>
      </c>
      <c r="AX162" s="11" t="s">
        <v>73</v>
      </c>
      <c r="AY162" s="216" t="s">
        <v>140</v>
      </c>
    </row>
    <row r="163" spans="2:51" s="12" customFormat="1" ht="13.5">
      <c r="B163" s="217"/>
      <c r="C163" s="218"/>
      <c r="D163" s="204" t="s">
        <v>152</v>
      </c>
      <c r="E163" s="219" t="s">
        <v>23</v>
      </c>
      <c r="F163" s="220" t="s">
        <v>231</v>
      </c>
      <c r="G163" s="218"/>
      <c r="H163" s="221">
        <v>1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152</v>
      </c>
      <c r="AU163" s="227" t="s">
        <v>83</v>
      </c>
      <c r="AV163" s="12" t="s">
        <v>83</v>
      </c>
      <c r="AW163" s="12" t="s">
        <v>36</v>
      </c>
      <c r="AX163" s="12" t="s">
        <v>73</v>
      </c>
      <c r="AY163" s="227" t="s">
        <v>140</v>
      </c>
    </row>
    <row r="164" spans="2:51" s="13" customFormat="1" ht="13.5">
      <c r="B164" s="228"/>
      <c r="C164" s="229"/>
      <c r="D164" s="204" t="s">
        <v>152</v>
      </c>
      <c r="E164" s="230" t="s">
        <v>23</v>
      </c>
      <c r="F164" s="231" t="s">
        <v>155</v>
      </c>
      <c r="G164" s="229"/>
      <c r="H164" s="232">
        <v>1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152</v>
      </c>
      <c r="AU164" s="238" t="s">
        <v>83</v>
      </c>
      <c r="AV164" s="13" t="s">
        <v>148</v>
      </c>
      <c r="AW164" s="13" t="s">
        <v>36</v>
      </c>
      <c r="AX164" s="13" t="s">
        <v>81</v>
      </c>
      <c r="AY164" s="238" t="s">
        <v>140</v>
      </c>
    </row>
    <row r="165" spans="2:63" s="10" customFormat="1" ht="29.85" customHeight="1">
      <c r="B165" s="176"/>
      <c r="C165" s="177"/>
      <c r="D165" s="178" t="s">
        <v>72</v>
      </c>
      <c r="E165" s="190" t="s">
        <v>259</v>
      </c>
      <c r="F165" s="190" t="s">
        <v>260</v>
      </c>
      <c r="G165" s="177"/>
      <c r="H165" s="177"/>
      <c r="I165" s="180"/>
      <c r="J165" s="191">
        <f>BK165</f>
        <v>0</v>
      </c>
      <c r="K165" s="177"/>
      <c r="L165" s="182"/>
      <c r="M165" s="183"/>
      <c r="N165" s="184"/>
      <c r="O165" s="184"/>
      <c r="P165" s="185">
        <f>SUM(P166:P181)</f>
        <v>0</v>
      </c>
      <c r="Q165" s="184"/>
      <c r="R165" s="185">
        <f>SUM(R166:R181)</f>
        <v>0</v>
      </c>
      <c r="S165" s="184"/>
      <c r="T165" s="186">
        <f>SUM(T166:T181)</f>
        <v>1.1524</v>
      </c>
      <c r="AR165" s="187" t="s">
        <v>83</v>
      </c>
      <c r="AT165" s="188" t="s">
        <v>72</v>
      </c>
      <c r="AU165" s="188" t="s">
        <v>81</v>
      </c>
      <c r="AY165" s="187" t="s">
        <v>140</v>
      </c>
      <c r="BK165" s="189">
        <f>SUM(BK166:BK181)</f>
        <v>0</v>
      </c>
    </row>
    <row r="166" spans="2:65" s="1" customFormat="1" ht="16.5" customHeight="1">
      <c r="B166" s="41"/>
      <c r="C166" s="192" t="s">
        <v>9</v>
      </c>
      <c r="D166" s="192" t="s">
        <v>143</v>
      </c>
      <c r="E166" s="193" t="s">
        <v>261</v>
      </c>
      <c r="F166" s="194" t="s">
        <v>262</v>
      </c>
      <c r="G166" s="195" t="s">
        <v>158</v>
      </c>
      <c r="H166" s="196">
        <v>3</v>
      </c>
      <c r="I166" s="197"/>
      <c r="J166" s="198">
        <f>ROUND(I166*H166,2)</f>
        <v>0</v>
      </c>
      <c r="K166" s="194" t="s">
        <v>23</v>
      </c>
      <c r="L166" s="61"/>
      <c r="M166" s="199" t="s">
        <v>23</v>
      </c>
      <c r="N166" s="200" t="s">
        <v>44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0.104</v>
      </c>
      <c r="T166" s="202">
        <f>S166*H166</f>
        <v>0.312</v>
      </c>
      <c r="AR166" s="24" t="s">
        <v>228</v>
      </c>
      <c r="AT166" s="24" t="s">
        <v>143</v>
      </c>
      <c r="AU166" s="24" t="s">
        <v>83</v>
      </c>
      <c r="AY166" s="24" t="s">
        <v>140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81</v>
      </c>
      <c r="BK166" s="203">
        <f>ROUND(I166*H166,2)</f>
        <v>0</v>
      </c>
      <c r="BL166" s="24" t="s">
        <v>228</v>
      </c>
      <c r="BM166" s="24" t="s">
        <v>263</v>
      </c>
    </row>
    <row r="167" spans="2:51" s="11" customFormat="1" ht="13.5">
      <c r="B167" s="207"/>
      <c r="C167" s="208"/>
      <c r="D167" s="204" t="s">
        <v>152</v>
      </c>
      <c r="E167" s="209" t="s">
        <v>23</v>
      </c>
      <c r="F167" s="210" t="s">
        <v>153</v>
      </c>
      <c r="G167" s="208"/>
      <c r="H167" s="209" t="s">
        <v>23</v>
      </c>
      <c r="I167" s="211"/>
      <c r="J167" s="208"/>
      <c r="K167" s="208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152</v>
      </c>
      <c r="AU167" s="216" t="s">
        <v>83</v>
      </c>
      <c r="AV167" s="11" t="s">
        <v>81</v>
      </c>
      <c r="AW167" s="11" t="s">
        <v>36</v>
      </c>
      <c r="AX167" s="11" t="s">
        <v>73</v>
      </c>
      <c r="AY167" s="216" t="s">
        <v>140</v>
      </c>
    </row>
    <row r="168" spans="2:51" s="12" customFormat="1" ht="13.5">
      <c r="B168" s="217"/>
      <c r="C168" s="218"/>
      <c r="D168" s="204" t="s">
        <v>152</v>
      </c>
      <c r="E168" s="219" t="s">
        <v>23</v>
      </c>
      <c r="F168" s="220" t="s">
        <v>264</v>
      </c>
      <c r="G168" s="218"/>
      <c r="H168" s="221">
        <v>3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152</v>
      </c>
      <c r="AU168" s="227" t="s">
        <v>83</v>
      </c>
      <c r="AV168" s="12" t="s">
        <v>83</v>
      </c>
      <c r="AW168" s="12" t="s">
        <v>36</v>
      </c>
      <c r="AX168" s="12" t="s">
        <v>73</v>
      </c>
      <c r="AY168" s="227" t="s">
        <v>140</v>
      </c>
    </row>
    <row r="169" spans="2:51" s="13" customFormat="1" ht="13.5">
      <c r="B169" s="228"/>
      <c r="C169" s="229"/>
      <c r="D169" s="204" t="s">
        <v>152</v>
      </c>
      <c r="E169" s="230" t="s">
        <v>23</v>
      </c>
      <c r="F169" s="231" t="s">
        <v>155</v>
      </c>
      <c r="G169" s="229"/>
      <c r="H169" s="232">
        <v>3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152</v>
      </c>
      <c r="AU169" s="238" t="s">
        <v>83</v>
      </c>
      <c r="AV169" s="13" t="s">
        <v>148</v>
      </c>
      <c r="AW169" s="13" t="s">
        <v>36</v>
      </c>
      <c r="AX169" s="13" t="s">
        <v>81</v>
      </c>
      <c r="AY169" s="238" t="s">
        <v>140</v>
      </c>
    </row>
    <row r="170" spans="2:65" s="1" customFormat="1" ht="16.5" customHeight="1">
      <c r="B170" s="41"/>
      <c r="C170" s="192" t="s">
        <v>265</v>
      </c>
      <c r="D170" s="192" t="s">
        <v>143</v>
      </c>
      <c r="E170" s="193" t="s">
        <v>266</v>
      </c>
      <c r="F170" s="194" t="s">
        <v>267</v>
      </c>
      <c r="G170" s="195" t="s">
        <v>158</v>
      </c>
      <c r="H170" s="196">
        <v>4</v>
      </c>
      <c r="I170" s="197"/>
      <c r="J170" s="198">
        <f>ROUND(I170*H170,2)</f>
        <v>0</v>
      </c>
      <c r="K170" s="194" t="s">
        <v>23</v>
      </c>
      <c r="L170" s="61"/>
      <c r="M170" s="199" t="s">
        <v>23</v>
      </c>
      <c r="N170" s="200" t="s">
        <v>44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0.139</v>
      </c>
      <c r="T170" s="202">
        <f>S170*H170</f>
        <v>0.556</v>
      </c>
      <c r="AR170" s="24" t="s">
        <v>228</v>
      </c>
      <c r="AT170" s="24" t="s">
        <v>143</v>
      </c>
      <c r="AU170" s="24" t="s">
        <v>83</v>
      </c>
      <c r="AY170" s="24" t="s">
        <v>140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81</v>
      </c>
      <c r="BK170" s="203">
        <f>ROUND(I170*H170,2)</f>
        <v>0</v>
      </c>
      <c r="BL170" s="24" t="s">
        <v>228</v>
      </c>
      <c r="BM170" s="24" t="s">
        <v>268</v>
      </c>
    </row>
    <row r="171" spans="2:51" s="11" customFormat="1" ht="13.5">
      <c r="B171" s="207"/>
      <c r="C171" s="208"/>
      <c r="D171" s="204" t="s">
        <v>152</v>
      </c>
      <c r="E171" s="209" t="s">
        <v>23</v>
      </c>
      <c r="F171" s="210" t="s">
        <v>153</v>
      </c>
      <c r="G171" s="208"/>
      <c r="H171" s="209" t="s">
        <v>23</v>
      </c>
      <c r="I171" s="211"/>
      <c r="J171" s="208"/>
      <c r="K171" s="208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152</v>
      </c>
      <c r="AU171" s="216" t="s">
        <v>83</v>
      </c>
      <c r="AV171" s="11" t="s">
        <v>81</v>
      </c>
      <c r="AW171" s="11" t="s">
        <v>36</v>
      </c>
      <c r="AX171" s="11" t="s">
        <v>73</v>
      </c>
      <c r="AY171" s="216" t="s">
        <v>140</v>
      </c>
    </row>
    <row r="172" spans="2:51" s="12" customFormat="1" ht="13.5">
      <c r="B172" s="217"/>
      <c r="C172" s="218"/>
      <c r="D172" s="204" t="s">
        <v>152</v>
      </c>
      <c r="E172" s="219" t="s">
        <v>23</v>
      </c>
      <c r="F172" s="220" t="s">
        <v>269</v>
      </c>
      <c r="G172" s="218"/>
      <c r="H172" s="221">
        <v>4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152</v>
      </c>
      <c r="AU172" s="227" t="s">
        <v>83</v>
      </c>
      <c r="AV172" s="12" t="s">
        <v>83</v>
      </c>
      <c r="AW172" s="12" t="s">
        <v>36</v>
      </c>
      <c r="AX172" s="12" t="s">
        <v>73</v>
      </c>
      <c r="AY172" s="227" t="s">
        <v>140</v>
      </c>
    </row>
    <row r="173" spans="2:51" s="13" customFormat="1" ht="13.5">
      <c r="B173" s="228"/>
      <c r="C173" s="229"/>
      <c r="D173" s="204" t="s">
        <v>152</v>
      </c>
      <c r="E173" s="230" t="s">
        <v>23</v>
      </c>
      <c r="F173" s="231" t="s">
        <v>155</v>
      </c>
      <c r="G173" s="229"/>
      <c r="H173" s="232">
        <v>4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152</v>
      </c>
      <c r="AU173" s="238" t="s">
        <v>83</v>
      </c>
      <c r="AV173" s="13" t="s">
        <v>148</v>
      </c>
      <c r="AW173" s="13" t="s">
        <v>36</v>
      </c>
      <c r="AX173" s="13" t="s">
        <v>81</v>
      </c>
      <c r="AY173" s="238" t="s">
        <v>140</v>
      </c>
    </row>
    <row r="174" spans="2:65" s="1" customFormat="1" ht="25.5" customHeight="1">
      <c r="B174" s="41"/>
      <c r="C174" s="192" t="s">
        <v>270</v>
      </c>
      <c r="D174" s="192" t="s">
        <v>143</v>
      </c>
      <c r="E174" s="193" t="s">
        <v>271</v>
      </c>
      <c r="F174" s="194" t="s">
        <v>272</v>
      </c>
      <c r="G174" s="195" t="s">
        <v>158</v>
      </c>
      <c r="H174" s="196">
        <v>1</v>
      </c>
      <c r="I174" s="197"/>
      <c r="J174" s="198">
        <f>ROUND(I174*H174,2)</f>
        <v>0</v>
      </c>
      <c r="K174" s="194" t="s">
        <v>147</v>
      </c>
      <c r="L174" s="61"/>
      <c r="M174" s="199" t="s">
        <v>23</v>
      </c>
      <c r="N174" s="200" t="s">
        <v>44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0.174</v>
      </c>
      <c r="T174" s="202">
        <f>S174*H174</f>
        <v>0.174</v>
      </c>
      <c r="AR174" s="24" t="s">
        <v>228</v>
      </c>
      <c r="AT174" s="24" t="s">
        <v>143</v>
      </c>
      <c r="AU174" s="24" t="s">
        <v>83</v>
      </c>
      <c r="AY174" s="24" t="s">
        <v>140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81</v>
      </c>
      <c r="BK174" s="203">
        <f>ROUND(I174*H174,2)</f>
        <v>0</v>
      </c>
      <c r="BL174" s="24" t="s">
        <v>228</v>
      </c>
      <c r="BM174" s="24" t="s">
        <v>273</v>
      </c>
    </row>
    <row r="175" spans="2:51" s="11" customFormat="1" ht="13.5">
      <c r="B175" s="207"/>
      <c r="C175" s="208"/>
      <c r="D175" s="204" t="s">
        <v>152</v>
      </c>
      <c r="E175" s="209" t="s">
        <v>23</v>
      </c>
      <c r="F175" s="210" t="s">
        <v>153</v>
      </c>
      <c r="G175" s="208"/>
      <c r="H175" s="209" t="s">
        <v>23</v>
      </c>
      <c r="I175" s="211"/>
      <c r="J175" s="208"/>
      <c r="K175" s="208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152</v>
      </c>
      <c r="AU175" s="216" t="s">
        <v>83</v>
      </c>
      <c r="AV175" s="11" t="s">
        <v>81</v>
      </c>
      <c r="AW175" s="11" t="s">
        <v>36</v>
      </c>
      <c r="AX175" s="11" t="s">
        <v>73</v>
      </c>
      <c r="AY175" s="216" t="s">
        <v>140</v>
      </c>
    </row>
    <row r="176" spans="2:51" s="12" customFormat="1" ht="13.5">
      <c r="B176" s="217"/>
      <c r="C176" s="218"/>
      <c r="D176" s="204" t="s">
        <v>152</v>
      </c>
      <c r="E176" s="219" t="s">
        <v>23</v>
      </c>
      <c r="F176" s="220" t="s">
        <v>231</v>
      </c>
      <c r="G176" s="218"/>
      <c r="H176" s="221">
        <v>1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152</v>
      </c>
      <c r="AU176" s="227" t="s">
        <v>83</v>
      </c>
      <c r="AV176" s="12" t="s">
        <v>83</v>
      </c>
      <c r="AW176" s="12" t="s">
        <v>36</v>
      </c>
      <c r="AX176" s="12" t="s">
        <v>73</v>
      </c>
      <c r="AY176" s="227" t="s">
        <v>140</v>
      </c>
    </row>
    <row r="177" spans="2:51" s="13" customFormat="1" ht="13.5">
      <c r="B177" s="228"/>
      <c r="C177" s="229"/>
      <c r="D177" s="204" t="s">
        <v>152</v>
      </c>
      <c r="E177" s="230" t="s">
        <v>23</v>
      </c>
      <c r="F177" s="231" t="s">
        <v>155</v>
      </c>
      <c r="G177" s="229"/>
      <c r="H177" s="232">
        <v>1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152</v>
      </c>
      <c r="AU177" s="238" t="s">
        <v>83</v>
      </c>
      <c r="AV177" s="13" t="s">
        <v>148</v>
      </c>
      <c r="AW177" s="13" t="s">
        <v>36</v>
      </c>
      <c r="AX177" s="13" t="s">
        <v>81</v>
      </c>
      <c r="AY177" s="238" t="s">
        <v>140</v>
      </c>
    </row>
    <row r="178" spans="2:65" s="1" customFormat="1" ht="16.5" customHeight="1">
      <c r="B178" s="41"/>
      <c r="C178" s="192" t="s">
        <v>274</v>
      </c>
      <c r="D178" s="192" t="s">
        <v>143</v>
      </c>
      <c r="E178" s="193" t="s">
        <v>275</v>
      </c>
      <c r="F178" s="194" t="s">
        <v>276</v>
      </c>
      <c r="G178" s="195" t="s">
        <v>158</v>
      </c>
      <c r="H178" s="196">
        <v>1</v>
      </c>
      <c r="I178" s="197"/>
      <c r="J178" s="198">
        <f>ROUND(I178*H178,2)</f>
        <v>0</v>
      </c>
      <c r="K178" s="194" t="s">
        <v>147</v>
      </c>
      <c r="L178" s="61"/>
      <c r="M178" s="199" t="s">
        <v>23</v>
      </c>
      <c r="N178" s="200" t="s">
        <v>44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0.1104</v>
      </c>
      <c r="T178" s="202">
        <f>S178*H178</f>
        <v>0.1104</v>
      </c>
      <c r="AR178" s="24" t="s">
        <v>228</v>
      </c>
      <c r="AT178" s="24" t="s">
        <v>143</v>
      </c>
      <c r="AU178" s="24" t="s">
        <v>83</v>
      </c>
      <c r="AY178" s="24" t="s">
        <v>140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81</v>
      </c>
      <c r="BK178" s="203">
        <f>ROUND(I178*H178,2)</f>
        <v>0</v>
      </c>
      <c r="BL178" s="24" t="s">
        <v>228</v>
      </c>
      <c r="BM178" s="24" t="s">
        <v>277</v>
      </c>
    </row>
    <row r="179" spans="2:51" s="11" customFormat="1" ht="13.5">
      <c r="B179" s="207"/>
      <c r="C179" s="208"/>
      <c r="D179" s="204" t="s">
        <v>152</v>
      </c>
      <c r="E179" s="209" t="s">
        <v>23</v>
      </c>
      <c r="F179" s="210" t="s">
        <v>153</v>
      </c>
      <c r="G179" s="208"/>
      <c r="H179" s="209" t="s">
        <v>23</v>
      </c>
      <c r="I179" s="211"/>
      <c r="J179" s="208"/>
      <c r="K179" s="208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152</v>
      </c>
      <c r="AU179" s="216" t="s">
        <v>83</v>
      </c>
      <c r="AV179" s="11" t="s">
        <v>81</v>
      </c>
      <c r="AW179" s="11" t="s">
        <v>36</v>
      </c>
      <c r="AX179" s="11" t="s">
        <v>73</v>
      </c>
      <c r="AY179" s="216" t="s">
        <v>140</v>
      </c>
    </row>
    <row r="180" spans="2:51" s="12" customFormat="1" ht="13.5">
      <c r="B180" s="217"/>
      <c r="C180" s="218"/>
      <c r="D180" s="204" t="s">
        <v>152</v>
      </c>
      <c r="E180" s="219" t="s">
        <v>23</v>
      </c>
      <c r="F180" s="220" t="s">
        <v>231</v>
      </c>
      <c r="G180" s="218"/>
      <c r="H180" s="221">
        <v>1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152</v>
      </c>
      <c r="AU180" s="227" t="s">
        <v>83</v>
      </c>
      <c r="AV180" s="12" t="s">
        <v>83</v>
      </c>
      <c r="AW180" s="12" t="s">
        <v>36</v>
      </c>
      <c r="AX180" s="12" t="s">
        <v>73</v>
      </c>
      <c r="AY180" s="227" t="s">
        <v>140</v>
      </c>
    </row>
    <row r="181" spans="2:51" s="13" customFormat="1" ht="13.5">
      <c r="B181" s="228"/>
      <c r="C181" s="229"/>
      <c r="D181" s="204" t="s">
        <v>152</v>
      </c>
      <c r="E181" s="230" t="s">
        <v>23</v>
      </c>
      <c r="F181" s="231" t="s">
        <v>155</v>
      </c>
      <c r="G181" s="229"/>
      <c r="H181" s="232">
        <v>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152</v>
      </c>
      <c r="AU181" s="238" t="s">
        <v>83</v>
      </c>
      <c r="AV181" s="13" t="s">
        <v>148</v>
      </c>
      <c r="AW181" s="13" t="s">
        <v>36</v>
      </c>
      <c r="AX181" s="13" t="s">
        <v>81</v>
      </c>
      <c r="AY181" s="238" t="s">
        <v>140</v>
      </c>
    </row>
    <row r="182" spans="2:63" s="10" customFormat="1" ht="29.85" customHeight="1">
      <c r="B182" s="176"/>
      <c r="C182" s="177"/>
      <c r="D182" s="178" t="s">
        <v>72</v>
      </c>
      <c r="E182" s="190" t="s">
        <v>278</v>
      </c>
      <c r="F182" s="190" t="s">
        <v>279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SUM(P183:P188)</f>
        <v>0</v>
      </c>
      <c r="Q182" s="184"/>
      <c r="R182" s="185">
        <f>SUM(R183:R188)</f>
        <v>0</v>
      </c>
      <c r="S182" s="184"/>
      <c r="T182" s="186">
        <f>SUM(T183:T188)</f>
        <v>0.32852149999999997</v>
      </c>
      <c r="AR182" s="187" t="s">
        <v>83</v>
      </c>
      <c r="AT182" s="188" t="s">
        <v>72</v>
      </c>
      <c r="AU182" s="188" t="s">
        <v>81</v>
      </c>
      <c r="AY182" s="187" t="s">
        <v>140</v>
      </c>
      <c r="BK182" s="189">
        <f>SUM(BK183:BK188)</f>
        <v>0</v>
      </c>
    </row>
    <row r="183" spans="2:65" s="1" customFormat="1" ht="16.5" customHeight="1">
      <c r="B183" s="41"/>
      <c r="C183" s="192" t="s">
        <v>280</v>
      </c>
      <c r="D183" s="192" t="s">
        <v>143</v>
      </c>
      <c r="E183" s="193" t="s">
        <v>281</v>
      </c>
      <c r="F183" s="194" t="s">
        <v>282</v>
      </c>
      <c r="G183" s="195" t="s">
        <v>146</v>
      </c>
      <c r="H183" s="196">
        <v>3.95</v>
      </c>
      <c r="I183" s="197"/>
      <c r="J183" s="198">
        <f>ROUND(I183*H183,2)</f>
        <v>0</v>
      </c>
      <c r="K183" s="194" t="s">
        <v>147</v>
      </c>
      <c r="L183" s="61"/>
      <c r="M183" s="199" t="s">
        <v>23</v>
      </c>
      <c r="N183" s="200" t="s">
        <v>44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0.08317</v>
      </c>
      <c r="T183" s="202">
        <f>S183*H183</f>
        <v>0.32852149999999997</v>
      </c>
      <c r="AR183" s="24" t="s">
        <v>228</v>
      </c>
      <c r="AT183" s="24" t="s">
        <v>143</v>
      </c>
      <c r="AU183" s="24" t="s">
        <v>83</v>
      </c>
      <c r="AY183" s="24" t="s">
        <v>140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81</v>
      </c>
      <c r="BK183" s="203">
        <f>ROUND(I183*H183,2)</f>
        <v>0</v>
      </c>
      <c r="BL183" s="24" t="s">
        <v>228</v>
      </c>
      <c r="BM183" s="24" t="s">
        <v>283</v>
      </c>
    </row>
    <row r="184" spans="2:51" s="11" customFormat="1" ht="13.5">
      <c r="B184" s="207"/>
      <c r="C184" s="208"/>
      <c r="D184" s="204" t="s">
        <v>152</v>
      </c>
      <c r="E184" s="209" t="s">
        <v>23</v>
      </c>
      <c r="F184" s="210" t="s">
        <v>153</v>
      </c>
      <c r="G184" s="208"/>
      <c r="H184" s="209" t="s">
        <v>23</v>
      </c>
      <c r="I184" s="211"/>
      <c r="J184" s="208"/>
      <c r="K184" s="208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152</v>
      </c>
      <c r="AU184" s="216" t="s">
        <v>83</v>
      </c>
      <c r="AV184" s="11" t="s">
        <v>81</v>
      </c>
      <c r="AW184" s="11" t="s">
        <v>36</v>
      </c>
      <c r="AX184" s="11" t="s">
        <v>73</v>
      </c>
      <c r="AY184" s="216" t="s">
        <v>140</v>
      </c>
    </row>
    <row r="185" spans="2:51" s="11" customFormat="1" ht="13.5">
      <c r="B185" s="207"/>
      <c r="C185" s="208"/>
      <c r="D185" s="204" t="s">
        <v>152</v>
      </c>
      <c r="E185" s="209" t="s">
        <v>23</v>
      </c>
      <c r="F185" s="210" t="s">
        <v>284</v>
      </c>
      <c r="G185" s="208"/>
      <c r="H185" s="209" t="s">
        <v>23</v>
      </c>
      <c r="I185" s="211"/>
      <c r="J185" s="208"/>
      <c r="K185" s="208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152</v>
      </c>
      <c r="AU185" s="216" t="s">
        <v>83</v>
      </c>
      <c r="AV185" s="11" t="s">
        <v>81</v>
      </c>
      <c r="AW185" s="11" t="s">
        <v>36</v>
      </c>
      <c r="AX185" s="11" t="s">
        <v>73</v>
      </c>
      <c r="AY185" s="216" t="s">
        <v>140</v>
      </c>
    </row>
    <row r="186" spans="2:51" s="12" customFormat="1" ht="13.5">
      <c r="B186" s="217"/>
      <c r="C186" s="218"/>
      <c r="D186" s="204" t="s">
        <v>152</v>
      </c>
      <c r="E186" s="219" t="s">
        <v>23</v>
      </c>
      <c r="F186" s="220" t="s">
        <v>285</v>
      </c>
      <c r="G186" s="218"/>
      <c r="H186" s="221">
        <v>3.89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152</v>
      </c>
      <c r="AU186" s="227" t="s">
        <v>83</v>
      </c>
      <c r="AV186" s="12" t="s">
        <v>83</v>
      </c>
      <c r="AW186" s="12" t="s">
        <v>36</v>
      </c>
      <c r="AX186" s="12" t="s">
        <v>73</v>
      </c>
      <c r="AY186" s="227" t="s">
        <v>140</v>
      </c>
    </row>
    <row r="187" spans="2:51" s="12" customFormat="1" ht="13.5">
      <c r="B187" s="217"/>
      <c r="C187" s="218"/>
      <c r="D187" s="204" t="s">
        <v>152</v>
      </c>
      <c r="E187" s="219" t="s">
        <v>23</v>
      </c>
      <c r="F187" s="220" t="s">
        <v>286</v>
      </c>
      <c r="G187" s="218"/>
      <c r="H187" s="221">
        <v>0.06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152</v>
      </c>
      <c r="AU187" s="227" t="s">
        <v>83</v>
      </c>
      <c r="AV187" s="12" t="s">
        <v>83</v>
      </c>
      <c r="AW187" s="12" t="s">
        <v>36</v>
      </c>
      <c r="AX187" s="12" t="s">
        <v>73</v>
      </c>
      <c r="AY187" s="227" t="s">
        <v>140</v>
      </c>
    </row>
    <row r="188" spans="2:51" s="13" customFormat="1" ht="13.5">
      <c r="B188" s="228"/>
      <c r="C188" s="229"/>
      <c r="D188" s="204" t="s">
        <v>152</v>
      </c>
      <c r="E188" s="230" t="s">
        <v>23</v>
      </c>
      <c r="F188" s="231" t="s">
        <v>155</v>
      </c>
      <c r="G188" s="229"/>
      <c r="H188" s="232">
        <v>3.95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152</v>
      </c>
      <c r="AU188" s="238" t="s">
        <v>83</v>
      </c>
      <c r="AV188" s="13" t="s">
        <v>148</v>
      </c>
      <c r="AW188" s="13" t="s">
        <v>36</v>
      </c>
      <c r="AX188" s="13" t="s">
        <v>81</v>
      </c>
      <c r="AY188" s="238" t="s">
        <v>140</v>
      </c>
    </row>
    <row r="189" spans="2:63" s="10" customFormat="1" ht="29.85" customHeight="1">
      <c r="B189" s="176"/>
      <c r="C189" s="177"/>
      <c r="D189" s="178" t="s">
        <v>72</v>
      </c>
      <c r="E189" s="190" t="s">
        <v>287</v>
      </c>
      <c r="F189" s="190" t="s">
        <v>288</v>
      </c>
      <c r="G189" s="177"/>
      <c r="H189" s="177"/>
      <c r="I189" s="180"/>
      <c r="J189" s="191">
        <f>BK189</f>
        <v>0</v>
      </c>
      <c r="K189" s="177"/>
      <c r="L189" s="182"/>
      <c r="M189" s="183"/>
      <c r="N189" s="184"/>
      <c r="O189" s="184"/>
      <c r="P189" s="185">
        <f>SUM(P190:P241)</f>
        <v>0</v>
      </c>
      <c r="Q189" s="184"/>
      <c r="R189" s="185">
        <f>SUM(R190:R241)</f>
        <v>0</v>
      </c>
      <c r="S189" s="184"/>
      <c r="T189" s="186">
        <f>SUM(T190:T241)</f>
        <v>0.20791199999999999</v>
      </c>
      <c r="AR189" s="187" t="s">
        <v>83</v>
      </c>
      <c r="AT189" s="188" t="s">
        <v>72</v>
      </c>
      <c r="AU189" s="188" t="s">
        <v>81</v>
      </c>
      <c r="AY189" s="187" t="s">
        <v>140</v>
      </c>
      <c r="BK189" s="189">
        <f>SUM(BK190:BK241)</f>
        <v>0</v>
      </c>
    </row>
    <row r="190" spans="2:65" s="1" customFormat="1" ht="16.5" customHeight="1">
      <c r="B190" s="41"/>
      <c r="C190" s="192" t="s">
        <v>289</v>
      </c>
      <c r="D190" s="192" t="s">
        <v>143</v>
      </c>
      <c r="E190" s="193" t="s">
        <v>290</v>
      </c>
      <c r="F190" s="194" t="s">
        <v>291</v>
      </c>
      <c r="G190" s="195" t="s">
        <v>146</v>
      </c>
      <c r="H190" s="196">
        <v>62.608</v>
      </c>
      <c r="I190" s="197"/>
      <c r="J190" s="198">
        <f>ROUND(I190*H190,2)</f>
        <v>0</v>
      </c>
      <c r="K190" s="194" t="s">
        <v>147</v>
      </c>
      <c r="L190" s="61"/>
      <c r="M190" s="199" t="s">
        <v>23</v>
      </c>
      <c r="N190" s="200" t="s">
        <v>44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0.003</v>
      </c>
      <c r="T190" s="202">
        <f>S190*H190</f>
        <v>0.187824</v>
      </c>
      <c r="AR190" s="24" t="s">
        <v>228</v>
      </c>
      <c r="AT190" s="24" t="s">
        <v>143</v>
      </c>
      <c r="AU190" s="24" t="s">
        <v>83</v>
      </c>
      <c r="AY190" s="24" t="s">
        <v>140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81</v>
      </c>
      <c r="BK190" s="203">
        <f>ROUND(I190*H190,2)</f>
        <v>0</v>
      </c>
      <c r="BL190" s="24" t="s">
        <v>228</v>
      </c>
      <c r="BM190" s="24" t="s">
        <v>292</v>
      </c>
    </row>
    <row r="191" spans="2:51" s="11" customFormat="1" ht="13.5">
      <c r="B191" s="207"/>
      <c r="C191" s="208"/>
      <c r="D191" s="204" t="s">
        <v>152</v>
      </c>
      <c r="E191" s="209" t="s">
        <v>23</v>
      </c>
      <c r="F191" s="210" t="s">
        <v>153</v>
      </c>
      <c r="G191" s="208"/>
      <c r="H191" s="209" t="s">
        <v>23</v>
      </c>
      <c r="I191" s="211"/>
      <c r="J191" s="208"/>
      <c r="K191" s="208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152</v>
      </c>
      <c r="AU191" s="216" t="s">
        <v>83</v>
      </c>
      <c r="AV191" s="11" t="s">
        <v>81</v>
      </c>
      <c r="AW191" s="11" t="s">
        <v>36</v>
      </c>
      <c r="AX191" s="11" t="s">
        <v>73</v>
      </c>
      <c r="AY191" s="216" t="s">
        <v>140</v>
      </c>
    </row>
    <row r="192" spans="2:51" s="11" customFormat="1" ht="13.5">
      <c r="B192" s="207"/>
      <c r="C192" s="208"/>
      <c r="D192" s="204" t="s">
        <v>152</v>
      </c>
      <c r="E192" s="209" t="s">
        <v>23</v>
      </c>
      <c r="F192" s="210" t="s">
        <v>293</v>
      </c>
      <c r="G192" s="208"/>
      <c r="H192" s="209" t="s">
        <v>23</v>
      </c>
      <c r="I192" s="211"/>
      <c r="J192" s="208"/>
      <c r="K192" s="208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152</v>
      </c>
      <c r="AU192" s="216" t="s">
        <v>83</v>
      </c>
      <c r="AV192" s="11" t="s">
        <v>81</v>
      </c>
      <c r="AW192" s="11" t="s">
        <v>36</v>
      </c>
      <c r="AX192" s="11" t="s">
        <v>73</v>
      </c>
      <c r="AY192" s="216" t="s">
        <v>140</v>
      </c>
    </row>
    <row r="193" spans="2:51" s="12" customFormat="1" ht="13.5">
      <c r="B193" s="217"/>
      <c r="C193" s="218"/>
      <c r="D193" s="204" t="s">
        <v>152</v>
      </c>
      <c r="E193" s="219" t="s">
        <v>23</v>
      </c>
      <c r="F193" s="220" t="s">
        <v>294</v>
      </c>
      <c r="G193" s="218"/>
      <c r="H193" s="221">
        <v>21.169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152</v>
      </c>
      <c r="AU193" s="227" t="s">
        <v>83</v>
      </c>
      <c r="AV193" s="12" t="s">
        <v>83</v>
      </c>
      <c r="AW193" s="12" t="s">
        <v>36</v>
      </c>
      <c r="AX193" s="12" t="s">
        <v>73</v>
      </c>
      <c r="AY193" s="227" t="s">
        <v>140</v>
      </c>
    </row>
    <row r="194" spans="2:51" s="14" customFormat="1" ht="13.5">
      <c r="B194" s="239"/>
      <c r="C194" s="240"/>
      <c r="D194" s="204" t="s">
        <v>152</v>
      </c>
      <c r="E194" s="241" t="s">
        <v>23</v>
      </c>
      <c r="F194" s="242" t="s">
        <v>295</v>
      </c>
      <c r="G194" s="240"/>
      <c r="H194" s="243">
        <v>21.169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152</v>
      </c>
      <c r="AU194" s="249" t="s">
        <v>83</v>
      </c>
      <c r="AV194" s="14" t="s">
        <v>161</v>
      </c>
      <c r="AW194" s="14" t="s">
        <v>36</v>
      </c>
      <c r="AX194" s="14" t="s">
        <v>73</v>
      </c>
      <c r="AY194" s="249" t="s">
        <v>140</v>
      </c>
    </row>
    <row r="195" spans="2:51" s="11" customFormat="1" ht="13.5">
      <c r="B195" s="207"/>
      <c r="C195" s="208"/>
      <c r="D195" s="204" t="s">
        <v>152</v>
      </c>
      <c r="E195" s="209" t="s">
        <v>23</v>
      </c>
      <c r="F195" s="210" t="s">
        <v>296</v>
      </c>
      <c r="G195" s="208"/>
      <c r="H195" s="209" t="s">
        <v>23</v>
      </c>
      <c r="I195" s="211"/>
      <c r="J195" s="208"/>
      <c r="K195" s="208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152</v>
      </c>
      <c r="AU195" s="216" t="s">
        <v>83</v>
      </c>
      <c r="AV195" s="11" t="s">
        <v>81</v>
      </c>
      <c r="AW195" s="11" t="s">
        <v>36</v>
      </c>
      <c r="AX195" s="11" t="s">
        <v>73</v>
      </c>
      <c r="AY195" s="216" t="s">
        <v>140</v>
      </c>
    </row>
    <row r="196" spans="2:51" s="12" customFormat="1" ht="13.5">
      <c r="B196" s="217"/>
      <c r="C196" s="218"/>
      <c r="D196" s="204" t="s">
        <v>152</v>
      </c>
      <c r="E196" s="219" t="s">
        <v>23</v>
      </c>
      <c r="F196" s="220" t="s">
        <v>297</v>
      </c>
      <c r="G196" s="218"/>
      <c r="H196" s="221">
        <v>6.5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152</v>
      </c>
      <c r="AU196" s="227" t="s">
        <v>83</v>
      </c>
      <c r="AV196" s="12" t="s">
        <v>83</v>
      </c>
      <c r="AW196" s="12" t="s">
        <v>36</v>
      </c>
      <c r="AX196" s="12" t="s">
        <v>73</v>
      </c>
      <c r="AY196" s="227" t="s">
        <v>140</v>
      </c>
    </row>
    <row r="197" spans="2:51" s="12" customFormat="1" ht="13.5">
      <c r="B197" s="217"/>
      <c r="C197" s="218"/>
      <c r="D197" s="204" t="s">
        <v>152</v>
      </c>
      <c r="E197" s="219" t="s">
        <v>23</v>
      </c>
      <c r="F197" s="220" t="s">
        <v>298</v>
      </c>
      <c r="G197" s="218"/>
      <c r="H197" s="221">
        <v>0.08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152</v>
      </c>
      <c r="AU197" s="227" t="s">
        <v>83</v>
      </c>
      <c r="AV197" s="12" t="s">
        <v>83</v>
      </c>
      <c r="AW197" s="12" t="s">
        <v>36</v>
      </c>
      <c r="AX197" s="12" t="s">
        <v>73</v>
      </c>
      <c r="AY197" s="227" t="s">
        <v>140</v>
      </c>
    </row>
    <row r="198" spans="2:51" s="14" customFormat="1" ht="13.5">
      <c r="B198" s="239"/>
      <c r="C198" s="240"/>
      <c r="D198" s="204" t="s">
        <v>152</v>
      </c>
      <c r="E198" s="241" t="s">
        <v>23</v>
      </c>
      <c r="F198" s="242" t="s">
        <v>295</v>
      </c>
      <c r="G198" s="240"/>
      <c r="H198" s="243">
        <v>6.58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152</v>
      </c>
      <c r="AU198" s="249" t="s">
        <v>83</v>
      </c>
      <c r="AV198" s="14" t="s">
        <v>161</v>
      </c>
      <c r="AW198" s="14" t="s">
        <v>36</v>
      </c>
      <c r="AX198" s="14" t="s">
        <v>73</v>
      </c>
      <c r="AY198" s="249" t="s">
        <v>140</v>
      </c>
    </row>
    <row r="199" spans="2:51" s="11" customFormat="1" ht="13.5">
      <c r="B199" s="207"/>
      <c r="C199" s="208"/>
      <c r="D199" s="204" t="s">
        <v>152</v>
      </c>
      <c r="E199" s="209" t="s">
        <v>23</v>
      </c>
      <c r="F199" s="210" t="s">
        <v>299</v>
      </c>
      <c r="G199" s="208"/>
      <c r="H199" s="209" t="s">
        <v>23</v>
      </c>
      <c r="I199" s="211"/>
      <c r="J199" s="208"/>
      <c r="K199" s="208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152</v>
      </c>
      <c r="AU199" s="216" t="s">
        <v>83</v>
      </c>
      <c r="AV199" s="11" t="s">
        <v>81</v>
      </c>
      <c r="AW199" s="11" t="s">
        <v>36</v>
      </c>
      <c r="AX199" s="11" t="s">
        <v>73</v>
      </c>
      <c r="AY199" s="216" t="s">
        <v>140</v>
      </c>
    </row>
    <row r="200" spans="2:51" s="12" customFormat="1" ht="13.5">
      <c r="B200" s="217"/>
      <c r="C200" s="218"/>
      <c r="D200" s="204" t="s">
        <v>152</v>
      </c>
      <c r="E200" s="219" t="s">
        <v>23</v>
      </c>
      <c r="F200" s="220" t="s">
        <v>300</v>
      </c>
      <c r="G200" s="218"/>
      <c r="H200" s="221">
        <v>2.369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152</v>
      </c>
      <c r="AU200" s="227" t="s">
        <v>83</v>
      </c>
      <c r="AV200" s="12" t="s">
        <v>83</v>
      </c>
      <c r="AW200" s="12" t="s">
        <v>36</v>
      </c>
      <c r="AX200" s="12" t="s">
        <v>73</v>
      </c>
      <c r="AY200" s="227" t="s">
        <v>140</v>
      </c>
    </row>
    <row r="201" spans="2:51" s="12" customFormat="1" ht="13.5">
      <c r="B201" s="217"/>
      <c r="C201" s="218"/>
      <c r="D201" s="204" t="s">
        <v>152</v>
      </c>
      <c r="E201" s="219" t="s">
        <v>23</v>
      </c>
      <c r="F201" s="220" t="s">
        <v>301</v>
      </c>
      <c r="G201" s="218"/>
      <c r="H201" s="221">
        <v>0.16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152</v>
      </c>
      <c r="AU201" s="227" t="s">
        <v>83</v>
      </c>
      <c r="AV201" s="12" t="s">
        <v>83</v>
      </c>
      <c r="AW201" s="12" t="s">
        <v>36</v>
      </c>
      <c r="AX201" s="12" t="s">
        <v>73</v>
      </c>
      <c r="AY201" s="227" t="s">
        <v>140</v>
      </c>
    </row>
    <row r="202" spans="2:51" s="14" customFormat="1" ht="13.5">
      <c r="B202" s="239"/>
      <c r="C202" s="240"/>
      <c r="D202" s="204" t="s">
        <v>152</v>
      </c>
      <c r="E202" s="241" t="s">
        <v>23</v>
      </c>
      <c r="F202" s="242" t="s">
        <v>295</v>
      </c>
      <c r="G202" s="240"/>
      <c r="H202" s="243">
        <v>2.529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152</v>
      </c>
      <c r="AU202" s="249" t="s">
        <v>83</v>
      </c>
      <c r="AV202" s="14" t="s">
        <v>161</v>
      </c>
      <c r="AW202" s="14" t="s">
        <v>36</v>
      </c>
      <c r="AX202" s="14" t="s">
        <v>73</v>
      </c>
      <c r="AY202" s="249" t="s">
        <v>140</v>
      </c>
    </row>
    <row r="203" spans="2:51" s="11" customFormat="1" ht="13.5">
      <c r="B203" s="207"/>
      <c r="C203" s="208"/>
      <c r="D203" s="204" t="s">
        <v>152</v>
      </c>
      <c r="E203" s="209" t="s">
        <v>23</v>
      </c>
      <c r="F203" s="210" t="s">
        <v>302</v>
      </c>
      <c r="G203" s="208"/>
      <c r="H203" s="209" t="s">
        <v>23</v>
      </c>
      <c r="I203" s="211"/>
      <c r="J203" s="208"/>
      <c r="K203" s="208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152</v>
      </c>
      <c r="AU203" s="216" t="s">
        <v>83</v>
      </c>
      <c r="AV203" s="11" t="s">
        <v>81</v>
      </c>
      <c r="AW203" s="11" t="s">
        <v>36</v>
      </c>
      <c r="AX203" s="11" t="s">
        <v>73</v>
      </c>
      <c r="AY203" s="216" t="s">
        <v>140</v>
      </c>
    </row>
    <row r="204" spans="2:51" s="12" customFormat="1" ht="13.5">
      <c r="B204" s="217"/>
      <c r="C204" s="218"/>
      <c r="D204" s="204" t="s">
        <v>152</v>
      </c>
      <c r="E204" s="219" t="s">
        <v>23</v>
      </c>
      <c r="F204" s="220" t="s">
        <v>303</v>
      </c>
      <c r="G204" s="218"/>
      <c r="H204" s="221">
        <v>22.126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152</v>
      </c>
      <c r="AU204" s="227" t="s">
        <v>83</v>
      </c>
      <c r="AV204" s="12" t="s">
        <v>83</v>
      </c>
      <c r="AW204" s="12" t="s">
        <v>36</v>
      </c>
      <c r="AX204" s="12" t="s">
        <v>73</v>
      </c>
      <c r="AY204" s="227" t="s">
        <v>140</v>
      </c>
    </row>
    <row r="205" spans="2:51" s="14" customFormat="1" ht="13.5">
      <c r="B205" s="239"/>
      <c r="C205" s="240"/>
      <c r="D205" s="204" t="s">
        <v>152</v>
      </c>
      <c r="E205" s="241" t="s">
        <v>23</v>
      </c>
      <c r="F205" s="242" t="s">
        <v>295</v>
      </c>
      <c r="G205" s="240"/>
      <c r="H205" s="243">
        <v>22.126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152</v>
      </c>
      <c r="AU205" s="249" t="s">
        <v>83</v>
      </c>
      <c r="AV205" s="14" t="s">
        <v>161</v>
      </c>
      <c r="AW205" s="14" t="s">
        <v>36</v>
      </c>
      <c r="AX205" s="14" t="s">
        <v>73</v>
      </c>
      <c r="AY205" s="249" t="s">
        <v>140</v>
      </c>
    </row>
    <row r="206" spans="2:51" s="11" customFormat="1" ht="13.5">
      <c r="B206" s="207"/>
      <c r="C206" s="208"/>
      <c r="D206" s="204" t="s">
        <v>152</v>
      </c>
      <c r="E206" s="209" t="s">
        <v>23</v>
      </c>
      <c r="F206" s="210" t="s">
        <v>304</v>
      </c>
      <c r="G206" s="208"/>
      <c r="H206" s="209" t="s">
        <v>23</v>
      </c>
      <c r="I206" s="211"/>
      <c r="J206" s="208"/>
      <c r="K206" s="208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152</v>
      </c>
      <c r="AU206" s="216" t="s">
        <v>83</v>
      </c>
      <c r="AV206" s="11" t="s">
        <v>81</v>
      </c>
      <c r="AW206" s="11" t="s">
        <v>36</v>
      </c>
      <c r="AX206" s="11" t="s">
        <v>73</v>
      </c>
      <c r="AY206" s="216" t="s">
        <v>140</v>
      </c>
    </row>
    <row r="207" spans="2:51" s="12" customFormat="1" ht="13.5">
      <c r="B207" s="217"/>
      <c r="C207" s="218"/>
      <c r="D207" s="204" t="s">
        <v>152</v>
      </c>
      <c r="E207" s="219" t="s">
        <v>23</v>
      </c>
      <c r="F207" s="220" t="s">
        <v>305</v>
      </c>
      <c r="G207" s="218"/>
      <c r="H207" s="221">
        <v>7.699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152</v>
      </c>
      <c r="AU207" s="227" t="s">
        <v>83</v>
      </c>
      <c r="AV207" s="12" t="s">
        <v>83</v>
      </c>
      <c r="AW207" s="12" t="s">
        <v>36</v>
      </c>
      <c r="AX207" s="12" t="s">
        <v>73</v>
      </c>
      <c r="AY207" s="227" t="s">
        <v>140</v>
      </c>
    </row>
    <row r="208" spans="2:51" s="12" customFormat="1" ht="13.5">
      <c r="B208" s="217"/>
      <c r="C208" s="218"/>
      <c r="D208" s="204" t="s">
        <v>152</v>
      </c>
      <c r="E208" s="219" t="s">
        <v>23</v>
      </c>
      <c r="F208" s="220" t="s">
        <v>306</v>
      </c>
      <c r="G208" s="218"/>
      <c r="H208" s="221">
        <v>0.22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152</v>
      </c>
      <c r="AU208" s="227" t="s">
        <v>83</v>
      </c>
      <c r="AV208" s="12" t="s">
        <v>83</v>
      </c>
      <c r="AW208" s="12" t="s">
        <v>36</v>
      </c>
      <c r="AX208" s="12" t="s">
        <v>73</v>
      </c>
      <c r="AY208" s="227" t="s">
        <v>140</v>
      </c>
    </row>
    <row r="209" spans="2:51" s="14" customFormat="1" ht="13.5">
      <c r="B209" s="239"/>
      <c r="C209" s="240"/>
      <c r="D209" s="204" t="s">
        <v>152</v>
      </c>
      <c r="E209" s="241" t="s">
        <v>23</v>
      </c>
      <c r="F209" s="242" t="s">
        <v>295</v>
      </c>
      <c r="G209" s="240"/>
      <c r="H209" s="243">
        <v>7.919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AT209" s="249" t="s">
        <v>152</v>
      </c>
      <c r="AU209" s="249" t="s">
        <v>83</v>
      </c>
      <c r="AV209" s="14" t="s">
        <v>161</v>
      </c>
      <c r="AW209" s="14" t="s">
        <v>36</v>
      </c>
      <c r="AX209" s="14" t="s">
        <v>73</v>
      </c>
      <c r="AY209" s="249" t="s">
        <v>140</v>
      </c>
    </row>
    <row r="210" spans="2:51" s="11" customFormat="1" ht="13.5">
      <c r="B210" s="207"/>
      <c r="C210" s="208"/>
      <c r="D210" s="204" t="s">
        <v>152</v>
      </c>
      <c r="E210" s="209" t="s">
        <v>23</v>
      </c>
      <c r="F210" s="210" t="s">
        <v>307</v>
      </c>
      <c r="G210" s="208"/>
      <c r="H210" s="209" t="s">
        <v>23</v>
      </c>
      <c r="I210" s="211"/>
      <c r="J210" s="208"/>
      <c r="K210" s="208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152</v>
      </c>
      <c r="AU210" s="216" t="s">
        <v>83</v>
      </c>
      <c r="AV210" s="11" t="s">
        <v>81</v>
      </c>
      <c r="AW210" s="11" t="s">
        <v>36</v>
      </c>
      <c r="AX210" s="11" t="s">
        <v>73</v>
      </c>
      <c r="AY210" s="216" t="s">
        <v>140</v>
      </c>
    </row>
    <row r="211" spans="2:51" s="12" customFormat="1" ht="13.5">
      <c r="B211" s="217"/>
      <c r="C211" s="218"/>
      <c r="D211" s="204" t="s">
        <v>152</v>
      </c>
      <c r="E211" s="219" t="s">
        <v>23</v>
      </c>
      <c r="F211" s="220" t="s">
        <v>308</v>
      </c>
      <c r="G211" s="218"/>
      <c r="H211" s="221">
        <v>2.225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152</v>
      </c>
      <c r="AU211" s="227" t="s">
        <v>83</v>
      </c>
      <c r="AV211" s="12" t="s">
        <v>83</v>
      </c>
      <c r="AW211" s="12" t="s">
        <v>36</v>
      </c>
      <c r="AX211" s="12" t="s">
        <v>73</v>
      </c>
      <c r="AY211" s="227" t="s">
        <v>140</v>
      </c>
    </row>
    <row r="212" spans="2:51" s="12" customFormat="1" ht="13.5">
      <c r="B212" s="217"/>
      <c r="C212" s="218"/>
      <c r="D212" s="204" t="s">
        <v>152</v>
      </c>
      <c r="E212" s="219" t="s">
        <v>23</v>
      </c>
      <c r="F212" s="220" t="s">
        <v>309</v>
      </c>
      <c r="G212" s="218"/>
      <c r="H212" s="221">
        <v>0.06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152</v>
      </c>
      <c r="AU212" s="227" t="s">
        <v>83</v>
      </c>
      <c r="AV212" s="12" t="s">
        <v>83</v>
      </c>
      <c r="AW212" s="12" t="s">
        <v>36</v>
      </c>
      <c r="AX212" s="12" t="s">
        <v>73</v>
      </c>
      <c r="AY212" s="227" t="s">
        <v>140</v>
      </c>
    </row>
    <row r="213" spans="2:51" s="14" customFormat="1" ht="13.5">
      <c r="B213" s="239"/>
      <c r="C213" s="240"/>
      <c r="D213" s="204" t="s">
        <v>152</v>
      </c>
      <c r="E213" s="241" t="s">
        <v>23</v>
      </c>
      <c r="F213" s="242" t="s">
        <v>295</v>
      </c>
      <c r="G213" s="240"/>
      <c r="H213" s="243">
        <v>2.285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152</v>
      </c>
      <c r="AU213" s="249" t="s">
        <v>83</v>
      </c>
      <c r="AV213" s="14" t="s">
        <v>161</v>
      </c>
      <c r="AW213" s="14" t="s">
        <v>36</v>
      </c>
      <c r="AX213" s="14" t="s">
        <v>73</v>
      </c>
      <c r="AY213" s="249" t="s">
        <v>140</v>
      </c>
    </row>
    <row r="214" spans="2:51" s="13" customFormat="1" ht="13.5">
      <c r="B214" s="228"/>
      <c r="C214" s="229"/>
      <c r="D214" s="204" t="s">
        <v>152</v>
      </c>
      <c r="E214" s="230" t="s">
        <v>23</v>
      </c>
      <c r="F214" s="231" t="s">
        <v>155</v>
      </c>
      <c r="G214" s="229"/>
      <c r="H214" s="232">
        <v>62.608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152</v>
      </c>
      <c r="AU214" s="238" t="s">
        <v>83</v>
      </c>
      <c r="AV214" s="13" t="s">
        <v>148</v>
      </c>
      <c r="AW214" s="13" t="s">
        <v>36</v>
      </c>
      <c r="AX214" s="13" t="s">
        <v>81</v>
      </c>
      <c r="AY214" s="238" t="s">
        <v>140</v>
      </c>
    </row>
    <row r="215" spans="2:65" s="1" customFormat="1" ht="16.5" customHeight="1">
      <c r="B215" s="41"/>
      <c r="C215" s="192" t="s">
        <v>310</v>
      </c>
      <c r="D215" s="192" t="s">
        <v>143</v>
      </c>
      <c r="E215" s="193" t="s">
        <v>311</v>
      </c>
      <c r="F215" s="194" t="s">
        <v>312</v>
      </c>
      <c r="G215" s="195" t="s">
        <v>174</v>
      </c>
      <c r="H215" s="196">
        <v>66.96</v>
      </c>
      <c r="I215" s="197"/>
      <c r="J215" s="198">
        <f>ROUND(I215*H215,2)</f>
        <v>0</v>
      </c>
      <c r="K215" s="194" t="s">
        <v>147</v>
      </c>
      <c r="L215" s="61"/>
      <c r="M215" s="199" t="s">
        <v>23</v>
      </c>
      <c r="N215" s="200" t="s">
        <v>44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0.0003</v>
      </c>
      <c r="T215" s="202">
        <f>S215*H215</f>
        <v>0.020087999999999995</v>
      </c>
      <c r="AR215" s="24" t="s">
        <v>228</v>
      </c>
      <c r="AT215" s="24" t="s">
        <v>143</v>
      </c>
      <c r="AU215" s="24" t="s">
        <v>83</v>
      </c>
      <c r="AY215" s="24" t="s">
        <v>140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81</v>
      </c>
      <c r="BK215" s="203">
        <f>ROUND(I215*H215,2)</f>
        <v>0</v>
      </c>
      <c r="BL215" s="24" t="s">
        <v>228</v>
      </c>
      <c r="BM215" s="24" t="s">
        <v>313</v>
      </c>
    </row>
    <row r="216" spans="2:51" s="11" customFormat="1" ht="13.5">
      <c r="B216" s="207"/>
      <c r="C216" s="208"/>
      <c r="D216" s="204" t="s">
        <v>152</v>
      </c>
      <c r="E216" s="209" t="s">
        <v>23</v>
      </c>
      <c r="F216" s="210" t="s">
        <v>153</v>
      </c>
      <c r="G216" s="208"/>
      <c r="H216" s="209" t="s">
        <v>23</v>
      </c>
      <c r="I216" s="211"/>
      <c r="J216" s="208"/>
      <c r="K216" s="208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152</v>
      </c>
      <c r="AU216" s="216" t="s">
        <v>83</v>
      </c>
      <c r="AV216" s="11" t="s">
        <v>81</v>
      </c>
      <c r="AW216" s="11" t="s">
        <v>36</v>
      </c>
      <c r="AX216" s="11" t="s">
        <v>73</v>
      </c>
      <c r="AY216" s="216" t="s">
        <v>140</v>
      </c>
    </row>
    <row r="217" spans="2:51" s="11" customFormat="1" ht="13.5">
      <c r="B217" s="207"/>
      <c r="C217" s="208"/>
      <c r="D217" s="204" t="s">
        <v>152</v>
      </c>
      <c r="E217" s="209" t="s">
        <v>23</v>
      </c>
      <c r="F217" s="210" t="s">
        <v>293</v>
      </c>
      <c r="G217" s="208"/>
      <c r="H217" s="209" t="s">
        <v>23</v>
      </c>
      <c r="I217" s="211"/>
      <c r="J217" s="208"/>
      <c r="K217" s="208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152</v>
      </c>
      <c r="AU217" s="216" t="s">
        <v>83</v>
      </c>
      <c r="AV217" s="11" t="s">
        <v>81</v>
      </c>
      <c r="AW217" s="11" t="s">
        <v>36</v>
      </c>
      <c r="AX217" s="11" t="s">
        <v>73</v>
      </c>
      <c r="AY217" s="216" t="s">
        <v>140</v>
      </c>
    </row>
    <row r="218" spans="2:51" s="12" customFormat="1" ht="13.5">
      <c r="B218" s="217"/>
      <c r="C218" s="218"/>
      <c r="D218" s="204" t="s">
        <v>152</v>
      </c>
      <c r="E218" s="219" t="s">
        <v>23</v>
      </c>
      <c r="F218" s="220" t="s">
        <v>314</v>
      </c>
      <c r="G218" s="218"/>
      <c r="H218" s="221">
        <v>19.04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152</v>
      </c>
      <c r="AU218" s="227" t="s">
        <v>83</v>
      </c>
      <c r="AV218" s="12" t="s">
        <v>83</v>
      </c>
      <c r="AW218" s="12" t="s">
        <v>36</v>
      </c>
      <c r="AX218" s="12" t="s">
        <v>73</v>
      </c>
      <c r="AY218" s="227" t="s">
        <v>140</v>
      </c>
    </row>
    <row r="219" spans="2:51" s="12" customFormat="1" ht="13.5">
      <c r="B219" s="217"/>
      <c r="C219" s="218"/>
      <c r="D219" s="204" t="s">
        <v>152</v>
      </c>
      <c r="E219" s="219" t="s">
        <v>23</v>
      </c>
      <c r="F219" s="220" t="s">
        <v>315</v>
      </c>
      <c r="G219" s="218"/>
      <c r="H219" s="221">
        <v>-0.8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152</v>
      </c>
      <c r="AU219" s="227" t="s">
        <v>83</v>
      </c>
      <c r="AV219" s="12" t="s">
        <v>83</v>
      </c>
      <c r="AW219" s="12" t="s">
        <v>36</v>
      </c>
      <c r="AX219" s="12" t="s">
        <v>73</v>
      </c>
      <c r="AY219" s="227" t="s">
        <v>140</v>
      </c>
    </row>
    <row r="220" spans="2:51" s="14" customFormat="1" ht="13.5">
      <c r="B220" s="239"/>
      <c r="C220" s="240"/>
      <c r="D220" s="204" t="s">
        <v>152</v>
      </c>
      <c r="E220" s="241" t="s">
        <v>23</v>
      </c>
      <c r="F220" s="242" t="s">
        <v>295</v>
      </c>
      <c r="G220" s="240"/>
      <c r="H220" s="243">
        <v>18.24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AT220" s="249" t="s">
        <v>152</v>
      </c>
      <c r="AU220" s="249" t="s">
        <v>83</v>
      </c>
      <c r="AV220" s="14" t="s">
        <v>161</v>
      </c>
      <c r="AW220" s="14" t="s">
        <v>36</v>
      </c>
      <c r="AX220" s="14" t="s">
        <v>73</v>
      </c>
      <c r="AY220" s="249" t="s">
        <v>140</v>
      </c>
    </row>
    <row r="221" spans="2:51" s="11" customFormat="1" ht="13.5">
      <c r="B221" s="207"/>
      <c r="C221" s="208"/>
      <c r="D221" s="204" t="s">
        <v>152</v>
      </c>
      <c r="E221" s="209" t="s">
        <v>23</v>
      </c>
      <c r="F221" s="210" t="s">
        <v>296</v>
      </c>
      <c r="G221" s="208"/>
      <c r="H221" s="209" t="s">
        <v>23</v>
      </c>
      <c r="I221" s="211"/>
      <c r="J221" s="208"/>
      <c r="K221" s="208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152</v>
      </c>
      <c r="AU221" s="216" t="s">
        <v>83</v>
      </c>
      <c r="AV221" s="11" t="s">
        <v>81</v>
      </c>
      <c r="AW221" s="11" t="s">
        <v>36</v>
      </c>
      <c r="AX221" s="11" t="s">
        <v>73</v>
      </c>
      <c r="AY221" s="216" t="s">
        <v>140</v>
      </c>
    </row>
    <row r="222" spans="2:51" s="12" customFormat="1" ht="13.5">
      <c r="B222" s="217"/>
      <c r="C222" s="218"/>
      <c r="D222" s="204" t="s">
        <v>152</v>
      </c>
      <c r="E222" s="219" t="s">
        <v>23</v>
      </c>
      <c r="F222" s="220" t="s">
        <v>316</v>
      </c>
      <c r="G222" s="218"/>
      <c r="H222" s="221">
        <v>11.76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152</v>
      </c>
      <c r="AU222" s="227" t="s">
        <v>83</v>
      </c>
      <c r="AV222" s="12" t="s">
        <v>83</v>
      </c>
      <c r="AW222" s="12" t="s">
        <v>36</v>
      </c>
      <c r="AX222" s="12" t="s">
        <v>73</v>
      </c>
      <c r="AY222" s="227" t="s">
        <v>140</v>
      </c>
    </row>
    <row r="223" spans="2:51" s="12" customFormat="1" ht="13.5">
      <c r="B223" s="217"/>
      <c r="C223" s="218"/>
      <c r="D223" s="204" t="s">
        <v>152</v>
      </c>
      <c r="E223" s="219" t="s">
        <v>23</v>
      </c>
      <c r="F223" s="220" t="s">
        <v>315</v>
      </c>
      <c r="G223" s="218"/>
      <c r="H223" s="221">
        <v>-0.8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152</v>
      </c>
      <c r="AU223" s="227" t="s">
        <v>83</v>
      </c>
      <c r="AV223" s="12" t="s">
        <v>83</v>
      </c>
      <c r="AW223" s="12" t="s">
        <v>36</v>
      </c>
      <c r="AX223" s="12" t="s">
        <v>73</v>
      </c>
      <c r="AY223" s="227" t="s">
        <v>140</v>
      </c>
    </row>
    <row r="224" spans="2:51" s="14" customFormat="1" ht="13.5">
      <c r="B224" s="239"/>
      <c r="C224" s="240"/>
      <c r="D224" s="204" t="s">
        <v>152</v>
      </c>
      <c r="E224" s="241" t="s">
        <v>23</v>
      </c>
      <c r="F224" s="242" t="s">
        <v>295</v>
      </c>
      <c r="G224" s="240"/>
      <c r="H224" s="243">
        <v>10.96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152</v>
      </c>
      <c r="AU224" s="249" t="s">
        <v>83</v>
      </c>
      <c r="AV224" s="14" t="s">
        <v>161</v>
      </c>
      <c r="AW224" s="14" t="s">
        <v>36</v>
      </c>
      <c r="AX224" s="14" t="s">
        <v>73</v>
      </c>
      <c r="AY224" s="249" t="s">
        <v>140</v>
      </c>
    </row>
    <row r="225" spans="2:51" s="11" customFormat="1" ht="13.5">
      <c r="B225" s="207"/>
      <c r="C225" s="208"/>
      <c r="D225" s="204" t="s">
        <v>152</v>
      </c>
      <c r="E225" s="209" t="s">
        <v>23</v>
      </c>
      <c r="F225" s="210" t="s">
        <v>299</v>
      </c>
      <c r="G225" s="208"/>
      <c r="H225" s="209" t="s">
        <v>23</v>
      </c>
      <c r="I225" s="211"/>
      <c r="J225" s="208"/>
      <c r="K225" s="208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152</v>
      </c>
      <c r="AU225" s="216" t="s">
        <v>83</v>
      </c>
      <c r="AV225" s="11" t="s">
        <v>81</v>
      </c>
      <c r="AW225" s="11" t="s">
        <v>36</v>
      </c>
      <c r="AX225" s="11" t="s">
        <v>73</v>
      </c>
      <c r="AY225" s="216" t="s">
        <v>140</v>
      </c>
    </row>
    <row r="226" spans="2:51" s="12" customFormat="1" ht="13.5">
      <c r="B226" s="217"/>
      <c r="C226" s="218"/>
      <c r="D226" s="204" t="s">
        <v>152</v>
      </c>
      <c r="E226" s="219" t="s">
        <v>23</v>
      </c>
      <c r="F226" s="220" t="s">
        <v>317</v>
      </c>
      <c r="G226" s="218"/>
      <c r="H226" s="221">
        <v>6.28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152</v>
      </c>
      <c r="AU226" s="227" t="s">
        <v>83</v>
      </c>
      <c r="AV226" s="12" t="s">
        <v>83</v>
      </c>
      <c r="AW226" s="12" t="s">
        <v>36</v>
      </c>
      <c r="AX226" s="12" t="s">
        <v>73</v>
      </c>
      <c r="AY226" s="227" t="s">
        <v>140</v>
      </c>
    </row>
    <row r="227" spans="2:51" s="12" customFormat="1" ht="13.5">
      <c r="B227" s="217"/>
      <c r="C227" s="218"/>
      <c r="D227" s="204" t="s">
        <v>152</v>
      </c>
      <c r="E227" s="219" t="s">
        <v>23</v>
      </c>
      <c r="F227" s="220" t="s">
        <v>318</v>
      </c>
      <c r="G227" s="218"/>
      <c r="H227" s="221">
        <v>-1.6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152</v>
      </c>
      <c r="AU227" s="227" t="s">
        <v>83</v>
      </c>
      <c r="AV227" s="12" t="s">
        <v>83</v>
      </c>
      <c r="AW227" s="12" t="s">
        <v>36</v>
      </c>
      <c r="AX227" s="12" t="s">
        <v>73</v>
      </c>
      <c r="AY227" s="227" t="s">
        <v>140</v>
      </c>
    </row>
    <row r="228" spans="2:51" s="14" customFormat="1" ht="13.5">
      <c r="B228" s="239"/>
      <c r="C228" s="240"/>
      <c r="D228" s="204" t="s">
        <v>152</v>
      </c>
      <c r="E228" s="241" t="s">
        <v>23</v>
      </c>
      <c r="F228" s="242" t="s">
        <v>295</v>
      </c>
      <c r="G228" s="240"/>
      <c r="H228" s="243">
        <v>4.68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152</v>
      </c>
      <c r="AU228" s="249" t="s">
        <v>83</v>
      </c>
      <c r="AV228" s="14" t="s">
        <v>161</v>
      </c>
      <c r="AW228" s="14" t="s">
        <v>36</v>
      </c>
      <c r="AX228" s="14" t="s">
        <v>73</v>
      </c>
      <c r="AY228" s="249" t="s">
        <v>140</v>
      </c>
    </row>
    <row r="229" spans="2:51" s="11" customFormat="1" ht="13.5">
      <c r="B229" s="207"/>
      <c r="C229" s="208"/>
      <c r="D229" s="204" t="s">
        <v>152</v>
      </c>
      <c r="E229" s="209" t="s">
        <v>23</v>
      </c>
      <c r="F229" s="210" t="s">
        <v>302</v>
      </c>
      <c r="G229" s="208"/>
      <c r="H229" s="209" t="s">
        <v>23</v>
      </c>
      <c r="I229" s="211"/>
      <c r="J229" s="208"/>
      <c r="K229" s="208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152</v>
      </c>
      <c r="AU229" s="216" t="s">
        <v>83</v>
      </c>
      <c r="AV229" s="11" t="s">
        <v>81</v>
      </c>
      <c r="AW229" s="11" t="s">
        <v>36</v>
      </c>
      <c r="AX229" s="11" t="s">
        <v>73</v>
      </c>
      <c r="AY229" s="216" t="s">
        <v>140</v>
      </c>
    </row>
    <row r="230" spans="2:51" s="12" customFormat="1" ht="13.5">
      <c r="B230" s="217"/>
      <c r="C230" s="218"/>
      <c r="D230" s="204" t="s">
        <v>152</v>
      </c>
      <c r="E230" s="219" t="s">
        <v>23</v>
      </c>
      <c r="F230" s="220" t="s">
        <v>319</v>
      </c>
      <c r="G230" s="218"/>
      <c r="H230" s="221">
        <v>19.36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152</v>
      </c>
      <c r="AU230" s="227" t="s">
        <v>83</v>
      </c>
      <c r="AV230" s="12" t="s">
        <v>83</v>
      </c>
      <c r="AW230" s="12" t="s">
        <v>36</v>
      </c>
      <c r="AX230" s="12" t="s">
        <v>73</v>
      </c>
      <c r="AY230" s="227" t="s">
        <v>140</v>
      </c>
    </row>
    <row r="231" spans="2:51" s="12" customFormat="1" ht="13.5">
      <c r="B231" s="217"/>
      <c r="C231" s="218"/>
      <c r="D231" s="204" t="s">
        <v>152</v>
      </c>
      <c r="E231" s="219" t="s">
        <v>23</v>
      </c>
      <c r="F231" s="220" t="s">
        <v>320</v>
      </c>
      <c r="G231" s="218"/>
      <c r="H231" s="221">
        <v>-0.8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152</v>
      </c>
      <c r="AU231" s="227" t="s">
        <v>83</v>
      </c>
      <c r="AV231" s="12" t="s">
        <v>83</v>
      </c>
      <c r="AW231" s="12" t="s">
        <v>36</v>
      </c>
      <c r="AX231" s="12" t="s">
        <v>73</v>
      </c>
      <c r="AY231" s="227" t="s">
        <v>140</v>
      </c>
    </row>
    <row r="232" spans="2:51" s="14" customFormat="1" ht="13.5">
      <c r="B232" s="239"/>
      <c r="C232" s="240"/>
      <c r="D232" s="204" t="s">
        <v>152</v>
      </c>
      <c r="E232" s="241" t="s">
        <v>23</v>
      </c>
      <c r="F232" s="242" t="s">
        <v>295</v>
      </c>
      <c r="G232" s="240"/>
      <c r="H232" s="243">
        <v>18.56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152</v>
      </c>
      <c r="AU232" s="249" t="s">
        <v>83</v>
      </c>
      <c r="AV232" s="14" t="s">
        <v>161</v>
      </c>
      <c r="AW232" s="14" t="s">
        <v>36</v>
      </c>
      <c r="AX232" s="14" t="s">
        <v>73</v>
      </c>
      <c r="AY232" s="249" t="s">
        <v>140</v>
      </c>
    </row>
    <row r="233" spans="2:51" s="11" customFormat="1" ht="13.5">
      <c r="B233" s="207"/>
      <c r="C233" s="208"/>
      <c r="D233" s="204" t="s">
        <v>152</v>
      </c>
      <c r="E233" s="209" t="s">
        <v>23</v>
      </c>
      <c r="F233" s="210" t="s">
        <v>304</v>
      </c>
      <c r="G233" s="208"/>
      <c r="H233" s="209" t="s">
        <v>23</v>
      </c>
      <c r="I233" s="211"/>
      <c r="J233" s="208"/>
      <c r="K233" s="208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152</v>
      </c>
      <c r="AU233" s="216" t="s">
        <v>83</v>
      </c>
      <c r="AV233" s="11" t="s">
        <v>81</v>
      </c>
      <c r="AW233" s="11" t="s">
        <v>36</v>
      </c>
      <c r="AX233" s="11" t="s">
        <v>73</v>
      </c>
      <c r="AY233" s="216" t="s">
        <v>140</v>
      </c>
    </row>
    <row r="234" spans="2:51" s="12" customFormat="1" ht="13.5">
      <c r="B234" s="217"/>
      <c r="C234" s="218"/>
      <c r="D234" s="204" t="s">
        <v>152</v>
      </c>
      <c r="E234" s="219" t="s">
        <v>23</v>
      </c>
      <c r="F234" s="220" t="s">
        <v>321</v>
      </c>
      <c r="G234" s="218"/>
      <c r="H234" s="221">
        <v>14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152</v>
      </c>
      <c r="AU234" s="227" t="s">
        <v>83</v>
      </c>
      <c r="AV234" s="12" t="s">
        <v>83</v>
      </c>
      <c r="AW234" s="12" t="s">
        <v>36</v>
      </c>
      <c r="AX234" s="12" t="s">
        <v>73</v>
      </c>
      <c r="AY234" s="227" t="s">
        <v>140</v>
      </c>
    </row>
    <row r="235" spans="2:51" s="12" customFormat="1" ht="13.5">
      <c r="B235" s="217"/>
      <c r="C235" s="218"/>
      <c r="D235" s="204" t="s">
        <v>152</v>
      </c>
      <c r="E235" s="219" t="s">
        <v>23</v>
      </c>
      <c r="F235" s="220" t="s">
        <v>322</v>
      </c>
      <c r="G235" s="218"/>
      <c r="H235" s="221">
        <v>-5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152</v>
      </c>
      <c r="AU235" s="227" t="s">
        <v>83</v>
      </c>
      <c r="AV235" s="12" t="s">
        <v>83</v>
      </c>
      <c r="AW235" s="12" t="s">
        <v>36</v>
      </c>
      <c r="AX235" s="12" t="s">
        <v>73</v>
      </c>
      <c r="AY235" s="227" t="s">
        <v>140</v>
      </c>
    </row>
    <row r="236" spans="2:51" s="14" customFormat="1" ht="13.5">
      <c r="B236" s="239"/>
      <c r="C236" s="240"/>
      <c r="D236" s="204" t="s">
        <v>152</v>
      </c>
      <c r="E236" s="241" t="s">
        <v>23</v>
      </c>
      <c r="F236" s="242" t="s">
        <v>295</v>
      </c>
      <c r="G236" s="240"/>
      <c r="H236" s="243">
        <v>9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152</v>
      </c>
      <c r="AU236" s="249" t="s">
        <v>83</v>
      </c>
      <c r="AV236" s="14" t="s">
        <v>161</v>
      </c>
      <c r="AW236" s="14" t="s">
        <v>36</v>
      </c>
      <c r="AX236" s="14" t="s">
        <v>73</v>
      </c>
      <c r="AY236" s="249" t="s">
        <v>140</v>
      </c>
    </row>
    <row r="237" spans="2:51" s="11" customFormat="1" ht="13.5">
      <c r="B237" s="207"/>
      <c r="C237" s="208"/>
      <c r="D237" s="204" t="s">
        <v>152</v>
      </c>
      <c r="E237" s="209" t="s">
        <v>23</v>
      </c>
      <c r="F237" s="210" t="s">
        <v>307</v>
      </c>
      <c r="G237" s="208"/>
      <c r="H237" s="209" t="s">
        <v>23</v>
      </c>
      <c r="I237" s="211"/>
      <c r="J237" s="208"/>
      <c r="K237" s="208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152</v>
      </c>
      <c r="AU237" s="216" t="s">
        <v>83</v>
      </c>
      <c r="AV237" s="11" t="s">
        <v>81</v>
      </c>
      <c r="AW237" s="11" t="s">
        <v>36</v>
      </c>
      <c r="AX237" s="11" t="s">
        <v>73</v>
      </c>
      <c r="AY237" s="216" t="s">
        <v>140</v>
      </c>
    </row>
    <row r="238" spans="2:51" s="12" customFormat="1" ht="13.5">
      <c r="B238" s="217"/>
      <c r="C238" s="218"/>
      <c r="D238" s="204" t="s">
        <v>152</v>
      </c>
      <c r="E238" s="219" t="s">
        <v>23</v>
      </c>
      <c r="F238" s="220" t="s">
        <v>323</v>
      </c>
      <c r="G238" s="218"/>
      <c r="H238" s="221">
        <v>6.12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152</v>
      </c>
      <c r="AU238" s="227" t="s">
        <v>83</v>
      </c>
      <c r="AV238" s="12" t="s">
        <v>83</v>
      </c>
      <c r="AW238" s="12" t="s">
        <v>36</v>
      </c>
      <c r="AX238" s="12" t="s">
        <v>73</v>
      </c>
      <c r="AY238" s="227" t="s">
        <v>140</v>
      </c>
    </row>
    <row r="239" spans="2:51" s="12" customFormat="1" ht="13.5">
      <c r="B239" s="217"/>
      <c r="C239" s="218"/>
      <c r="D239" s="204" t="s">
        <v>152</v>
      </c>
      <c r="E239" s="219" t="s">
        <v>23</v>
      </c>
      <c r="F239" s="220" t="s">
        <v>324</v>
      </c>
      <c r="G239" s="218"/>
      <c r="H239" s="221">
        <v>-0.6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152</v>
      </c>
      <c r="AU239" s="227" t="s">
        <v>83</v>
      </c>
      <c r="AV239" s="12" t="s">
        <v>83</v>
      </c>
      <c r="AW239" s="12" t="s">
        <v>36</v>
      </c>
      <c r="AX239" s="12" t="s">
        <v>73</v>
      </c>
      <c r="AY239" s="227" t="s">
        <v>140</v>
      </c>
    </row>
    <row r="240" spans="2:51" s="14" customFormat="1" ht="13.5">
      <c r="B240" s="239"/>
      <c r="C240" s="240"/>
      <c r="D240" s="204" t="s">
        <v>152</v>
      </c>
      <c r="E240" s="241" t="s">
        <v>23</v>
      </c>
      <c r="F240" s="242" t="s">
        <v>295</v>
      </c>
      <c r="G240" s="240"/>
      <c r="H240" s="243">
        <v>5.52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AT240" s="249" t="s">
        <v>152</v>
      </c>
      <c r="AU240" s="249" t="s">
        <v>83</v>
      </c>
      <c r="AV240" s="14" t="s">
        <v>161</v>
      </c>
      <c r="AW240" s="14" t="s">
        <v>36</v>
      </c>
      <c r="AX240" s="14" t="s">
        <v>73</v>
      </c>
      <c r="AY240" s="249" t="s">
        <v>140</v>
      </c>
    </row>
    <row r="241" spans="2:51" s="13" customFormat="1" ht="13.5">
      <c r="B241" s="228"/>
      <c r="C241" s="229"/>
      <c r="D241" s="204" t="s">
        <v>152</v>
      </c>
      <c r="E241" s="230" t="s">
        <v>23</v>
      </c>
      <c r="F241" s="231" t="s">
        <v>155</v>
      </c>
      <c r="G241" s="229"/>
      <c r="H241" s="232">
        <v>66.96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152</v>
      </c>
      <c r="AU241" s="238" t="s">
        <v>83</v>
      </c>
      <c r="AV241" s="13" t="s">
        <v>148</v>
      </c>
      <c r="AW241" s="13" t="s">
        <v>36</v>
      </c>
      <c r="AX241" s="13" t="s">
        <v>81</v>
      </c>
      <c r="AY241" s="238" t="s">
        <v>140</v>
      </c>
    </row>
    <row r="242" spans="2:63" s="10" customFormat="1" ht="29.85" customHeight="1">
      <c r="B242" s="176"/>
      <c r="C242" s="177"/>
      <c r="D242" s="178" t="s">
        <v>72</v>
      </c>
      <c r="E242" s="190" t="s">
        <v>325</v>
      </c>
      <c r="F242" s="190" t="s">
        <v>326</v>
      </c>
      <c r="G242" s="177"/>
      <c r="H242" s="177"/>
      <c r="I242" s="180"/>
      <c r="J242" s="191">
        <f>BK242</f>
        <v>0</v>
      </c>
      <c r="K242" s="177"/>
      <c r="L242" s="182"/>
      <c r="M242" s="183"/>
      <c r="N242" s="184"/>
      <c r="O242" s="184"/>
      <c r="P242" s="185">
        <f>SUM(P243:P247)</f>
        <v>0</v>
      </c>
      <c r="Q242" s="184"/>
      <c r="R242" s="185">
        <f>SUM(R243:R247)</f>
        <v>0</v>
      </c>
      <c r="S242" s="184"/>
      <c r="T242" s="186">
        <f>SUM(T243:T247)</f>
        <v>0</v>
      </c>
      <c r="AR242" s="187" t="s">
        <v>83</v>
      </c>
      <c r="AT242" s="188" t="s">
        <v>72</v>
      </c>
      <c r="AU242" s="188" t="s">
        <v>81</v>
      </c>
      <c r="AY242" s="187" t="s">
        <v>140</v>
      </c>
      <c r="BK242" s="189">
        <f>SUM(BK243:BK247)</f>
        <v>0</v>
      </c>
    </row>
    <row r="243" spans="2:65" s="1" customFormat="1" ht="16.5" customHeight="1">
      <c r="B243" s="41"/>
      <c r="C243" s="192" t="s">
        <v>327</v>
      </c>
      <c r="D243" s="192" t="s">
        <v>143</v>
      </c>
      <c r="E243" s="193" t="s">
        <v>328</v>
      </c>
      <c r="F243" s="194" t="s">
        <v>329</v>
      </c>
      <c r="G243" s="195" t="s">
        <v>146</v>
      </c>
      <c r="H243" s="196">
        <v>0.9</v>
      </c>
      <c r="I243" s="197"/>
      <c r="J243" s="198">
        <f>ROUND(I243*H243,2)</f>
        <v>0</v>
      </c>
      <c r="K243" s="194" t="s">
        <v>147</v>
      </c>
      <c r="L243" s="61"/>
      <c r="M243" s="199" t="s">
        <v>23</v>
      </c>
      <c r="N243" s="200" t="s">
        <v>44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228</v>
      </c>
      <c r="AT243" s="24" t="s">
        <v>143</v>
      </c>
      <c r="AU243" s="24" t="s">
        <v>83</v>
      </c>
      <c r="AY243" s="24" t="s">
        <v>140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81</v>
      </c>
      <c r="BK243" s="203">
        <f>ROUND(I243*H243,2)</f>
        <v>0</v>
      </c>
      <c r="BL243" s="24" t="s">
        <v>228</v>
      </c>
      <c r="BM243" s="24" t="s">
        <v>330</v>
      </c>
    </row>
    <row r="244" spans="2:47" s="1" customFormat="1" ht="27">
      <c r="B244" s="41"/>
      <c r="C244" s="63"/>
      <c r="D244" s="204" t="s">
        <v>150</v>
      </c>
      <c r="E244" s="63"/>
      <c r="F244" s="205" t="s">
        <v>331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4" t="s">
        <v>150</v>
      </c>
      <c r="AU244" s="24" t="s">
        <v>83</v>
      </c>
    </row>
    <row r="245" spans="2:51" s="11" customFormat="1" ht="13.5">
      <c r="B245" s="207"/>
      <c r="C245" s="208"/>
      <c r="D245" s="204" t="s">
        <v>152</v>
      </c>
      <c r="E245" s="209" t="s">
        <v>23</v>
      </c>
      <c r="F245" s="210" t="s">
        <v>332</v>
      </c>
      <c r="G245" s="208"/>
      <c r="H245" s="209" t="s">
        <v>23</v>
      </c>
      <c r="I245" s="211"/>
      <c r="J245" s="208"/>
      <c r="K245" s="208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152</v>
      </c>
      <c r="AU245" s="216" t="s">
        <v>83</v>
      </c>
      <c r="AV245" s="11" t="s">
        <v>81</v>
      </c>
      <c r="AW245" s="11" t="s">
        <v>36</v>
      </c>
      <c r="AX245" s="11" t="s">
        <v>73</v>
      </c>
      <c r="AY245" s="216" t="s">
        <v>140</v>
      </c>
    </row>
    <row r="246" spans="2:51" s="12" customFormat="1" ht="13.5">
      <c r="B246" s="217"/>
      <c r="C246" s="218"/>
      <c r="D246" s="204" t="s">
        <v>152</v>
      </c>
      <c r="E246" s="219" t="s">
        <v>23</v>
      </c>
      <c r="F246" s="220" t="s">
        <v>333</v>
      </c>
      <c r="G246" s="218"/>
      <c r="H246" s="221">
        <v>0.9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152</v>
      </c>
      <c r="AU246" s="227" t="s">
        <v>83</v>
      </c>
      <c r="AV246" s="12" t="s">
        <v>83</v>
      </c>
      <c r="AW246" s="12" t="s">
        <v>36</v>
      </c>
      <c r="AX246" s="12" t="s">
        <v>73</v>
      </c>
      <c r="AY246" s="227" t="s">
        <v>140</v>
      </c>
    </row>
    <row r="247" spans="2:51" s="13" customFormat="1" ht="13.5">
      <c r="B247" s="228"/>
      <c r="C247" s="229"/>
      <c r="D247" s="204" t="s">
        <v>152</v>
      </c>
      <c r="E247" s="230" t="s">
        <v>23</v>
      </c>
      <c r="F247" s="231" t="s">
        <v>155</v>
      </c>
      <c r="G247" s="229"/>
      <c r="H247" s="232">
        <v>0.9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152</v>
      </c>
      <c r="AU247" s="238" t="s">
        <v>83</v>
      </c>
      <c r="AV247" s="13" t="s">
        <v>148</v>
      </c>
      <c r="AW247" s="13" t="s">
        <v>36</v>
      </c>
      <c r="AX247" s="13" t="s">
        <v>81</v>
      </c>
      <c r="AY247" s="238" t="s">
        <v>140</v>
      </c>
    </row>
    <row r="248" spans="2:63" s="10" customFormat="1" ht="29.85" customHeight="1">
      <c r="B248" s="176"/>
      <c r="C248" s="177"/>
      <c r="D248" s="178" t="s">
        <v>72</v>
      </c>
      <c r="E248" s="190" t="s">
        <v>334</v>
      </c>
      <c r="F248" s="190" t="s">
        <v>335</v>
      </c>
      <c r="G248" s="177"/>
      <c r="H248" s="177"/>
      <c r="I248" s="180"/>
      <c r="J248" s="191">
        <f>BK248</f>
        <v>0</v>
      </c>
      <c r="K248" s="177"/>
      <c r="L248" s="182"/>
      <c r="M248" s="183"/>
      <c r="N248" s="184"/>
      <c r="O248" s="184"/>
      <c r="P248" s="185">
        <f>SUM(P249:P263)</f>
        <v>0</v>
      </c>
      <c r="Q248" s="184"/>
      <c r="R248" s="185">
        <f>SUM(R249:R263)</f>
        <v>0.15867699999999998</v>
      </c>
      <c r="S248" s="184"/>
      <c r="T248" s="186">
        <f>SUM(T249:T263)</f>
        <v>0.04918987</v>
      </c>
      <c r="AR248" s="187" t="s">
        <v>83</v>
      </c>
      <c r="AT248" s="188" t="s">
        <v>72</v>
      </c>
      <c r="AU248" s="188" t="s">
        <v>81</v>
      </c>
      <c r="AY248" s="187" t="s">
        <v>140</v>
      </c>
      <c r="BK248" s="189">
        <f>SUM(BK249:BK263)</f>
        <v>0</v>
      </c>
    </row>
    <row r="249" spans="2:65" s="1" customFormat="1" ht="16.5" customHeight="1">
      <c r="B249" s="41"/>
      <c r="C249" s="192" t="s">
        <v>336</v>
      </c>
      <c r="D249" s="192" t="s">
        <v>143</v>
      </c>
      <c r="E249" s="193" t="s">
        <v>337</v>
      </c>
      <c r="F249" s="194" t="s">
        <v>338</v>
      </c>
      <c r="G249" s="195" t="s">
        <v>146</v>
      </c>
      <c r="H249" s="196">
        <v>158.677</v>
      </c>
      <c r="I249" s="197"/>
      <c r="J249" s="198">
        <f>ROUND(I249*H249,2)</f>
        <v>0</v>
      </c>
      <c r="K249" s="194" t="s">
        <v>147</v>
      </c>
      <c r="L249" s="61"/>
      <c r="M249" s="199" t="s">
        <v>23</v>
      </c>
      <c r="N249" s="200" t="s">
        <v>44</v>
      </c>
      <c r="O249" s="42"/>
      <c r="P249" s="201">
        <f>O249*H249</f>
        <v>0</v>
      </c>
      <c r="Q249" s="201">
        <v>0.001</v>
      </c>
      <c r="R249" s="201">
        <f>Q249*H249</f>
        <v>0.15867699999999998</v>
      </c>
      <c r="S249" s="201">
        <v>0.00031</v>
      </c>
      <c r="T249" s="202">
        <f>S249*H249</f>
        <v>0.04918987</v>
      </c>
      <c r="AR249" s="24" t="s">
        <v>228</v>
      </c>
      <c r="AT249" s="24" t="s">
        <v>143</v>
      </c>
      <c r="AU249" s="24" t="s">
        <v>83</v>
      </c>
      <c r="AY249" s="24" t="s">
        <v>140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81</v>
      </c>
      <c r="BK249" s="203">
        <f>ROUND(I249*H249,2)</f>
        <v>0</v>
      </c>
      <c r="BL249" s="24" t="s">
        <v>228</v>
      </c>
      <c r="BM249" s="24" t="s">
        <v>339</v>
      </c>
    </row>
    <row r="250" spans="2:51" s="11" customFormat="1" ht="13.5">
      <c r="B250" s="207"/>
      <c r="C250" s="208"/>
      <c r="D250" s="204" t="s">
        <v>152</v>
      </c>
      <c r="E250" s="209" t="s">
        <v>23</v>
      </c>
      <c r="F250" s="210" t="s">
        <v>293</v>
      </c>
      <c r="G250" s="208"/>
      <c r="H250" s="209" t="s">
        <v>23</v>
      </c>
      <c r="I250" s="211"/>
      <c r="J250" s="208"/>
      <c r="K250" s="208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152</v>
      </c>
      <c r="AU250" s="216" t="s">
        <v>83</v>
      </c>
      <c r="AV250" s="11" t="s">
        <v>81</v>
      </c>
      <c r="AW250" s="11" t="s">
        <v>36</v>
      </c>
      <c r="AX250" s="11" t="s">
        <v>73</v>
      </c>
      <c r="AY250" s="216" t="s">
        <v>140</v>
      </c>
    </row>
    <row r="251" spans="2:51" s="12" customFormat="1" ht="13.5">
      <c r="B251" s="217"/>
      <c r="C251" s="218"/>
      <c r="D251" s="204" t="s">
        <v>152</v>
      </c>
      <c r="E251" s="219" t="s">
        <v>23</v>
      </c>
      <c r="F251" s="220" t="s">
        <v>340</v>
      </c>
      <c r="G251" s="218"/>
      <c r="H251" s="221">
        <v>56.739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152</v>
      </c>
      <c r="AU251" s="227" t="s">
        <v>83</v>
      </c>
      <c r="AV251" s="12" t="s">
        <v>83</v>
      </c>
      <c r="AW251" s="12" t="s">
        <v>36</v>
      </c>
      <c r="AX251" s="12" t="s">
        <v>73</v>
      </c>
      <c r="AY251" s="227" t="s">
        <v>140</v>
      </c>
    </row>
    <row r="252" spans="2:51" s="12" customFormat="1" ht="13.5">
      <c r="B252" s="217"/>
      <c r="C252" s="218"/>
      <c r="D252" s="204" t="s">
        <v>152</v>
      </c>
      <c r="E252" s="219" t="s">
        <v>23</v>
      </c>
      <c r="F252" s="220" t="s">
        <v>341</v>
      </c>
      <c r="G252" s="218"/>
      <c r="H252" s="221">
        <v>21.169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152</v>
      </c>
      <c r="AU252" s="227" t="s">
        <v>83</v>
      </c>
      <c r="AV252" s="12" t="s">
        <v>83</v>
      </c>
      <c r="AW252" s="12" t="s">
        <v>36</v>
      </c>
      <c r="AX252" s="12" t="s">
        <v>73</v>
      </c>
      <c r="AY252" s="227" t="s">
        <v>140</v>
      </c>
    </row>
    <row r="253" spans="2:51" s="12" customFormat="1" ht="13.5">
      <c r="B253" s="217"/>
      <c r="C253" s="218"/>
      <c r="D253" s="204" t="s">
        <v>152</v>
      </c>
      <c r="E253" s="219" t="s">
        <v>23</v>
      </c>
      <c r="F253" s="220" t="s">
        <v>342</v>
      </c>
      <c r="G253" s="218"/>
      <c r="H253" s="221">
        <v>0.475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152</v>
      </c>
      <c r="AU253" s="227" t="s">
        <v>83</v>
      </c>
      <c r="AV253" s="12" t="s">
        <v>83</v>
      </c>
      <c r="AW253" s="12" t="s">
        <v>36</v>
      </c>
      <c r="AX253" s="12" t="s">
        <v>73</v>
      </c>
      <c r="AY253" s="227" t="s">
        <v>140</v>
      </c>
    </row>
    <row r="254" spans="2:51" s="14" customFormat="1" ht="13.5">
      <c r="B254" s="239"/>
      <c r="C254" s="240"/>
      <c r="D254" s="204" t="s">
        <v>152</v>
      </c>
      <c r="E254" s="241" t="s">
        <v>23</v>
      </c>
      <c r="F254" s="242" t="s">
        <v>295</v>
      </c>
      <c r="G254" s="240"/>
      <c r="H254" s="243">
        <v>78.383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152</v>
      </c>
      <c r="AU254" s="249" t="s">
        <v>83</v>
      </c>
      <c r="AV254" s="14" t="s">
        <v>161</v>
      </c>
      <c r="AW254" s="14" t="s">
        <v>36</v>
      </c>
      <c r="AX254" s="14" t="s">
        <v>73</v>
      </c>
      <c r="AY254" s="249" t="s">
        <v>140</v>
      </c>
    </row>
    <row r="255" spans="2:51" s="11" customFormat="1" ht="13.5">
      <c r="B255" s="207"/>
      <c r="C255" s="208"/>
      <c r="D255" s="204" t="s">
        <v>152</v>
      </c>
      <c r="E255" s="209" t="s">
        <v>23</v>
      </c>
      <c r="F255" s="210" t="s">
        <v>302</v>
      </c>
      <c r="G255" s="208"/>
      <c r="H255" s="209" t="s">
        <v>23</v>
      </c>
      <c r="I255" s="211"/>
      <c r="J255" s="208"/>
      <c r="K255" s="208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152</v>
      </c>
      <c r="AU255" s="216" t="s">
        <v>83</v>
      </c>
      <c r="AV255" s="11" t="s">
        <v>81</v>
      </c>
      <c r="AW255" s="11" t="s">
        <v>36</v>
      </c>
      <c r="AX255" s="11" t="s">
        <v>73</v>
      </c>
      <c r="AY255" s="216" t="s">
        <v>140</v>
      </c>
    </row>
    <row r="256" spans="2:51" s="12" customFormat="1" ht="13.5">
      <c r="B256" s="217"/>
      <c r="C256" s="218"/>
      <c r="D256" s="204" t="s">
        <v>152</v>
      </c>
      <c r="E256" s="219" t="s">
        <v>23</v>
      </c>
      <c r="F256" s="220" t="s">
        <v>343</v>
      </c>
      <c r="G256" s="218"/>
      <c r="H256" s="221">
        <v>57.693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152</v>
      </c>
      <c r="AU256" s="227" t="s">
        <v>83</v>
      </c>
      <c r="AV256" s="12" t="s">
        <v>83</v>
      </c>
      <c r="AW256" s="12" t="s">
        <v>36</v>
      </c>
      <c r="AX256" s="12" t="s">
        <v>73</v>
      </c>
      <c r="AY256" s="227" t="s">
        <v>140</v>
      </c>
    </row>
    <row r="257" spans="2:51" s="12" customFormat="1" ht="13.5">
      <c r="B257" s="217"/>
      <c r="C257" s="218"/>
      <c r="D257" s="204" t="s">
        <v>152</v>
      </c>
      <c r="E257" s="219" t="s">
        <v>23</v>
      </c>
      <c r="F257" s="220" t="s">
        <v>344</v>
      </c>
      <c r="G257" s="218"/>
      <c r="H257" s="221">
        <v>22.126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152</v>
      </c>
      <c r="AU257" s="227" t="s">
        <v>83</v>
      </c>
      <c r="AV257" s="12" t="s">
        <v>83</v>
      </c>
      <c r="AW257" s="12" t="s">
        <v>36</v>
      </c>
      <c r="AX257" s="12" t="s">
        <v>73</v>
      </c>
      <c r="AY257" s="227" t="s">
        <v>140</v>
      </c>
    </row>
    <row r="258" spans="2:51" s="12" customFormat="1" ht="13.5">
      <c r="B258" s="217"/>
      <c r="C258" s="218"/>
      <c r="D258" s="204" t="s">
        <v>152</v>
      </c>
      <c r="E258" s="219" t="s">
        <v>23</v>
      </c>
      <c r="F258" s="220" t="s">
        <v>342</v>
      </c>
      <c r="G258" s="218"/>
      <c r="H258" s="221">
        <v>0.475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152</v>
      </c>
      <c r="AU258" s="227" t="s">
        <v>83</v>
      </c>
      <c r="AV258" s="12" t="s">
        <v>83</v>
      </c>
      <c r="AW258" s="12" t="s">
        <v>36</v>
      </c>
      <c r="AX258" s="12" t="s">
        <v>73</v>
      </c>
      <c r="AY258" s="227" t="s">
        <v>140</v>
      </c>
    </row>
    <row r="259" spans="2:51" s="14" customFormat="1" ht="13.5">
      <c r="B259" s="239"/>
      <c r="C259" s="240"/>
      <c r="D259" s="204" t="s">
        <v>152</v>
      </c>
      <c r="E259" s="241" t="s">
        <v>23</v>
      </c>
      <c r="F259" s="242" t="s">
        <v>295</v>
      </c>
      <c r="G259" s="240"/>
      <c r="H259" s="243">
        <v>80.294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152</v>
      </c>
      <c r="AU259" s="249" t="s">
        <v>83</v>
      </c>
      <c r="AV259" s="14" t="s">
        <v>161</v>
      </c>
      <c r="AW259" s="14" t="s">
        <v>36</v>
      </c>
      <c r="AX259" s="14" t="s">
        <v>73</v>
      </c>
      <c r="AY259" s="249" t="s">
        <v>140</v>
      </c>
    </row>
    <row r="260" spans="2:51" s="13" customFormat="1" ht="13.5">
      <c r="B260" s="228"/>
      <c r="C260" s="229"/>
      <c r="D260" s="204" t="s">
        <v>152</v>
      </c>
      <c r="E260" s="230" t="s">
        <v>23</v>
      </c>
      <c r="F260" s="231" t="s">
        <v>155</v>
      </c>
      <c r="G260" s="229"/>
      <c r="H260" s="232">
        <v>158.677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152</v>
      </c>
      <c r="AU260" s="238" t="s">
        <v>83</v>
      </c>
      <c r="AV260" s="13" t="s">
        <v>148</v>
      </c>
      <c r="AW260" s="13" t="s">
        <v>36</v>
      </c>
      <c r="AX260" s="13" t="s">
        <v>81</v>
      </c>
      <c r="AY260" s="238" t="s">
        <v>140</v>
      </c>
    </row>
    <row r="261" spans="2:65" s="1" customFormat="1" ht="16.5" customHeight="1">
      <c r="B261" s="41"/>
      <c r="C261" s="192" t="s">
        <v>345</v>
      </c>
      <c r="D261" s="192" t="s">
        <v>143</v>
      </c>
      <c r="E261" s="193" t="s">
        <v>346</v>
      </c>
      <c r="F261" s="194" t="s">
        <v>347</v>
      </c>
      <c r="G261" s="195" t="s">
        <v>146</v>
      </c>
      <c r="H261" s="196">
        <v>158.677</v>
      </c>
      <c r="I261" s="197"/>
      <c r="J261" s="198">
        <f>ROUND(I261*H261,2)</f>
        <v>0</v>
      </c>
      <c r="K261" s="194" t="s">
        <v>147</v>
      </c>
      <c r="L261" s="61"/>
      <c r="M261" s="199" t="s">
        <v>23</v>
      </c>
      <c r="N261" s="200" t="s">
        <v>44</v>
      </c>
      <c r="O261" s="4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228</v>
      </c>
      <c r="AT261" s="24" t="s">
        <v>143</v>
      </c>
      <c r="AU261" s="24" t="s">
        <v>83</v>
      </c>
      <c r="AY261" s="24" t="s">
        <v>140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81</v>
      </c>
      <c r="BK261" s="203">
        <f>ROUND(I261*H261,2)</f>
        <v>0</v>
      </c>
      <c r="BL261" s="24" t="s">
        <v>228</v>
      </c>
      <c r="BM261" s="24" t="s">
        <v>348</v>
      </c>
    </row>
    <row r="262" spans="2:51" s="12" customFormat="1" ht="13.5">
      <c r="B262" s="217"/>
      <c r="C262" s="218"/>
      <c r="D262" s="204" t="s">
        <v>152</v>
      </c>
      <c r="E262" s="219" t="s">
        <v>23</v>
      </c>
      <c r="F262" s="220" t="s">
        <v>349</v>
      </c>
      <c r="G262" s="218"/>
      <c r="H262" s="221">
        <v>158.677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152</v>
      </c>
      <c r="AU262" s="227" t="s">
        <v>83</v>
      </c>
      <c r="AV262" s="12" t="s">
        <v>83</v>
      </c>
      <c r="AW262" s="12" t="s">
        <v>36</v>
      </c>
      <c r="AX262" s="12" t="s">
        <v>73</v>
      </c>
      <c r="AY262" s="227" t="s">
        <v>140</v>
      </c>
    </row>
    <row r="263" spans="2:51" s="13" customFormat="1" ht="13.5">
      <c r="B263" s="228"/>
      <c r="C263" s="229"/>
      <c r="D263" s="204" t="s">
        <v>152</v>
      </c>
      <c r="E263" s="230" t="s">
        <v>23</v>
      </c>
      <c r="F263" s="231" t="s">
        <v>155</v>
      </c>
      <c r="G263" s="229"/>
      <c r="H263" s="232">
        <v>158.677</v>
      </c>
      <c r="I263" s="233"/>
      <c r="J263" s="229"/>
      <c r="K263" s="229"/>
      <c r="L263" s="234"/>
      <c r="M263" s="250"/>
      <c r="N263" s="251"/>
      <c r="O263" s="251"/>
      <c r="P263" s="251"/>
      <c r="Q263" s="251"/>
      <c r="R263" s="251"/>
      <c r="S263" s="251"/>
      <c r="T263" s="252"/>
      <c r="AT263" s="238" t="s">
        <v>152</v>
      </c>
      <c r="AU263" s="238" t="s">
        <v>83</v>
      </c>
      <c r="AV263" s="13" t="s">
        <v>148</v>
      </c>
      <c r="AW263" s="13" t="s">
        <v>36</v>
      </c>
      <c r="AX263" s="13" t="s">
        <v>81</v>
      </c>
      <c r="AY263" s="238" t="s">
        <v>140</v>
      </c>
    </row>
    <row r="264" spans="2:12" s="1" customFormat="1" ht="6.95" customHeight="1">
      <c r="B264" s="56"/>
      <c r="C264" s="57"/>
      <c r="D264" s="57"/>
      <c r="E264" s="57"/>
      <c r="F264" s="57"/>
      <c r="G264" s="57"/>
      <c r="H264" s="57"/>
      <c r="I264" s="139"/>
      <c r="J264" s="57"/>
      <c r="K264" s="57"/>
      <c r="L264" s="61"/>
    </row>
  </sheetData>
  <sheetProtection algorithmName="SHA-512" hashValue="wcpJAPpX7MJzFpTecbpt93iyNigpl241N5JeIPSS+YFm5vgypFoGO9VvFM6BS0Q9wDwEBVkuRTRIcxBo3sXbng==" saltValue="9LmOt1dQO28sQjulCtI5+sbwlryDVPT+0IDuQ1GK66eBeptRq9gmC4L3Gg9MNFvUiauf+Jaof6RWk+IZGjMcXw==" spinCount="100000" sheet="1" objects="1" scenarios="1" formatColumns="0" formatRows="0" autoFilter="0"/>
  <autoFilter ref="C87:K26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4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394" t="s">
        <v>100</v>
      </c>
      <c r="H1" s="394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6" t="str">
        <f>'Rekapitulace stavby'!K6</f>
        <v>Oprava prostor bytu na učebny MŠ Zahradní 5185, Chomutov</v>
      </c>
      <c r="F7" s="387"/>
      <c r="G7" s="387"/>
      <c r="H7" s="387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8" t="s">
        <v>350</v>
      </c>
      <c r="F9" s="389"/>
      <c r="G9" s="389"/>
      <c r="H9" s="389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55" t="s">
        <v>38</v>
      </c>
      <c r="F24" s="355"/>
      <c r="G24" s="355"/>
      <c r="H24" s="35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ROUND(J90,2)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ROUND(SUM(BE90:BE464),2)</f>
        <v>0</v>
      </c>
      <c r="G30" s="42"/>
      <c r="H30" s="42"/>
      <c r="I30" s="131">
        <v>0.21</v>
      </c>
      <c r="J30" s="130">
        <f>ROUND(ROUND((SUM(BE90:BE464)),2)*I30,2)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ROUND(SUM(BF90:BF464),2)</f>
        <v>0</v>
      </c>
      <c r="G31" s="42"/>
      <c r="H31" s="42"/>
      <c r="I31" s="131">
        <v>0.15</v>
      </c>
      <c r="J31" s="130">
        <f>ROUND(ROUND((SUM(BF90:BF464)),2)*I31,2)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ROUND(SUM(BG90:BG464),2)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ROUND(SUM(BH90:BH464),2)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ROUND(SUM(BI90:BI464),2)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6" t="str">
        <f>E7</f>
        <v>Oprava prostor bytu na učebny MŠ Zahradní 5185, Chomutov</v>
      </c>
      <c r="F45" s="387"/>
      <c r="G45" s="387"/>
      <c r="H45" s="387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8" t="str">
        <f>E9</f>
        <v>02 - Stavební úpravy</v>
      </c>
      <c r="F47" s="389"/>
      <c r="G47" s="389"/>
      <c r="H47" s="38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Zahradní 5185, Chomutov</v>
      </c>
      <c r="G49" s="42"/>
      <c r="H49" s="42"/>
      <c r="I49" s="119" t="s">
        <v>26</v>
      </c>
      <c r="J49" s="120" t="str">
        <f>IF(J12="","",J12)</f>
        <v>17. 4. 2018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55" t="str">
        <f>E21</f>
        <v>KAP ATELIER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J90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112</v>
      </c>
      <c r="E57" s="152"/>
      <c r="F57" s="152"/>
      <c r="G57" s="152"/>
      <c r="H57" s="152"/>
      <c r="I57" s="153"/>
      <c r="J57" s="154">
        <f>J91</f>
        <v>0</v>
      </c>
      <c r="K57" s="155"/>
    </row>
    <row r="58" spans="2:11" s="8" customFormat="1" ht="19.9" customHeight="1">
      <c r="B58" s="156"/>
      <c r="C58" s="157"/>
      <c r="D58" s="158" t="s">
        <v>351</v>
      </c>
      <c r="E58" s="159"/>
      <c r="F58" s="159"/>
      <c r="G58" s="159"/>
      <c r="H58" s="159"/>
      <c r="I58" s="160"/>
      <c r="J58" s="161">
        <f>J92</f>
        <v>0</v>
      </c>
      <c r="K58" s="162"/>
    </row>
    <row r="59" spans="2:11" s="8" customFormat="1" ht="19.9" customHeight="1">
      <c r="B59" s="156"/>
      <c r="C59" s="157"/>
      <c r="D59" s="158" t="s">
        <v>352</v>
      </c>
      <c r="E59" s="159"/>
      <c r="F59" s="159"/>
      <c r="G59" s="159"/>
      <c r="H59" s="159"/>
      <c r="I59" s="160"/>
      <c r="J59" s="161">
        <f>J105</f>
        <v>0</v>
      </c>
      <c r="K59" s="162"/>
    </row>
    <row r="60" spans="2:11" s="8" customFormat="1" ht="19.9" customHeight="1">
      <c r="B60" s="156"/>
      <c r="C60" s="157"/>
      <c r="D60" s="158" t="s">
        <v>113</v>
      </c>
      <c r="E60" s="159"/>
      <c r="F60" s="159"/>
      <c r="G60" s="159"/>
      <c r="H60" s="159"/>
      <c r="I60" s="160"/>
      <c r="J60" s="161">
        <f>J140</f>
        <v>0</v>
      </c>
      <c r="K60" s="162"/>
    </row>
    <row r="61" spans="2:11" s="8" customFormat="1" ht="19.9" customHeight="1">
      <c r="B61" s="156"/>
      <c r="C61" s="157"/>
      <c r="D61" s="158" t="s">
        <v>353</v>
      </c>
      <c r="E61" s="159"/>
      <c r="F61" s="159"/>
      <c r="G61" s="159"/>
      <c r="H61" s="159"/>
      <c r="I61" s="160"/>
      <c r="J61" s="161">
        <f>J151</f>
        <v>0</v>
      </c>
      <c r="K61" s="162"/>
    </row>
    <row r="62" spans="2:11" s="7" customFormat="1" ht="24.95" customHeight="1">
      <c r="B62" s="149"/>
      <c r="C62" s="150"/>
      <c r="D62" s="151" t="s">
        <v>115</v>
      </c>
      <c r="E62" s="152"/>
      <c r="F62" s="152"/>
      <c r="G62" s="152"/>
      <c r="H62" s="152"/>
      <c r="I62" s="153"/>
      <c r="J62" s="154">
        <f>J153</f>
        <v>0</v>
      </c>
      <c r="K62" s="155"/>
    </row>
    <row r="63" spans="2:11" s="8" customFormat="1" ht="19.9" customHeight="1">
      <c r="B63" s="156"/>
      <c r="C63" s="157"/>
      <c r="D63" s="158" t="s">
        <v>354</v>
      </c>
      <c r="E63" s="159"/>
      <c r="F63" s="159"/>
      <c r="G63" s="159"/>
      <c r="H63" s="159"/>
      <c r="I63" s="160"/>
      <c r="J63" s="161">
        <f>J154</f>
        <v>0</v>
      </c>
      <c r="K63" s="162"/>
    </row>
    <row r="64" spans="2:11" s="8" customFormat="1" ht="19.9" customHeight="1">
      <c r="B64" s="156"/>
      <c r="C64" s="157"/>
      <c r="D64" s="158" t="s">
        <v>355</v>
      </c>
      <c r="E64" s="159"/>
      <c r="F64" s="159"/>
      <c r="G64" s="159"/>
      <c r="H64" s="159"/>
      <c r="I64" s="160"/>
      <c r="J64" s="161">
        <f>J165</f>
        <v>0</v>
      </c>
      <c r="K64" s="162"/>
    </row>
    <row r="65" spans="2:11" s="8" customFormat="1" ht="19.9" customHeight="1">
      <c r="B65" s="156"/>
      <c r="C65" s="157"/>
      <c r="D65" s="158" t="s">
        <v>119</v>
      </c>
      <c r="E65" s="159"/>
      <c r="F65" s="159"/>
      <c r="G65" s="159"/>
      <c r="H65" s="159"/>
      <c r="I65" s="160"/>
      <c r="J65" s="161">
        <f>J180</f>
        <v>0</v>
      </c>
      <c r="K65" s="162"/>
    </row>
    <row r="66" spans="2:11" s="8" customFormat="1" ht="19.9" customHeight="1">
      <c r="B66" s="156"/>
      <c r="C66" s="157"/>
      <c r="D66" s="158" t="s">
        <v>120</v>
      </c>
      <c r="E66" s="159"/>
      <c r="F66" s="159"/>
      <c r="G66" s="159"/>
      <c r="H66" s="159"/>
      <c r="I66" s="160"/>
      <c r="J66" s="161">
        <f>J209</f>
        <v>0</v>
      </c>
      <c r="K66" s="162"/>
    </row>
    <row r="67" spans="2:11" s="8" customFormat="1" ht="19.9" customHeight="1">
      <c r="B67" s="156"/>
      <c r="C67" s="157"/>
      <c r="D67" s="158" t="s">
        <v>121</v>
      </c>
      <c r="E67" s="159"/>
      <c r="F67" s="159"/>
      <c r="G67" s="159"/>
      <c r="H67" s="159"/>
      <c r="I67" s="160"/>
      <c r="J67" s="161">
        <f>J242</f>
        <v>0</v>
      </c>
      <c r="K67" s="162"/>
    </row>
    <row r="68" spans="2:11" s="8" customFormat="1" ht="19.9" customHeight="1">
      <c r="B68" s="156"/>
      <c r="C68" s="157"/>
      <c r="D68" s="158" t="s">
        <v>122</v>
      </c>
      <c r="E68" s="159"/>
      <c r="F68" s="159"/>
      <c r="G68" s="159"/>
      <c r="H68" s="159"/>
      <c r="I68" s="160"/>
      <c r="J68" s="161">
        <f>J307</f>
        <v>0</v>
      </c>
      <c r="K68" s="162"/>
    </row>
    <row r="69" spans="2:11" s="8" customFormat="1" ht="19.9" customHeight="1">
      <c r="B69" s="156"/>
      <c r="C69" s="157"/>
      <c r="D69" s="158" t="s">
        <v>356</v>
      </c>
      <c r="E69" s="159"/>
      <c r="F69" s="159"/>
      <c r="G69" s="159"/>
      <c r="H69" s="159"/>
      <c r="I69" s="160"/>
      <c r="J69" s="161">
        <f>J350</f>
        <v>0</v>
      </c>
      <c r="K69" s="162"/>
    </row>
    <row r="70" spans="2:11" s="8" customFormat="1" ht="19.9" customHeight="1">
      <c r="B70" s="156"/>
      <c r="C70" s="157"/>
      <c r="D70" s="158" t="s">
        <v>123</v>
      </c>
      <c r="E70" s="159"/>
      <c r="F70" s="159"/>
      <c r="G70" s="159"/>
      <c r="H70" s="159"/>
      <c r="I70" s="160"/>
      <c r="J70" s="161">
        <f>J363</f>
        <v>0</v>
      </c>
      <c r="K70" s="162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18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39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42"/>
      <c r="J76" s="60"/>
      <c r="K76" s="60"/>
      <c r="L76" s="61"/>
    </row>
    <row r="77" spans="2:12" s="1" customFormat="1" ht="36.95" customHeight="1">
      <c r="B77" s="41"/>
      <c r="C77" s="62" t="s">
        <v>124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6.5" customHeight="1">
      <c r="B80" s="41"/>
      <c r="C80" s="63"/>
      <c r="D80" s="63"/>
      <c r="E80" s="391" t="str">
        <f>E7</f>
        <v>Oprava prostor bytu na učebny MŠ Zahradní 5185, Chomutov</v>
      </c>
      <c r="F80" s="392"/>
      <c r="G80" s="392"/>
      <c r="H80" s="392"/>
      <c r="I80" s="163"/>
      <c r="J80" s="63"/>
      <c r="K80" s="63"/>
      <c r="L80" s="61"/>
    </row>
    <row r="81" spans="2:12" s="1" customFormat="1" ht="14.45" customHeight="1">
      <c r="B81" s="41"/>
      <c r="C81" s="65" t="s">
        <v>105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7.25" customHeight="1">
      <c r="B82" s="41"/>
      <c r="C82" s="63"/>
      <c r="D82" s="63"/>
      <c r="E82" s="366" t="str">
        <f>E9</f>
        <v>02 - Stavební úpravy</v>
      </c>
      <c r="F82" s="393"/>
      <c r="G82" s="393"/>
      <c r="H82" s="393"/>
      <c r="I82" s="163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8" customHeight="1">
      <c r="B84" s="41"/>
      <c r="C84" s="65" t="s">
        <v>24</v>
      </c>
      <c r="D84" s="63"/>
      <c r="E84" s="63"/>
      <c r="F84" s="164" t="str">
        <f>F12</f>
        <v>Zahradní 5185, Chomutov</v>
      </c>
      <c r="G84" s="63"/>
      <c r="H84" s="63"/>
      <c r="I84" s="165" t="s">
        <v>26</v>
      </c>
      <c r="J84" s="73" t="str">
        <f>IF(J12="","",J12)</f>
        <v>17. 4. 2018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12" s="1" customFormat="1" ht="13.5">
      <c r="B86" s="41"/>
      <c r="C86" s="65" t="s">
        <v>28</v>
      </c>
      <c r="D86" s="63"/>
      <c r="E86" s="63"/>
      <c r="F86" s="164" t="str">
        <f>E15</f>
        <v>Statutární město Chomutov</v>
      </c>
      <c r="G86" s="63"/>
      <c r="H86" s="63"/>
      <c r="I86" s="165" t="s">
        <v>34</v>
      </c>
      <c r="J86" s="164" t="str">
        <f>E21</f>
        <v>KAP ATELIER s.r.o.</v>
      </c>
      <c r="K86" s="63"/>
      <c r="L86" s="61"/>
    </row>
    <row r="87" spans="2:12" s="1" customFormat="1" ht="14.45" customHeight="1">
      <c r="B87" s="41"/>
      <c r="C87" s="65" t="s">
        <v>32</v>
      </c>
      <c r="D87" s="63"/>
      <c r="E87" s="63"/>
      <c r="F87" s="164" t="str">
        <f>IF(E18="","",E18)</f>
        <v/>
      </c>
      <c r="G87" s="63"/>
      <c r="H87" s="63"/>
      <c r="I87" s="163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63"/>
      <c r="J88" s="63"/>
      <c r="K88" s="63"/>
      <c r="L88" s="61"/>
    </row>
    <row r="89" spans="2:20" s="9" customFormat="1" ht="29.25" customHeight="1">
      <c r="B89" s="166"/>
      <c r="C89" s="167" t="s">
        <v>125</v>
      </c>
      <c r="D89" s="168" t="s">
        <v>58</v>
      </c>
      <c r="E89" s="168" t="s">
        <v>54</v>
      </c>
      <c r="F89" s="168" t="s">
        <v>126</v>
      </c>
      <c r="G89" s="168" t="s">
        <v>127</v>
      </c>
      <c r="H89" s="168" t="s">
        <v>128</v>
      </c>
      <c r="I89" s="169" t="s">
        <v>129</v>
      </c>
      <c r="J89" s="168" t="s">
        <v>109</v>
      </c>
      <c r="K89" s="170" t="s">
        <v>130</v>
      </c>
      <c r="L89" s="171"/>
      <c r="M89" s="81" t="s">
        <v>131</v>
      </c>
      <c r="N89" s="82" t="s">
        <v>43</v>
      </c>
      <c r="O89" s="82" t="s">
        <v>132</v>
      </c>
      <c r="P89" s="82" t="s">
        <v>133</v>
      </c>
      <c r="Q89" s="82" t="s">
        <v>134</v>
      </c>
      <c r="R89" s="82" t="s">
        <v>135</v>
      </c>
      <c r="S89" s="82" t="s">
        <v>136</v>
      </c>
      <c r="T89" s="83" t="s">
        <v>137</v>
      </c>
    </row>
    <row r="90" spans="2:63" s="1" customFormat="1" ht="29.25" customHeight="1">
      <c r="B90" s="41"/>
      <c r="C90" s="87" t="s">
        <v>110</v>
      </c>
      <c r="D90" s="63"/>
      <c r="E90" s="63"/>
      <c r="F90" s="63"/>
      <c r="G90" s="63"/>
      <c r="H90" s="63"/>
      <c r="I90" s="163"/>
      <c r="J90" s="172">
        <f>BK90</f>
        <v>0</v>
      </c>
      <c r="K90" s="63"/>
      <c r="L90" s="61"/>
      <c r="M90" s="84"/>
      <c r="N90" s="85"/>
      <c r="O90" s="85"/>
      <c r="P90" s="173">
        <f>P91+P153</f>
        <v>0</v>
      </c>
      <c r="Q90" s="85"/>
      <c r="R90" s="173">
        <f>R91+R153</f>
        <v>3.37071906</v>
      </c>
      <c r="S90" s="85"/>
      <c r="T90" s="174">
        <f>T91+T153</f>
        <v>0.03917825</v>
      </c>
      <c r="AT90" s="24" t="s">
        <v>72</v>
      </c>
      <c r="AU90" s="24" t="s">
        <v>111</v>
      </c>
      <c r="BK90" s="175">
        <f>BK91+BK153</f>
        <v>0</v>
      </c>
    </row>
    <row r="91" spans="2:63" s="10" customFormat="1" ht="37.35" customHeight="1">
      <c r="B91" s="176"/>
      <c r="C91" s="177"/>
      <c r="D91" s="178" t="s">
        <v>72</v>
      </c>
      <c r="E91" s="179" t="s">
        <v>138</v>
      </c>
      <c r="F91" s="179" t="s">
        <v>139</v>
      </c>
      <c r="G91" s="177"/>
      <c r="H91" s="177"/>
      <c r="I91" s="180"/>
      <c r="J91" s="181">
        <f>BK91</f>
        <v>0</v>
      </c>
      <c r="K91" s="177"/>
      <c r="L91" s="182"/>
      <c r="M91" s="183"/>
      <c r="N91" s="184"/>
      <c r="O91" s="184"/>
      <c r="P91" s="185">
        <f>P92+P105+P140+P151</f>
        <v>0</v>
      </c>
      <c r="Q91" s="184"/>
      <c r="R91" s="185">
        <f>R92+R105+R140+R151</f>
        <v>1.5625567</v>
      </c>
      <c r="S91" s="184"/>
      <c r="T91" s="186">
        <f>T92+T105+T140+T151</f>
        <v>0</v>
      </c>
      <c r="AR91" s="187" t="s">
        <v>81</v>
      </c>
      <c r="AT91" s="188" t="s">
        <v>72</v>
      </c>
      <c r="AU91" s="188" t="s">
        <v>73</v>
      </c>
      <c r="AY91" s="187" t="s">
        <v>140</v>
      </c>
      <c r="BK91" s="189">
        <f>BK92+BK105+BK140+BK151</f>
        <v>0</v>
      </c>
    </row>
    <row r="92" spans="2:63" s="10" customFormat="1" ht="19.9" customHeight="1">
      <c r="B92" s="176"/>
      <c r="C92" s="177"/>
      <c r="D92" s="178" t="s">
        <v>72</v>
      </c>
      <c r="E92" s="190" t="s">
        <v>161</v>
      </c>
      <c r="F92" s="190" t="s">
        <v>357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SUM(P93:P104)</f>
        <v>0</v>
      </c>
      <c r="Q92" s="184"/>
      <c r="R92" s="185">
        <f>SUM(R93:R104)</f>
        <v>0.0597884</v>
      </c>
      <c r="S92" s="184"/>
      <c r="T92" s="186">
        <f>SUM(T93:T104)</f>
        <v>0</v>
      </c>
      <c r="AR92" s="187" t="s">
        <v>81</v>
      </c>
      <c r="AT92" s="188" t="s">
        <v>72</v>
      </c>
      <c r="AU92" s="188" t="s">
        <v>81</v>
      </c>
      <c r="AY92" s="187" t="s">
        <v>140</v>
      </c>
      <c r="BK92" s="189">
        <f>SUM(BK93:BK104)</f>
        <v>0</v>
      </c>
    </row>
    <row r="93" spans="2:65" s="1" customFormat="1" ht="25.5" customHeight="1">
      <c r="B93" s="41"/>
      <c r="C93" s="192" t="s">
        <v>81</v>
      </c>
      <c r="D93" s="192" t="s">
        <v>143</v>
      </c>
      <c r="E93" s="193" t="s">
        <v>358</v>
      </c>
      <c r="F93" s="194" t="s">
        <v>359</v>
      </c>
      <c r="G93" s="195" t="s">
        <v>205</v>
      </c>
      <c r="H93" s="196">
        <v>0.011</v>
      </c>
      <c r="I93" s="197"/>
      <c r="J93" s="198">
        <f>ROUND(I93*H93,2)</f>
        <v>0</v>
      </c>
      <c r="K93" s="194" t="s">
        <v>147</v>
      </c>
      <c r="L93" s="61"/>
      <c r="M93" s="199" t="s">
        <v>23</v>
      </c>
      <c r="N93" s="200" t="s">
        <v>44</v>
      </c>
      <c r="O93" s="42"/>
      <c r="P93" s="201">
        <f>O93*H93</f>
        <v>0</v>
      </c>
      <c r="Q93" s="201">
        <v>1.09</v>
      </c>
      <c r="R93" s="201">
        <f>Q93*H93</f>
        <v>0.01199</v>
      </c>
      <c r="S93" s="201">
        <v>0</v>
      </c>
      <c r="T93" s="202">
        <f>S93*H93</f>
        <v>0</v>
      </c>
      <c r="AR93" s="24" t="s">
        <v>148</v>
      </c>
      <c r="AT93" s="24" t="s">
        <v>143</v>
      </c>
      <c r="AU93" s="24" t="s">
        <v>83</v>
      </c>
      <c r="AY93" s="24" t="s">
        <v>140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81</v>
      </c>
      <c r="BK93" s="203">
        <f>ROUND(I93*H93,2)</f>
        <v>0</v>
      </c>
      <c r="BL93" s="24" t="s">
        <v>148</v>
      </c>
      <c r="BM93" s="24" t="s">
        <v>360</v>
      </c>
    </row>
    <row r="94" spans="2:51" s="11" customFormat="1" ht="13.5">
      <c r="B94" s="207"/>
      <c r="C94" s="208"/>
      <c r="D94" s="204" t="s">
        <v>152</v>
      </c>
      <c r="E94" s="209" t="s">
        <v>23</v>
      </c>
      <c r="F94" s="210" t="s">
        <v>176</v>
      </c>
      <c r="G94" s="208"/>
      <c r="H94" s="209" t="s">
        <v>23</v>
      </c>
      <c r="I94" s="211"/>
      <c r="J94" s="208"/>
      <c r="K94" s="208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152</v>
      </c>
      <c r="AU94" s="216" t="s">
        <v>83</v>
      </c>
      <c r="AV94" s="11" t="s">
        <v>81</v>
      </c>
      <c r="AW94" s="11" t="s">
        <v>36</v>
      </c>
      <c r="AX94" s="11" t="s">
        <v>73</v>
      </c>
      <c r="AY94" s="216" t="s">
        <v>140</v>
      </c>
    </row>
    <row r="95" spans="2:51" s="12" customFormat="1" ht="13.5">
      <c r="B95" s="217"/>
      <c r="C95" s="218"/>
      <c r="D95" s="204" t="s">
        <v>152</v>
      </c>
      <c r="E95" s="219" t="s">
        <v>23</v>
      </c>
      <c r="F95" s="220" t="s">
        <v>361</v>
      </c>
      <c r="G95" s="218"/>
      <c r="H95" s="221">
        <v>0.01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152</v>
      </c>
      <c r="AU95" s="227" t="s">
        <v>83</v>
      </c>
      <c r="AV95" s="12" t="s">
        <v>83</v>
      </c>
      <c r="AW95" s="12" t="s">
        <v>36</v>
      </c>
      <c r="AX95" s="12" t="s">
        <v>73</v>
      </c>
      <c r="AY95" s="227" t="s">
        <v>140</v>
      </c>
    </row>
    <row r="96" spans="2:51" s="14" customFormat="1" ht="13.5">
      <c r="B96" s="239"/>
      <c r="C96" s="240"/>
      <c r="D96" s="204" t="s">
        <v>152</v>
      </c>
      <c r="E96" s="241" t="s">
        <v>23</v>
      </c>
      <c r="F96" s="242" t="s">
        <v>295</v>
      </c>
      <c r="G96" s="240"/>
      <c r="H96" s="243">
        <v>0.01</v>
      </c>
      <c r="I96" s="244"/>
      <c r="J96" s="240"/>
      <c r="K96" s="240"/>
      <c r="L96" s="245"/>
      <c r="M96" s="246"/>
      <c r="N96" s="247"/>
      <c r="O96" s="247"/>
      <c r="P96" s="247"/>
      <c r="Q96" s="247"/>
      <c r="R96" s="247"/>
      <c r="S96" s="247"/>
      <c r="T96" s="248"/>
      <c r="AT96" s="249" t="s">
        <v>152</v>
      </c>
      <c r="AU96" s="249" t="s">
        <v>83</v>
      </c>
      <c r="AV96" s="14" t="s">
        <v>161</v>
      </c>
      <c r="AW96" s="14" t="s">
        <v>36</v>
      </c>
      <c r="AX96" s="14" t="s">
        <v>73</v>
      </c>
      <c r="AY96" s="249" t="s">
        <v>140</v>
      </c>
    </row>
    <row r="97" spans="2:51" s="12" customFormat="1" ht="13.5">
      <c r="B97" s="217"/>
      <c r="C97" s="218"/>
      <c r="D97" s="204" t="s">
        <v>152</v>
      </c>
      <c r="E97" s="219" t="s">
        <v>23</v>
      </c>
      <c r="F97" s="220" t="s">
        <v>362</v>
      </c>
      <c r="G97" s="218"/>
      <c r="H97" s="221">
        <v>0.001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152</v>
      </c>
      <c r="AU97" s="227" t="s">
        <v>83</v>
      </c>
      <c r="AV97" s="12" t="s">
        <v>83</v>
      </c>
      <c r="AW97" s="12" t="s">
        <v>36</v>
      </c>
      <c r="AX97" s="12" t="s">
        <v>73</v>
      </c>
      <c r="AY97" s="227" t="s">
        <v>140</v>
      </c>
    </row>
    <row r="98" spans="2:51" s="14" customFormat="1" ht="13.5">
      <c r="B98" s="239"/>
      <c r="C98" s="240"/>
      <c r="D98" s="204" t="s">
        <v>152</v>
      </c>
      <c r="E98" s="241" t="s">
        <v>23</v>
      </c>
      <c r="F98" s="242" t="s">
        <v>295</v>
      </c>
      <c r="G98" s="240"/>
      <c r="H98" s="243">
        <v>0.001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152</v>
      </c>
      <c r="AU98" s="249" t="s">
        <v>83</v>
      </c>
      <c r="AV98" s="14" t="s">
        <v>161</v>
      </c>
      <c r="AW98" s="14" t="s">
        <v>36</v>
      </c>
      <c r="AX98" s="14" t="s">
        <v>73</v>
      </c>
      <c r="AY98" s="249" t="s">
        <v>140</v>
      </c>
    </row>
    <row r="99" spans="2:51" s="13" customFormat="1" ht="13.5">
      <c r="B99" s="228"/>
      <c r="C99" s="229"/>
      <c r="D99" s="204" t="s">
        <v>152</v>
      </c>
      <c r="E99" s="230" t="s">
        <v>23</v>
      </c>
      <c r="F99" s="231" t="s">
        <v>155</v>
      </c>
      <c r="G99" s="229"/>
      <c r="H99" s="232">
        <v>0.011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152</v>
      </c>
      <c r="AU99" s="238" t="s">
        <v>83</v>
      </c>
      <c r="AV99" s="13" t="s">
        <v>148</v>
      </c>
      <c r="AW99" s="13" t="s">
        <v>36</v>
      </c>
      <c r="AX99" s="13" t="s">
        <v>81</v>
      </c>
      <c r="AY99" s="238" t="s">
        <v>140</v>
      </c>
    </row>
    <row r="100" spans="2:65" s="1" customFormat="1" ht="38.25" customHeight="1">
      <c r="B100" s="41"/>
      <c r="C100" s="192" t="s">
        <v>83</v>
      </c>
      <c r="D100" s="192" t="s">
        <v>143</v>
      </c>
      <c r="E100" s="193" t="s">
        <v>363</v>
      </c>
      <c r="F100" s="194" t="s">
        <v>364</v>
      </c>
      <c r="G100" s="195" t="s">
        <v>146</v>
      </c>
      <c r="H100" s="196">
        <v>0.96</v>
      </c>
      <c r="I100" s="197"/>
      <c r="J100" s="198">
        <f>ROUND(I100*H100,2)</f>
        <v>0</v>
      </c>
      <c r="K100" s="194" t="s">
        <v>147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0.04979</v>
      </c>
      <c r="R100" s="201">
        <f>Q100*H100</f>
        <v>0.0477984</v>
      </c>
      <c r="S100" s="201">
        <v>0</v>
      </c>
      <c r="T100" s="202">
        <f>S100*H100</f>
        <v>0</v>
      </c>
      <c r="AR100" s="24" t="s">
        <v>148</v>
      </c>
      <c r="AT100" s="24" t="s">
        <v>143</v>
      </c>
      <c r="AU100" s="24" t="s">
        <v>83</v>
      </c>
      <c r="AY100" s="24" t="s">
        <v>140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81</v>
      </c>
      <c r="BK100" s="203">
        <f>ROUND(I100*H100,2)</f>
        <v>0</v>
      </c>
      <c r="BL100" s="24" t="s">
        <v>148</v>
      </c>
      <c r="BM100" s="24" t="s">
        <v>365</v>
      </c>
    </row>
    <row r="101" spans="2:51" s="11" customFormat="1" ht="13.5">
      <c r="B101" s="207"/>
      <c r="C101" s="208"/>
      <c r="D101" s="204" t="s">
        <v>152</v>
      </c>
      <c r="E101" s="209" t="s">
        <v>23</v>
      </c>
      <c r="F101" s="210" t="s">
        <v>176</v>
      </c>
      <c r="G101" s="208"/>
      <c r="H101" s="209" t="s">
        <v>23</v>
      </c>
      <c r="I101" s="211"/>
      <c r="J101" s="208"/>
      <c r="K101" s="208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152</v>
      </c>
      <c r="AU101" s="216" t="s">
        <v>83</v>
      </c>
      <c r="AV101" s="11" t="s">
        <v>81</v>
      </c>
      <c r="AW101" s="11" t="s">
        <v>36</v>
      </c>
      <c r="AX101" s="11" t="s">
        <v>73</v>
      </c>
      <c r="AY101" s="216" t="s">
        <v>140</v>
      </c>
    </row>
    <row r="102" spans="2:51" s="12" customFormat="1" ht="13.5">
      <c r="B102" s="217"/>
      <c r="C102" s="218"/>
      <c r="D102" s="204" t="s">
        <v>152</v>
      </c>
      <c r="E102" s="219" t="s">
        <v>23</v>
      </c>
      <c r="F102" s="220" t="s">
        <v>366</v>
      </c>
      <c r="G102" s="218"/>
      <c r="H102" s="221">
        <v>0.96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152</v>
      </c>
      <c r="AU102" s="227" t="s">
        <v>83</v>
      </c>
      <c r="AV102" s="12" t="s">
        <v>83</v>
      </c>
      <c r="AW102" s="12" t="s">
        <v>36</v>
      </c>
      <c r="AX102" s="12" t="s">
        <v>73</v>
      </c>
      <c r="AY102" s="227" t="s">
        <v>140</v>
      </c>
    </row>
    <row r="103" spans="2:51" s="14" customFormat="1" ht="13.5">
      <c r="B103" s="239"/>
      <c r="C103" s="240"/>
      <c r="D103" s="204" t="s">
        <v>152</v>
      </c>
      <c r="E103" s="241" t="s">
        <v>23</v>
      </c>
      <c r="F103" s="242" t="s">
        <v>295</v>
      </c>
      <c r="G103" s="240"/>
      <c r="H103" s="243">
        <v>0.96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152</v>
      </c>
      <c r="AU103" s="249" t="s">
        <v>83</v>
      </c>
      <c r="AV103" s="14" t="s">
        <v>161</v>
      </c>
      <c r="AW103" s="14" t="s">
        <v>36</v>
      </c>
      <c r="AX103" s="14" t="s">
        <v>73</v>
      </c>
      <c r="AY103" s="249" t="s">
        <v>140</v>
      </c>
    </row>
    <row r="104" spans="2:51" s="13" customFormat="1" ht="13.5">
      <c r="B104" s="228"/>
      <c r="C104" s="229"/>
      <c r="D104" s="204" t="s">
        <v>152</v>
      </c>
      <c r="E104" s="230" t="s">
        <v>23</v>
      </c>
      <c r="F104" s="231" t="s">
        <v>155</v>
      </c>
      <c r="G104" s="229"/>
      <c r="H104" s="232">
        <v>0.96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152</v>
      </c>
      <c r="AU104" s="238" t="s">
        <v>83</v>
      </c>
      <c r="AV104" s="13" t="s">
        <v>148</v>
      </c>
      <c r="AW104" s="13" t="s">
        <v>36</v>
      </c>
      <c r="AX104" s="13" t="s">
        <v>81</v>
      </c>
      <c r="AY104" s="238" t="s">
        <v>140</v>
      </c>
    </row>
    <row r="105" spans="2:63" s="10" customFormat="1" ht="29.85" customHeight="1">
      <c r="B105" s="176"/>
      <c r="C105" s="177"/>
      <c r="D105" s="178" t="s">
        <v>72</v>
      </c>
      <c r="E105" s="190" t="s">
        <v>178</v>
      </c>
      <c r="F105" s="190" t="s">
        <v>367</v>
      </c>
      <c r="G105" s="177"/>
      <c r="H105" s="177"/>
      <c r="I105" s="180"/>
      <c r="J105" s="191">
        <f>BK105</f>
        <v>0</v>
      </c>
      <c r="K105" s="177"/>
      <c r="L105" s="182"/>
      <c r="M105" s="183"/>
      <c r="N105" s="184"/>
      <c r="O105" s="184"/>
      <c r="P105" s="185">
        <f>SUM(P106:P139)</f>
        <v>0</v>
      </c>
      <c r="Q105" s="184"/>
      <c r="R105" s="185">
        <f>SUM(R106:R139)</f>
        <v>1.4913493</v>
      </c>
      <c r="S105" s="184"/>
      <c r="T105" s="186">
        <f>SUM(T106:T139)</f>
        <v>0</v>
      </c>
      <c r="AR105" s="187" t="s">
        <v>81</v>
      </c>
      <c r="AT105" s="188" t="s">
        <v>72</v>
      </c>
      <c r="AU105" s="188" t="s">
        <v>81</v>
      </c>
      <c r="AY105" s="187" t="s">
        <v>140</v>
      </c>
      <c r="BK105" s="189">
        <f>SUM(BK106:BK139)</f>
        <v>0</v>
      </c>
    </row>
    <row r="106" spans="2:65" s="1" customFormat="1" ht="38.25" customHeight="1">
      <c r="B106" s="41"/>
      <c r="C106" s="192" t="s">
        <v>161</v>
      </c>
      <c r="D106" s="192" t="s">
        <v>143</v>
      </c>
      <c r="E106" s="193" t="s">
        <v>368</v>
      </c>
      <c r="F106" s="194" t="s">
        <v>369</v>
      </c>
      <c r="G106" s="195" t="s">
        <v>146</v>
      </c>
      <c r="H106" s="196">
        <v>6.115</v>
      </c>
      <c r="I106" s="197"/>
      <c r="J106" s="198">
        <f>ROUND(I106*H106,2)</f>
        <v>0</v>
      </c>
      <c r="K106" s="194" t="s">
        <v>147</v>
      </c>
      <c r="L106" s="61"/>
      <c r="M106" s="199" t="s">
        <v>23</v>
      </c>
      <c r="N106" s="200" t="s">
        <v>44</v>
      </c>
      <c r="O106" s="42"/>
      <c r="P106" s="201">
        <f>O106*H106</f>
        <v>0</v>
      </c>
      <c r="Q106" s="201">
        <v>0.01838</v>
      </c>
      <c r="R106" s="201">
        <f>Q106*H106</f>
        <v>0.11239370000000001</v>
      </c>
      <c r="S106" s="201">
        <v>0</v>
      </c>
      <c r="T106" s="202">
        <f>S106*H106</f>
        <v>0</v>
      </c>
      <c r="AR106" s="24" t="s">
        <v>148</v>
      </c>
      <c r="AT106" s="24" t="s">
        <v>143</v>
      </c>
      <c r="AU106" s="24" t="s">
        <v>83</v>
      </c>
      <c r="AY106" s="24" t="s">
        <v>140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81</v>
      </c>
      <c r="BK106" s="203">
        <f>ROUND(I106*H106,2)</f>
        <v>0</v>
      </c>
      <c r="BL106" s="24" t="s">
        <v>148</v>
      </c>
      <c r="BM106" s="24" t="s">
        <v>370</v>
      </c>
    </row>
    <row r="107" spans="2:51" s="11" customFormat="1" ht="13.5">
      <c r="B107" s="207"/>
      <c r="C107" s="208"/>
      <c r="D107" s="204" t="s">
        <v>152</v>
      </c>
      <c r="E107" s="209" t="s">
        <v>23</v>
      </c>
      <c r="F107" s="210" t="s">
        <v>332</v>
      </c>
      <c r="G107" s="208"/>
      <c r="H107" s="209" t="s">
        <v>23</v>
      </c>
      <c r="I107" s="211"/>
      <c r="J107" s="208"/>
      <c r="K107" s="208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152</v>
      </c>
      <c r="AU107" s="216" t="s">
        <v>83</v>
      </c>
      <c r="AV107" s="11" t="s">
        <v>81</v>
      </c>
      <c r="AW107" s="11" t="s">
        <v>36</v>
      </c>
      <c r="AX107" s="11" t="s">
        <v>73</v>
      </c>
      <c r="AY107" s="216" t="s">
        <v>140</v>
      </c>
    </row>
    <row r="108" spans="2:51" s="12" customFormat="1" ht="13.5">
      <c r="B108" s="217"/>
      <c r="C108" s="218"/>
      <c r="D108" s="204" t="s">
        <v>152</v>
      </c>
      <c r="E108" s="219" t="s">
        <v>23</v>
      </c>
      <c r="F108" s="220" t="s">
        <v>371</v>
      </c>
      <c r="G108" s="218"/>
      <c r="H108" s="221">
        <v>3.89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152</v>
      </c>
      <c r="AU108" s="227" t="s">
        <v>83</v>
      </c>
      <c r="AV108" s="12" t="s">
        <v>83</v>
      </c>
      <c r="AW108" s="12" t="s">
        <v>36</v>
      </c>
      <c r="AX108" s="12" t="s">
        <v>73</v>
      </c>
      <c r="AY108" s="227" t="s">
        <v>140</v>
      </c>
    </row>
    <row r="109" spans="2:51" s="12" customFormat="1" ht="13.5">
      <c r="B109" s="217"/>
      <c r="C109" s="218"/>
      <c r="D109" s="204" t="s">
        <v>152</v>
      </c>
      <c r="E109" s="219" t="s">
        <v>23</v>
      </c>
      <c r="F109" s="220" t="s">
        <v>372</v>
      </c>
      <c r="G109" s="218"/>
      <c r="H109" s="221">
        <v>2.225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152</v>
      </c>
      <c r="AU109" s="227" t="s">
        <v>83</v>
      </c>
      <c r="AV109" s="12" t="s">
        <v>83</v>
      </c>
      <c r="AW109" s="12" t="s">
        <v>36</v>
      </c>
      <c r="AX109" s="12" t="s">
        <v>73</v>
      </c>
      <c r="AY109" s="227" t="s">
        <v>140</v>
      </c>
    </row>
    <row r="110" spans="2:51" s="13" customFormat="1" ht="13.5">
      <c r="B110" s="228"/>
      <c r="C110" s="229"/>
      <c r="D110" s="204" t="s">
        <v>152</v>
      </c>
      <c r="E110" s="230" t="s">
        <v>23</v>
      </c>
      <c r="F110" s="231" t="s">
        <v>155</v>
      </c>
      <c r="G110" s="229"/>
      <c r="H110" s="232">
        <v>6.115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152</v>
      </c>
      <c r="AU110" s="238" t="s">
        <v>83</v>
      </c>
      <c r="AV110" s="13" t="s">
        <v>148</v>
      </c>
      <c r="AW110" s="13" t="s">
        <v>36</v>
      </c>
      <c r="AX110" s="13" t="s">
        <v>81</v>
      </c>
      <c r="AY110" s="238" t="s">
        <v>140</v>
      </c>
    </row>
    <row r="111" spans="2:65" s="1" customFormat="1" ht="25.5" customHeight="1">
      <c r="B111" s="41"/>
      <c r="C111" s="192" t="s">
        <v>148</v>
      </c>
      <c r="D111" s="192" t="s">
        <v>143</v>
      </c>
      <c r="E111" s="193" t="s">
        <v>373</v>
      </c>
      <c r="F111" s="194" t="s">
        <v>374</v>
      </c>
      <c r="G111" s="195" t="s">
        <v>146</v>
      </c>
      <c r="H111" s="196">
        <v>25.436</v>
      </c>
      <c r="I111" s="197"/>
      <c r="J111" s="198">
        <f>ROUND(I111*H111,2)</f>
        <v>0</v>
      </c>
      <c r="K111" s="194" t="s">
        <v>147</v>
      </c>
      <c r="L111" s="61"/>
      <c r="M111" s="199" t="s">
        <v>23</v>
      </c>
      <c r="N111" s="200" t="s">
        <v>44</v>
      </c>
      <c r="O111" s="42"/>
      <c r="P111" s="201">
        <f>O111*H111</f>
        <v>0</v>
      </c>
      <c r="Q111" s="201">
        <v>0.0154</v>
      </c>
      <c r="R111" s="201">
        <f>Q111*H111</f>
        <v>0.3917144</v>
      </c>
      <c r="S111" s="201">
        <v>0</v>
      </c>
      <c r="T111" s="202">
        <f>S111*H111</f>
        <v>0</v>
      </c>
      <c r="AR111" s="24" t="s">
        <v>148</v>
      </c>
      <c r="AT111" s="24" t="s">
        <v>143</v>
      </c>
      <c r="AU111" s="24" t="s">
        <v>83</v>
      </c>
      <c r="AY111" s="24" t="s">
        <v>140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81</v>
      </c>
      <c r="BK111" s="203">
        <f>ROUND(I111*H111,2)</f>
        <v>0</v>
      </c>
      <c r="BL111" s="24" t="s">
        <v>148</v>
      </c>
      <c r="BM111" s="24" t="s">
        <v>375</v>
      </c>
    </row>
    <row r="112" spans="2:47" s="1" customFormat="1" ht="27">
      <c r="B112" s="41"/>
      <c r="C112" s="63"/>
      <c r="D112" s="204" t="s">
        <v>150</v>
      </c>
      <c r="E112" s="63"/>
      <c r="F112" s="205" t="s">
        <v>376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4" t="s">
        <v>150</v>
      </c>
      <c r="AU112" s="24" t="s">
        <v>83</v>
      </c>
    </row>
    <row r="113" spans="2:51" s="12" customFormat="1" ht="13.5">
      <c r="B113" s="217"/>
      <c r="C113" s="218"/>
      <c r="D113" s="204" t="s">
        <v>152</v>
      </c>
      <c r="E113" s="219" t="s">
        <v>23</v>
      </c>
      <c r="F113" s="220" t="s">
        <v>377</v>
      </c>
      <c r="G113" s="218"/>
      <c r="H113" s="221">
        <v>26.156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152</v>
      </c>
      <c r="AU113" s="227" t="s">
        <v>83</v>
      </c>
      <c r="AV113" s="12" t="s">
        <v>83</v>
      </c>
      <c r="AW113" s="12" t="s">
        <v>36</v>
      </c>
      <c r="AX113" s="12" t="s">
        <v>73</v>
      </c>
      <c r="AY113" s="227" t="s">
        <v>140</v>
      </c>
    </row>
    <row r="114" spans="2:51" s="12" customFormat="1" ht="13.5">
      <c r="B114" s="217"/>
      <c r="C114" s="218"/>
      <c r="D114" s="204" t="s">
        <v>152</v>
      </c>
      <c r="E114" s="219" t="s">
        <v>23</v>
      </c>
      <c r="F114" s="220" t="s">
        <v>378</v>
      </c>
      <c r="G114" s="218"/>
      <c r="H114" s="221">
        <v>-0.72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152</v>
      </c>
      <c r="AU114" s="227" t="s">
        <v>83</v>
      </c>
      <c r="AV114" s="12" t="s">
        <v>83</v>
      </c>
      <c r="AW114" s="12" t="s">
        <v>36</v>
      </c>
      <c r="AX114" s="12" t="s">
        <v>73</v>
      </c>
      <c r="AY114" s="227" t="s">
        <v>140</v>
      </c>
    </row>
    <row r="115" spans="2:51" s="13" customFormat="1" ht="13.5">
      <c r="B115" s="228"/>
      <c r="C115" s="229"/>
      <c r="D115" s="204" t="s">
        <v>152</v>
      </c>
      <c r="E115" s="230" t="s">
        <v>23</v>
      </c>
      <c r="F115" s="231" t="s">
        <v>155</v>
      </c>
      <c r="G115" s="229"/>
      <c r="H115" s="232">
        <v>25.436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152</v>
      </c>
      <c r="AU115" s="238" t="s">
        <v>83</v>
      </c>
      <c r="AV115" s="13" t="s">
        <v>148</v>
      </c>
      <c r="AW115" s="13" t="s">
        <v>36</v>
      </c>
      <c r="AX115" s="13" t="s">
        <v>81</v>
      </c>
      <c r="AY115" s="238" t="s">
        <v>140</v>
      </c>
    </row>
    <row r="116" spans="2:65" s="1" customFormat="1" ht="38.25" customHeight="1">
      <c r="B116" s="41"/>
      <c r="C116" s="192" t="s">
        <v>171</v>
      </c>
      <c r="D116" s="192" t="s">
        <v>143</v>
      </c>
      <c r="E116" s="193" t="s">
        <v>379</v>
      </c>
      <c r="F116" s="194" t="s">
        <v>380</v>
      </c>
      <c r="G116" s="195" t="s">
        <v>146</v>
      </c>
      <c r="H116" s="196">
        <v>13.74</v>
      </c>
      <c r="I116" s="197"/>
      <c r="J116" s="198">
        <f>ROUND(I116*H116,2)</f>
        <v>0</v>
      </c>
      <c r="K116" s="194" t="s">
        <v>147</v>
      </c>
      <c r="L116" s="61"/>
      <c r="M116" s="199" t="s">
        <v>23</v>
      </c>
      <c r="N116" s="200" t="s">
        <v>44</v>
      </c>
      <c r="O116" s="42"/>
      <c r="P116" s="201">
        <f>O116*H116</f>
        <v>0</v>
      </c>
      <c r="Q116" s="201">
        <v>0.01838</v>
      </c>
      <c r="R116" s="201">
        <f>Q116*H116</f>
        <v>0.2525412</v>
      </c>
      <c r="S116" s="201">
        <v>0</v>
      </c>
      <c r="T116" s="202">
        <f>S116*H116</f>
        <v>0</v>
      </c>
      <c r="AR116" s="24" t="s">
        <v>148</v>
      </c>
      <c r="AT116" s="24" t="s">
        <v>143</v>
      </c>
      <c r="AU116" s="24" t="s">
        <v>83</v>
      </c>
      <c r="AY116" s="24" t="s">
        <v>140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81</v>
      </c>
      <c r="BK116" s="203">
        <f>ROUND(I116*H116,2)</f>
        <v>0</v>
      </c>
      <c r="BL116" s="24" t="s">
        <v>148</v>
      </c>
      <c r="BM116" s="24" t="s">
        <v>381</v>
      </c>
    </row>
    <row r="117" spans="2:51" s="11" customFormat="1" ht="13.5">
      <c r="B117" s="207"/>
      <c r="C117" s="208"/>
      <c r="D117" s="204" t="s">
        <v>152</v>
      </c>
      <c r="E117" s="209" t="s">
        <v>23</v>
      </c>
      <c r="F117" s="210" t="s">
        <v>332</v>
      </c>
      <c r="G117" s="208"/>
      <c r="H117" s="209" t="s">
        <v>23</v>
      </c>
      <c r="I117" s="211"/>
      <c r="J117" s="208"/>
      <c r="K117" s="208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152</v>
      </c>
      <c r="AU117" s="216" t="s">
        <v>83</v>
      </c>
      <c r="AV117" s="11" t="s">
        <v>81</v>
      </c>
      <c r="AW117" s="11" t="s">
        <v>36</v>
      </c>
      <c r="AX117" s="11" t="s">
        <v>73</v>
      </c>
      <c r="AY117" s="216" t="s">
        <v>140</v>
      </c>
    </row>
    <row r="118" spans="2:51" s="11" customFormat="1" ht="13.5">
      <c r="B118" s="207"/>
      <c r="C118" s="208"/>
      <c r="D118" s="204" t="s">
        <v>152</v>
      </c>
      <c r="E118" s="209" t="s">
        <v>23</v>
      </c>
      <c r="F118" s="210" t="s">
        <v>284</v>
      </c>
      <c r="G118" s="208"/>
      <c r="H118" s="209" t="s">
        <v>23</v>
      </c>
      <c r="I118" s="211"/>
      <c r="J118" s="208"/>
      <c r="K118" s="208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152</v>
      </c>
      <c r="AU118" s="216" t="s">
        <v>83</v>
      </c>
      <c r="AV118" s="11" t="s">
        <v>81</v>
      </c>
      <c r="AW118" s="11" t="s">
        <v>36</v>
      </c>
      <c r="AX118" s="11" t="s">
        <v>73</v>
      </c>
      <c r="AY118" s="216" t="s">
        <v>140</v>
      </c>
    </row>
    <row r="119" spans="2:51" s="12" customFormat="1" ht="13.5">
      <c r="B119" s="217"/>
      <c r="C119" s="218"/>
      <c r="D119" s="204" t="s">
        <v>152</v>
      </c>
      <c r="E119" s="219" t="s">
        <v>23</v>
      </c>
      <c r="F119" s="220" t="s">
        <v>382</v>
      </c>
      <c r="G119" s="218"/>
      <c r="H119" s="221">
        <v>7.742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152</v>
      </c>
      <c r="AU119" s="227" t="s">
        <v>83</v>
      </c>
      <c r="AV119" s="12" t="s">
        <v>83</v>
      </c>
      <c r="AW119" s="12" t="s">
        <v>36</v>
      </c>
      <c r="AX119" s="12" t="s">
        <v>73</v>
      </c>
      <c r="AY119" s="227" t="s">
        <v>140</v>
      </c>
    </row>
    <row r="120" spans="2:51" s="14" customFormat="1" ht="13.5">
      <c r="B120" s="239"/>
      <c r="C120" s="240"/>
      <c r="D120" s="204" t="s">
        <v>152</v>
      </c>
      <c r="E120" s="241" t="s">
        <v>23</v>
      </c>
      <c r="F120" s="242" t="s">
        <v>295</v>
      </c>
      <c r="G120" s="240"/>
      <c r="H120" s="243">
        <v>7.742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152</v>
      </c>
      <c r="AU120" s="249" t="s">
        <v>83</v>
      </c>
      <c r="AV120" s="14" t="s">
        <v>161</v>
      </c>
      <c r="AW120" s="14" t="s">
        <v>36</v>
      </c>
      <c r="AX120" s="14" t="s">
        <v>73</v>
      </c>
      <c r="AY120" s="249" t="s">
        <v>140</v>
      </c>
    </row>
    <row r="121" spans="2:51" s="11" customFormat="1" ht="13.5">
      <c r="B121" s="207"/>
      <c r="C121" s="208"/>
      <c r="D121" s="204" t="s">
        <v>152</v>
      </c>
      <c r="E121" s="209" t="s">
        <v>23</v>
      </c>
      <c r="F121" s="210" t="s">
        <v>307</v>
      </c>
      <c r="G121" s="208"/>
      <c r="H121" s="209" t="s">
        <v>23</v>
      </c>
      <c r="I121" s="211"/>
      <c r="J121" s="208"/>
      <c r="K121" s="208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152</v>
      </c>
      <c r="AU121" s="216" t="s">
        <v>83</v>
      </c>
      <c r="AV121" s="11" t="s">
        <v>81</v>
      </c>
      <c r="AW121" s="11" t="s">
        <v>36</v>
      </c>
      <c r="AX121" s="11" t="s">
        <v>73</v>
      </c>
      <c r="AY121" s="216" t="s">
        <v>140</v>
      </c>
    </row>
    <row r="122" spans="2:51" s="12" customFormat="1" ht="13.5">
      <c r="B122" s="217"/>
      <c r="C122" s="218"/>
      <c r="D122" s="204" t="s">
        <v>152</v>
      </c>
      <c r="E122" s="219" t="s">
        <v>23</v>
      </c>
      <c r="F122" s="220" t="s">
        <v>383</v>
      </c>
      <c r="G122" s="218"/>
      <c r="H122" s="221">
        <v>5.998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152</v>
      </c>
      <c r="AU122" s="227" t="s">
        <v>83</v>
      </c>
      <c r="AV122" s="12" t="s">
        <v>83</v>
      </c>
      <c r="AW122" s="12" t="s">
        <v>36</v>
      </c>
      <c r="AX122" s="12" t="s">
        <v>73</v>
      </c>
      <c r="AY122" s="227" t="s">
        <v>140</v>
      </c>
    </row>
    <row r="123" spans="2:51" s="14" customFormat="1" ht="13.5">
      <c r="B123" s="239"/>
      <c r="C123" s="240"/>
      <c r="D123" s="204" t="s">
        <v>152</v>
      </c>
      <c r="E123" s="241" t="s">
        <v>23</v>
      </c>
      <c r="F123" s="242" t="s">
        <v>295</v>
      </c>
      <c r="G123" s="240"/>
      <c r="H123" s="243">
        <v>5.998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152</v>
      </c>
      <c r="AU123" s="249" t="s">
        <v>83</v>
      </c>
      <c r="AV123" s="14" t="s">
        <v>161</v>
      </c>
      <c r="AW123" s="14" t="s">
        <v>36</v>
      </c>
      <c r="AX123" s="14" t="s">
        <v>73</v>
      </c>
      <c r="AY123" s="249" t="s">
        <v>140</v>
      </c>
    </row>
    <row r="124" spans="2:51" s="13" customFormat="1" ht="13.5">
      <c r="B124" s="228"/>
      <c r="C124" s="229"/>
      <c r="D124" s="204" t="s">
        <v>152</v>
      </c>
      <c r="E124" s="230" t="s">
        <v>23</v>
      </c>
      <c r="F124" s="231" t="s">
        <v>155</v>
      </c>
      <c r="G124" s="229"/>
      <c r="H124" s="232">
        <v>13.74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152</v>
      </c>
      <c r="AU124" s="238" t="s">
        <v>83</v>
      </c>
      <c r="AV124" s="13" t="s">
        <v>148</v>
      </c>
      <c r="AW124" s="13" t="s">
        <v>36</v>
      </c>
      <c r="AX124" s="13" t="s">
        <v>81</v>
      </c>
      <c r="AY124" s="238" t="s">
        <v>140</v>
      </c>
    </row>
    <row r="125" spans="2:65" s="1" customFormat="1" ht="25.5" customHeight="1">
      <c r="B125" s="41"/>
      <c r="C125" s="192" t="s">
        <v>178</v>
      </c>
      <c r="D125" s="192" t="s">
        <v>143</v>
      </c>
      <c r="E125" s="193" t="s">
        <v>384</v>
      </c>
      <c r="F125" s="194" t="s">
        <v>385</v>
      </c>
      <c r="G125" s="195" t="s">
        <v>158</v>
      </c>
      <c r="H125" s="196">
        <v>10</v>
      </c>
      <c r="I125" s="197"/>
      <c r="J125" s="198">
        <f>ROUND(I125*H125,2)</f>
        <v>0</v>
      </c>
      <c r="K125" s="194" t="s">
        <v>147</v>
      </c>
      <c r="L125" s="61"/>
      <c r="M125" s="199" t="s">
        <v>23</v>
      </c>
      <c r="N125" s="200" t="s">
        <v>44</v>
      </c>
      <c r="O125" s="42"/>
      <c r="P125" s="201">
        <f>O125*H125</f>
        <v>0</v>
      </c>
      <c r="Q125" s="201">
        <v>0.00376</v>
      </c>
      <c r="R125" s="201">
        <f>Q125*H125</f>
        <v>0.0376</v>
      </c>
      <c r="S125" s="201">
        <v>0</v>
      </c>
      <c r="T125" s="202">
        <f>S125*H125</f>
        <v>0</v>
      </c>
      <c r="AR125" s="24" t="s">
        <v>148</v>
      </c>
      <c r="AT125" s="24" t="s">
        <v>143</v>
      </c>
      <c r="AU125" s="24" t="s">
        <v>83</v>
      </c>
      <c r="AY125" s="24" t="s">
        <v>140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81</v>
      </c>
      <c r="BK125" s="203">
        <f>ROUND(I125*H125,2)</f>
        <v>0</v>
      </c>
      <c r="BL125" s="24" t="s">
        <v>148</v>
      </c>
      <c r="BM125" s="24" t="s">
        <v>386</v>
      </c>
    </row>
    <row r="126" spans="2:51" s="11" customFormat="1" ht="13.5">
      <c r="B126" s="207"/>
      <c r="C126" s="208"/>
      <c r="D126" s="204" t="s">
        <v>152</v>
      </c>
      <c r="E126" s="209" t="s">
        <v>23</v>
      </c>
      <c r="F126" s="210" t="s">
        <v>153</v>
      </c>
      <c r="G126" s="208"/>
      <c r="H126" s="209" t="s">
        <v>23</v>
      </c>
      <c r="I126" s="211"/>
      <c r="J126" s="208"/>
      <c r="K126" s="208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152</v>
      </c>
      <c r="AU126" s="216" t="s">
        <v>83</v>
      </c>
      <c r="AV126" s="11" t="s">
        <v>81</v>
      </c>
      <c r="AW126" s="11" t="s">
        <v>36</v>
      </c>
      <c r="AX126" s="11" t="s">
        <v>73</v>
      </c>
      <c r="AY126" s="216" t="s">
        <v>140</v>
      </c>
    </row>
    <row r="127" spans="2:51" s="12" customFormat="1" ht="13.5">
      <c r="B127" s="217"/>
      <c r="C127" s="218"/>
      <c r="D127" s="204" t="s">
        <v>152</v>
      </c>
      <c r="E127" s="219" t="s">
        <v>23</v>
      </c>
      <c r="F127" s="220" t="s">
        <v>387</v>
      </c>
      <c r="G127" s="218"/>
      <c r="H127" s="221">
        <v>10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152</v>
      </c>
      <c r="AU127" s="227" t="s">
        <v>83</v>
      </c>
      <c r="AV127" s="12" t="s">
        <v>83</v>
      </c>
      <c r="AW127" s="12" t="s">
        <v>36</v>
      </c>
      <c r="AX127" s="12" t="s">
        <v>73</v>
      </c>
      <c r="AY127" s="227" t="s">
        <v>140</v>
      </c>
    </row>
    <row r="128" spans="2:51" s="13" customFormat="1" ht="13.5">
      <c r="B128" s="228"/>
      <c r="C128" s="229"/>
      <c r="D128" s="204" t="s">
        <v>152</v>
      </c>
      <c r="E128" s="230" t="s">
        <v>23</v>
      </c>
      <c r="F128" s="231" t="s">
        <v>155</v>
      </c>
      <c r="G128" s="229"/>
      <c r="H128" s="232">
        <v>10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152</v>
      </c>
      <c r="AU128" s="238" t="s">
        <v>83</v>
      </c>
      <c r="AV128" s="13" t="s">
        <v>148</v>
      </c>
      <c r="AW128" s="13" t="s">
        <v>36</v>
      </c>
      <c r="AX128" s="13" t="s">
        <v>81</v>
      </c>
      <c r="AY128" s="238" t="s">
        <v>140</v>
      </c>
    </row>
    <row r="129" spans="2:65" s="1" customFormat="1" ht="25.5" customHeight="1">
      <c r="B129" s="41"/>
      <c r="C129" s="192" t="s">
        <v>183</v>
      </c>
      <c r="D129" s="192" t="s">
        <v>143</v>
      </c>
      <c r="E129" s="193" t="s">
        <v>388</v>
      </c>
      <c r="F129" s="194" t="s">
        <v>389</v>
      </c>
      <c r="G129" s="195" t="s">
        <v>158</v>
      </c>
      <c r="H129" s="196">
        <v>2</v>
      </c>
      <c r="I129" s="197"/>
      <c r="J129" s="198">
        <f>ROUND(I129*H129,2)</f>
        <v>0</v>
      </c>
      <c r="K129" s="194" t="s">
        <v>147</v>
      </c>
      <c r="L129" s="61"/>
      <c r="M129" s="199" t="s">
        <v>23</v>
      </c>
      <c r="N129" s="200" t="s">
        <v>44</v>
      </c>
      <c r="O129" s="42"/>
      <c r="P129" s="201">
        <f>O129*H129</f>
        <v>0</v>
      </c>
      <c r="Q129" s="201">
        <v>0.0415</v>
      </c>
      <c r="R129" s="201">
        <f>Q129*H129</f>
        <v>0.083</v>
      </c>
      <c r="S129" s="201">
        <v>0</v>
      </c>
      <c r="T129" s="202">
        <f>S129*H129</f>
        <v>0</v>
      </c>
      <c r="AR129" s="24" t="s">
        <v>148</v>
      </c>
      <c r="AT129" s="24" t="s">
        <v>143</v>
      </c>
      <c r="AU129" s="24" t="s">
        <v>83</v>
      </c>
      <c r="AY129" s="24" t="s">
        <v>140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81</v>
      </c>
      <c r="BK129" s="203">
        <f>ROUND(I129*H129,2)</f>
        <v>0</v>
      </c>
      <c r="BL129" s="24" t="s">
        <v>148</v>
      </c>
      <c r="BM129" s="24" t="s">
        <v>390</v>
      </c>
    </row>
    <row r="130" spans="2:51" s="11" customFormat="1" ht="13.5">
      <c r="B130" s="207"/>
      <c r="C130" s="208"/>
      <c r="D130" s="204" t="s">
        <v>152</v>
      </c>
      <c r="E130" s="209" t="s">
        <v>23</v>
      </c>
      <c r="F130" s="210" t="s">
        <v>176</v>
      </c>
      <c r="G130" s="208"/>
      <c r="H130" s="209" t="s">
        <v>23</v>
      </c>
      <c r="I130" s="211"/>
      <c r="J130" s="208"/>
      <c r="K130" s="208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152</v>
      </c>
      <c r="AU130" s="216" t="s">
        <v>83</v>
      </c>
      <c r="AV130" s="11" t="s">
        <v>81</v>
      </c>
      <c r="AW130" s="11" t="s">
        <v>36</v>
      </c>
      <c r="AX130" s="11" t="s">
        <v>73</v>
      </c>
      <c r="AY130" s="216" t="s">
        <v>140</v>
      </c>
    </row>
    <row r="131" spans="2:51" s="12" customFormat="1" ht="13.5">
      <c r="B131" s="217"/>
      <c r="C131" s="218"/>
      <c r="D131" s="204" t="s">
        <v>152</v>
      </c>
      <c r="E131" s="219" t="s">
        <v>23</v>
      </c>
      <c r="F131" s="220" t="s">
        <v>391</v>
      </c>
      <c r="G131" s="218"/>
      <c r="H131" s="221">
        <v>2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152</v>
      </c>
      <c r="AU131" s="227" t="s">
        <v>83</v>
      </c>
      <c r="AV131" s="12" t="s">
        <v>83</v>
      </c>
      <c r="AW131" s="12" t="s">
        <v>36</v>
      </c>
      <c r="AX131" s="12" t="s">
        <v>73</v>
      </c>
      <c r="AY131" s="227" t="s">
        <v>140</v>
      </c>
    </row>
    <row r="132" spans="2:51" s="13" customFormat="1" ht="13.5">
      <c r="B132" s="228"/>
      <c r="C132" s="229"/>
      <c r="D132" s="204" t="s">
        <v>152</v>
      </c>
      <c r="E132" s="230" t="s">
        <v>23</v>
      </c>
      <c r="F132" s="231" t="s">
        <v>155</v>
      </c>
      <c r="G132" s="229"/>
      <c r="H132" s="232">
        <v>2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152</v>
      </c>
      <c r="AU132" s="238" t="s">
        <v>83</v>
      </c>
      <c r="AV132" s="13" t="s">
        <v>148</v>
      </c>
      <c r="AW132" s="13" t="s">
        <v>36</v>
      </c>
      <c r="AX132" s="13" t="s">
        <v>81</v>
      </c>
      <c r="AY132" s="238" t="s">
        <v>140</v>
      </c>
    </row>
    <row r="133" spans="2:65" s="1" customFormat="1" ht="25.5" customHeight="1">
      <c r="B133" s="41"/>
      <c r="C133" s="192" t="s">
        <v>189</v>
      </c>
      <c r="D133" s="192" t="s">
        <v>143</v>
      </c>
      <c r="E133" s="193" t="s">
        <v>392</v>
      </c>
      <c r="F133" s="194" t="s">
        <v>393</v>
      </c>
      <c r="G133" s="195" t="s">
        <v>158</v>
      </c>
      <c r="H133" s="196">
        <v>1</v>
      </c>
      <c r="I133" s="197"/>
      <c r="J133" s="198">
        <f>ROUND(I133*H133,2)</f>
        <v>0</v>
      </c>
      <c r="K133" s="194" t="s">
        <v>147</v>
      </c>
      <c r="L133" s="61"/>
      <c r="M133" s="199" t="s">
        <v>23</v>
      </c>
      <c r="N133" s="200" t="s">
        <v>44</v>
      </c>
      <c r="O133" s="42"/>
      <c r="P133" s="201">
        <f>O133*H133</f>
        <v>0</v>
      </c>
      <c r="Q133" s="201">
        <v>0.1575</v>
      </c>
      <c r="R133" s="201">
        <f>Q133*H133</f>
        <v>0.1575</v>
      </c>
      <c r="S133" s="201">
        <v>0</v>
      </c>
      <c r="T133" s="202">
        <f>S133*H133</f>
        <v>0</v>
      </c>
      <c r="AR133" s="24" t="s">
        <v>148</v>
      </c>
      <c r="AT133" s="24" t="s">
        <v>143</v>
      </c>
      <c r="AU133" s="24" t="s">
        <v>83</v>
      </c>
      <c r="AY133" s="24" t="s">
        <v>140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81</v>
      </c>
      <c r="BK133" s="203">
        <f>ROUND(I133*H133,2)</f>
        <v>0</v>
      </c>
      <c r="BL133" s="24" t="s">
        <v>148</v>
      </c>
      <c r="BM133" s="24" t="s">
        <v>394</v>
      </c>
    </row>
    <row r="134" spans="2:51" s="11" customFormat="1" ht="13.5">
      <c r="B134" s="207"/>
      <c r="C134" s="208"/>
      <c r="D134" s="204" t="s">
        <v>152</v>
      </c>
      <c r="E134" s="209" t="s">
        <v>23</v>
      </c>
      <c r="F134" s="210" t="s">
        <v>332</v>
      </c>
      <c r="G134" s="208"/>
      <c r="H134" s="209" t="s">
        <v>23</v>
      </c>
      <c r="I134" s="211"/>
      <c r="J134" s="208"/>
      <c r="K134" s="208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152</v>
      </c>
      <c r="AU134" s="216" t="s">
        <v>83</v>
      </c>
      <c r="AV134" s="11" t="s">
        <v>81</v>
      </c>
      <c r="AW134" s="11" t="s">
        <v>36</v>
      </c>
      <c r="AX134" s="11" t="s">
        <v>73</v>
      </c>
      <c r="AY134" s="216" t="s">
        <v>140</v>
      </c>
    </row>
    <row r="135" spans="2:51" s="12" customFormat="1" ht="13.5">
      <c r="B135" s="217"/>
      <c r="C135" s="218"/>
      <c r="D135" s="204" t="s">
        <v>152</v>
      </c>
      <c r="E135" s="219" t="s">
        <v>23</v>
      </c>
      <c r="F135" s="220" t="s">
        <v>395</v>
      </c>
      <c r="G135" s="218"/>
      <c r="H135" s="221">
        <v>1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152</v>
      </c>
      <c r="AU135" s="227" t="s">
        <v>83</v>
      </c>
      <c r="AV135" s="12" t="s">
        <v>83</v>
      </c>
      <c r="AW135" s="12" t="s">
        <v>36</v>
      </c>
      <c r="AX135" s="12" t="s">
        <v>73</v>
      </c>
      <c r="AY135" s="227" t="s">
        <v>140</v>
      </c>
    </row>
    <row r="136" spans="2:51" s="13" customFormat="1" ht="13.5">
      <c r="B136" s="228"/>
      <c r="C136" s="229"/>
      <c r="D136" s="204" t="s">
        <v>152</v>
      </c>
      <c r="E136" s="230" t="s">
        <v>23</v>
      </c>
      <c r="F136" s="231" t="s">
        <v>155</v>
      </c>
      <c r="G136" s="229"/>
      <c r="H136" s="232">
        <v>1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152</v>
      </c>
      <c r="AU136" s="238" t="s">
        <v>83</v>
      </c>
      <c r="AV136" s="13" t="s">
        <v>148</v>
      </c>
      <c r="AW136" s="13" t="s">
        <v>36</v>
      </c>
      <c r="AX136" s="13" t="s">
        <v>81</v>
      </c>
      <c r="AY136" s="238" t="s">
        <v>140</v>
      </c>
    </row>
    <row r="137" spans="2:65" s="1" customFormat="1" ht="16.5" customHeight="1">
      <c r="B137" s="41"/>
      <c r="C137" s="192" t="s">
        <v>141</v>
      </c>
      <c r="D137" s="192" t="s">
        <v>143</v>
      </c>
      <c r="E137" s="193" t="s">
        <v>396</v>
      </c>
      <c r="F137" s="194" t="s">
        <v>397</v>
      </c>
      <c r="G137" s="195" t="s">
        <v>158</v>
      </c>
      <c r="H137" s="196">
        <v>0</v>
      </c>
      <c r="I137" s="197"/>
      <c r="J137" s="198">
        <f>ROUND(I137*H137,2)</f>
        <v>0</v>
      </c>
      <c r="K137" s="194" t="s">
        <v>23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0.00026</v>
      </c>
      <c r="R137" s="201">
        <f>Q137*H137</f>
        <v>0</v>
      </c>
      <c r="S137" s="201">
        <v>0</v>
      </c>
      <c r="T137" s="202">
        <f>S137*H137</f>
        <v>0</v>
      </c>
      <c r="AR137" s="24" t="s">
        <v>148</v>
      </c>
      <c r="AT137" s="24" t="s">
        <v>143</v>
      </c>
      <c r="AU137" s="24" t="s">
        <v>83</v>
      </c>
      <c r="AY137" s="24" t="s">
        <v>140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81</v>
      </c>
      <c r="BK137" s="203">
        <f>ROUND(I137*H137,2)</f>
        <v>0</v>
      </c>
      <c r="BL137" s="24" t="s">
        <v>148</v>
      </c>
      <c r="BM137" s="24" t="s">
        <v>398</v>
      </c>
    </row>
    <row r="138" spans="2:65" s="1" customFormat="1" ht="25.5" customHeight="1">
      <c r="B138" s="41"/>
      <c r="C138" s="192" t="s">
        <v>202</v>
      </c>
      <c r="D138" s="192" t="s">
        <v>143</v>
      </c>
      <c r="E138" s="193" t="s">
        <v>399</v>
      </c>
      <c r="F138" s="194" t="s">
        <v>400</v>
      </c>
      <c r="G138" s="195" t="s">
        <v>158</v>
      </c>
      <c r="H138" s="196">
        <v>1</v>
      </c>
      <c r="I138" s="197"/>
      <c r="J138" s="198">
        <f>ROUND(I138*H138,2)</f>
        <v>0</v>
      </c>
      <c r="K138" s="194" t="s">
        <v>147</v>
      </c>
      <c r="L138" s="61"/>
      <c r="M138" s="199" t="s">
        <v>23</v>
      </c>
      <c r="N138" s="200" t="s">
        <v>44</v>
      </c>
      <c r="O138" s="42"/>
      <c r="P138" s="201">
        <f>O138*H138</f>
        <v>0</v>
      </c>
      <c r="Q138" s="201">
        <v>0.4417</v>
      </c>
      <c r="R138" s="201">
        <f>Q138*H138</f>
        <v>0.4417</v>
      </c>
      <c r="S138" s="201">
        <v>0</v>
      </c>
      <c r="T138" s="202">
        <f>S138*H138</f>
        <v>0</v>
      </c>
      <c r="AR138" s="24" t="s">
        <v>148</v>
      </c>
      <c r="AT138" s="24" t="s">
        <v>143</v>
      </c>
      <c r="AU138" s="24" t="s">
        <v>83</v>
      </c>
      <c r="AY138" s="24" t="s">
        <v>140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81</v>
      </c>
      <c r="BK138" s="203">
        <f>ROUND(I138*H138,2)</f>
        <v>0</v>
      </c>
      <c r="BL138" s="24" t="s">
        <v>148</v>
      </c>
      <c r="BM138" s="24" t="s">
        <v>401</v>
      </c>
    </row>
    <row r="139" spans="2:65" s="1" customFormat="1" ht="16.5" customHeight="1">
      <c r="B139" s="41"/>
      <c r="C139" s="253" t="s">
        <v>207</v>
      </c>
      <c r="D139" s="253" t="s">
        <v>402</v>
      </c>
      <c r="E139" s="254" t="s">
        <v>403</v>
      </c>
      <c r="F139" s="255" t="s">
        <v>404</v>
      </c>
      <c r="G139" s="256" t="s">
        <v>158</v>
      </c>
      <c r="H139" s="257">
        <v>1</v>
      </c>
      <c r="I139" s="258"/>
      <c r="J139" s="259">
        <f>ROUND(I139*H139,2)</f>
        <v>0</v>
      </c>
      <c r="K139" s="255" t="s">
        <v>23</v>
      </c>
      <c r="L139" s="260"/>
      <c r="M139" s="261" t="s">
        <v>23</v>
      </c>
      <c r="N139" s="262" t="s">
        <v>44</v>
      </c>
      <c r="O139" s="42"/>
      <c r="P139" s="201">
        <f>O139*H139</f>
        <v>0</v>
      </c>
      <c r="Q139" s="201">
        <v>0.0149</v>
      </c>
      <c r="R139" s="201">
        <f>Q139*H139</f>
        <v>0.0149</v>
      </c>
      <c r="S139" s="201">
        <v>0</v>
      </c>
      <c r="T139" s="202">
        <f>S139*H139</f>
        <v>0</v>
      </c>
      <c r="AR139" s="24" t="s">
        <v>189</v>
      </c>
      <c r="AT139" s="24" t="s">
        <v>402</v>
      </c>
      <c r="AU139" s="24" t="s">
        <v>83</v>
      </c>
      <c r="AY139" s="24" t="s">
        <v>140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81</v>
      </c>
      <c r="BK139" s="203">
        <f>ROUND(I139*H139,2)</f>
        <v>0</v>
      </c>
      <c r="BL139" s="24" t="s">
        <v>148</v>
      </c>
      <c r="BM139" s="24" t="s">
        <v>405</v>
      </c>
    </row>
    <row r="140" spans="2:63" s="10" customFormat="1" ht="29.85" customHeight="1">
      <c r="B140" s="176"/>
      <c r="C140" s="177"/>
      <c r="D140" s="178" t="s">
        <v>72</v>
      </c>
      <c r="E140" s="190" t="s">
        <v>141</v>
      </c>
      <c r="F140" s="190" t="s">
        <v>142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SUM(P141:P150)</f>
        <v>0</v>
      </c>
      <c r="Q140" s="184"/>
      <c r="R140" s="185">
        <f>SUM(R141:R150)</f>
        <v>0.011419</v>
      </c>
      <c r="S140" s="184"/>
      <c r="T140" s="186">
        <f>SUM(T141:T150)</f>
        <v>0</v>
      </c>
      <c r="AR140" s="187" t="s">
        <v>81</v>
      </c>
      <c r="AT140" s="188" t="s">
        <v>72</v>
      </c>
      <c r="AU140" s="188" t="s">
        <v>81</v>
      </c>
      <c r="AY140" s="187" t="s">
        <v>140</v>
      </c>
      <c r="BK140" s="189">
        <f>SUM(BK141:BK150)</f>
        <v>0</v>
      </c>
    </row>
    <row r="141" spans="2:65" s="1" customFormat="1" ht="25.5" customHeight="1">
      <c r="B141" s="41"/>
      <c r="C141" s="192" t="s">
        <v>211</v>
      </c>
      <c r="D141" s="192" t="s">
        <v>143</v>
      </c>
      <c r="E141" s="193" t="s">
        <v>406</v>
      </c>
      <c r="F141" s="194" t="s">
        <v>407</v>
      </c>
      <c r="G141" s="195" t="s">
        <v>146</v>
      </c>
      <c r="H141" s="196">
        <v>66.7</v>
      </c>
      <c r="I141" s="197"/>
      <c r="J141" s="198">
        <f>ROUND(I141*H141,2)</f>
        <v>0</v>
      </c>
      <c r="K141" s="194" t="s">
        <v>147</v>
      </c>
      <c r="L141" s="61"/>
      <c r="M141" s="199" t="s">
        <v>23</v>
      </c>
      <c r="N141" s="200" t="s">
        <v>44</v>
      </c>
      <c r="O141" s="42"/>
      <c r="P141" s="201">
        <f>O141*H141</f>
        <v>0</v>
      </c>
      <c r="Q141" s="201">
        <v>0.00013</v>
      </c>
      <c r="R141" s="201">
        <f>Q141*H141</f>
        <v>0.008671</v>
      </c>
      <c r="S141" s="201">
        <v>0</v>
      </c>
      <c r="T141" s="202">
        <f>S141*H141</f>
        <v>0</v>
      </c>
      <c r="AR141" s="24" t="s">
        <v>148</v>
      </c>
      <c r="AT141" s="24" t="s">
        <v>143</v>
      </c>
      <c r="AU141" s="24" t="s">
        <v>83</v>
      </c>
      <c r="AY141" s="24" t="s">
        <v>140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81</v>
      </c>
      <c r="BK141" s="203">
        <f>ROUND(I141*H141,2)</f>
        <v>0</v>
      </c>
      <c r="BL141" s="24" t="s">
        <v>148</v>
      </c>
      <c r="BM141" s="24" t="s">
        <v>408</v>
      </c>
    </row>
    <row r="142" spans="2:51" s="11" customFormat="1" ht="13.5">
      <c r="B142" s="207"/>
      <c r="C142" s="208"/>
      <c r="D142" s="204" t="s">
        <v>152</v>
      </c>
      <c r="E142" s="209" t="s">
        <v>23</v>
      </c>
      <c r="F142" s="210" t="s">
        <v>409</v>
      </c>
      <c r="G142" s="208"/>
      <c r="H142" s="209" t="s">
        <v>23</v>
      </c>
      <c r="I142" s="211"/>
      <c r="J142" s="208"/>
      <c r="K142" s="208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152</v>
      </c>
      <c r="AU142" s="216" t="s">
        <v>83</v>
      </c>
      <c r="AV142" s="11" t="s">
        <v>81</v>
      </c>
      <c r="AW142" s="11" t="s">
        <v>36</v>
      </c>
      <c r="AX142" s="11" t="s">
        <v>73</v>
      </c>
      <c r="AY142" s="216" t="s">
        <v>140</v>
      </c>
    </row>
    <row r="143" spans="2:51" s="12" customFormat="1" ht="13.5">
      <c r="B143" s="217"/>
      <c r="C143" s="218"/>
      <c r="D143" s="204" t="s">
        <v>152</v>
      </c>
      <c r="E143" s="219" t="s">
        <v>23</v>
      </c>
      <c r="F143" s="220" t="s">
        <v>410</v>
      </c>
      <c r="G143" s="218"/>
      <c r="H143" s="221">
        <v>66.7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152</v>
      </c>
      <c r="AU143" s="227" t="s">
        <v>83</v>
      </c>
      <c r="AV143" s="12" t="s">
        <v>83</v>
      </c>
      <c r="AW143" s="12" t="s">
        <v>36</v>
      </c>
      <c r="AX143" s="12" t="s">
        <v>73</v>
      </c>
      <c r="AY143" s="227" t="s">
        <v>140</v>
      </c>
    </row>
    <row r="144" spans="2:51" s="13" customFormat="1" ht="13.5">
      <c r="B144" s="228"/>
      <c r="C144" s="229"/>
      <c r="D144" s="204" t="s">
        <v>152</v>
      </c>
      <c r="E144" s="230" t="s">
        <v>23</v>
      </c>
      <c r="F144" s="231" t="s">
        <v>155</v>
      </c>
      <c r="G144" s="229"/>
      <c r="H144" s="232">
        <v>66.7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152</v>
      </c>
      <c r="AU144" s="238" t="s">
        <v>83</v>
      </c>
      <c r="AV144" s="13" t="s">
        <v>148</v>
      </c>
      <c r="AW144" s="13" t="s">
        <v>36</v>
      </c>
      <c r="AX144" s="13" t="s">
        <v>81</v>
      </c>
      <c r="AY144" s="238" t="s">
        <v>140</v>
      </c>
    </row>
    <row r="145" spans="2:65" s="1" customFormat="1" ht="25.5" customHeight="1">
      <c r="B145" s="41"/>
      <c r="C145" s="192" t="s">
        <v>216</v>
      </c>
      <c r="D145" s="192" t="s">
        <v>143</v>
      </c>
      <c r="E145" s="193" t="s">
        <v>411</v>
      </c>
      <c r="F145" s="194" t="s">
        <v>412</v>
      </c>
      <c r="G145" s="195" t="s">
        <v>146</v>
      </c>
      <c r="H145" s="196">
        <v>66.7</v>
      </c>
      <c r="I145" s="197"/>
      <c r="J145" s="198">
        <f>ROUND(I145*H145,2)</f>
        <v>0</v>
      </c>
      <c r="K145" s="194" t="s">
        <v>147</v>
      </c>
      <c r="L145" s="61"/>
      <c r="M145" s="199" t="s">
        <v>23</v>
      </c>
      <c r="N145" s="200" t="s">
        <v>44</v>
      </c>
      <c r="O145" s="42"/>
      <c r="P145" s="201">
        <f>O145*H145</f>
        <v>0</v>
      </c>
      <c r="Q145" s="201">
        <v>4E-05</v>
      </c>
      <c r="R145" s="201">
        <f>Q145*H145</f>
        <v>0.0026680000000000002</v>
      </c>
      <c r="S145" s="201">
        <v>0</v>
      </c>
      <c r="T145" s="202">
        <f>S145*H145</f>
        <v>0</v>
      </c>
      <c r="AR145" s="24" t="s">
        <v>148</v>
      </c>
      <c r="AT145" s="24" t="s">
        <v>143</v>
      </c>
      <c r="AU145" s="24" t="s">
        <v>83</v>
      </c>
      <c r="AY145" s="24" t="s">
        <v>140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81</v>
      </c>
      <c r="BK145" s="203">
        <f>ROUND(I145*H145,2)</f>
        <v>0</v>
      </c>
      <c r="BL145" s="24" t="s">
        <v>148</v>
      </c>
      <c r="BM145" s="24" t="s">
        <v>413</v>
      </c>
    </row>
    <row r="146" spans="2:51" s="11" customFormat="1" ht="13.5">
      <c r="B146" s="207"/>
      <c r="C146" s="208"/>
      <c r="D146" s="204" t="s">
        <v>152</v>
      </c>
      <c r="E146" s="209" t="s">
        <v>23</v>
      </c>
      <c r="F146" s="210" t="s">
        <v>409</v>
      </c>
      <c r="G146" s="208"/>
      <c r="H146" s="209" t="s">
        <v>23</v>
      </c>
      <c r="I146" s="211"/>
      <c r="J146" s="208"/>
      <c r="K146" s="208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152</v>
      </c>
      <c r="AU146" s="216" t="s">
        <v>83</v>
      </c>
      <c r="AV146" s="11" t="s">
        <v>81</v>
      </c>
      <c r="AW146" s="11" t="s">
        <v>36</v>
      </c>
      <c r="AX146" s="11" t="s">
        <v>73</v>
      </c>
      <c r="AY146" s="216" t="s">
        <v>140</v>
      </c>
    </row>
    <row r="147" spans="2:51" s="12" customFormat="1" ht="13.5">
      <c r="B147" s="217"/>
      <c r="C147" s="218"/>
      <c r="D147" s="204" t="s">
        <v>152</v>
      </c>
      <c r="E147" s="219" t="s">
        <v>23</v>
      </c>
      <c r="F147" s="220" t="s">
        <v>410</v>
      </c>
      <c r="G147" s="218"/>
      <c r="H147" s="221">
        <v>66.7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152</v>
      </c>
      <c r="AU147" s="227" t="s">
        <v>83</v>
      </c>
      <c r="AV147" s="12" t="s">
        <v>83</v>
      </c>
      <c r="AW147" s="12" t="s">
        <v>36</v>
      </c>
      <c r="AX147" s="12" t="s">
        <v>73</v>
      </c>
      <c r="AY147" s="227" t="s">
        <v>140</v>
      </c>
    </row>
    <row r="148" spans="2:51" s="13" customFormat="1" ht="13.5">
      <c r="B148" s="228"/>
      <c r="C148" s="229"/>
      <c r="D148" s="204" t="s">
        <v>152</v>
      </c>
      <c r="E148" s="230" t="s">
        <v>23</v>
      </c>
      <c r="F148" s="231" t="s">
        <v>155</v>
      </c>
      <c r="G148" s="229"/>
      <c r="H148" s="232">
        <v>66.7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152</v>
      </c>
      <c r="AU148" s="238" t="s">
        <v>83</v>
      </c>
      <c r="AV148" s="13" t="s">
        <v>148</v>
      </c>
      <c r="AW148" s="13" t="s">
        <v>36</v>
      </c>
      <c r="AX148" s="13" t="s">
        <v>81</v>
      </c>
      <c r="AY148" s="238" t="s">
        <v>140</v>
      </c>
    </row>
    <row r="149" spans="2:65" s="1" customFormat="1" ht="16.5" customHeight="1">
      <c r="B149" s="41"/>
      <c r="C149" s="192" t="s">
        <v>224</v>
      </c>
      <c r="D149" s="192" t="s">
        <v>143</v>
      </c>
      <c r="E149" s="193" t="s">
        <v>414</v>
      </c>
      <c r="F149" s="194" t="s">
        <v>415</v>
      </c>
      <c r="G149" s="195" t="s">
        <v>158</v>
      </c>
      <c r="H149" s="196">
        <v>1</v>
      </c>
      <c r="I149" s="197"/>
      <c r="J149" s="198">
        <f>ROUND(I149*H149,2)</f>
        <v>0</v>
      </c>
      <c r="K149" s="194" t="s">
        <v>23</v>
      </c>
      <c r="L149" s="61"/>
      <c r="M149" s="199" t="s">
        <v>23</v>
      </c>
      <c r="N149" s="200" t="s">
        <v>44</v>
      </c>
      <c r="O149" s="42"/>
      <c r="P149" s="201">
        <f>O149*H149</f>
        <v>0</v>
      </c>
      <c r="Q149" s="201">
        <v>4E-05</v>
      </c>
      <c r="R149" s="201">
        <f>Q149*H149</f>
        <v>4E-05</v>
      </c>
      <c r="S149" s="201">
        <v>0</v>
      </c>
      <c r="T149" s="202">
        <f>S149*H149</f>
        <v>0</v>
      </c>
      <c r="AR149" s="24" t="s">
        <v>148</v>
      </c>
      <c r="AT149" s="24" t="s">
        <v>143</v>
      </c>
      <c r="AU149" s="24" t="s">
        <v>83</v>
      </c>
      <c r="AY149" s="24" t="s">
        <v>140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81</v>
      </c>
      <c r="BK149" s="203">
        <f>ROUND(I149*H149,2)</f>
        <v>0</v>
      </c>
      <c r="BL149" s="24" t="s">
        <v>148</v>
      </c>
      <c r="BM149" s="24" t="s">
        <v>416</v>
      </c>
    </row>
    <row r="150" spans="2:65" s="1" customFormat="1" ht="16.5" customHeight="1">
      <c r="B150" s="41"/>
      <c r="C150" s="192" t="s">
        <v>10</v>
      </c>
      <c r="D150" s="192" t="s">
        <v>143</v>
      </c>
      <c r="E150" s="193" t="s">
        <v>417</v>
      </c>
      <c r="F150" s="194" t="s">
        <v>418</v>
      </c>
      <c r="G150" s="195" t="s">
        <v>158</v>
      </c>
      <c r="H150" s="196">
        <v>1</v>
      </c>
      <c r="I150" s="197"/>
      <c r="J150" s="198">
        <f>ROUND(I150*H150,2)</f>
        <v>0</v>
      </c>
      <c r="K150" s="194" t="s">
        <v>23</v>
      </c>
      <c r="L150" s="61"/>
      <c r="M150" s="199" t="s">
        <v>23</v>
      </c>
      <c r="N150" s="200" t="s">
        <v>44</v>
      </c>
      <c r="O150" s="42"/>
      <c r="P150" s="201">
        <f>O150*H150</f>
        <v>0</v>
      </c>
      <c r="Q150" s="201">
        <v>4E-05</v>
      </c>
      <c r="R150" s="201">
        <f>Q150*H150</f>
        <v>4E-05</v>
      </c>
      <c r="S150" s="201">
        <v>0</v>
      </c>
      <c r="T150" s="202">
        <f>S150*H150</f>
        <v>0</v>
      </c>
      <c r="AR150" s="24" t="s">
        <v>148</v>
      </c>
      <c r="AT150" s="24" t="s">
        <v>143</v>
      </c>
      <c r="AU150" s="24" t="s">
        <v>83</v>
      </c>
      <c r="AY150" s="24" t="s">
        <v>140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81</v>
      </c>
      <c r="BK150" s="203">
        <f>ROUND(I150*H150,2)</f>
        <v>0</v>
      </c>
      <c r="BL150" s="24" t="s">
        <v>148</v>
      </c>
      <c r="BM150" s="24" t="s">
        <v>419</v>
      </c>
    </row>
    <row r="151" spans="2:63" s="10" customFormat="1" ht="29.85" customHeight="1">
      <c r="B151" s="176"/>
      <c r="C151" s="177"/>
      <c r="D151" s="178" t="s">
        <v>72</v>
      </c>
      <c r="E151" s="190" t="s">
        <v>420</v>
      </c>
      <c r="F151" s="190" t="s">
        <v>421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P152</f>
        <v>0</v>
      </c>
      <c r="Q151" s="184"/>
      <c r="R151" s="185">
        <f>R152</f>
        <v>0</v>
      </c>
      <c r="S151" s="184"/>
      <c r="T151" s="186">
        <f>T152</f>
        <v>0</v>
      </c>
      <c r="AR151" s="187" t="s">
        <v>81</v>
      </c>
      <c r="AT151" s="188" t="s">
        <v>72</v>
      </c>
      <c r="AU151" s="188" t="s">
        <v>81</v>
      </c>
      <c r="AY151" s="187" t="s">
        <v>140</v>
      </c>
      <c r="BK151" s="189">
        <f>BK152</f>
        <v>0</v>
      </c>
    </row>
    <row r="152" spans="2:65" s="1" customFormat="1" ht="38.25" customHeight="1">
      <c r="B152" s="41"/>
      <c r="C152" s="192" t="s">
        <v>228</v>
      </c>
      <c r="D152" s="192" t="s">
        <v>143</v>
      </c>
      <c r="E152" s="193" t="s">
        <v>422</v>
      </c>
      <c r="F152" s="194" t="s">
        <v>423</v>
      </c>
      <c r="G152" s="195" t="s">
        <v>205</v>
      </c>
      <c r="H152" s="196">
        <v>1.563</v>
      </c>
      <c r="I152" s="197"/>
      <c r="J152" s="198">
        <f>ROUND(I152*H152,2)</f>
        <v>0</v>
      </c>
      <c r="K152" s="194" t="s">
        <v>147</v>
      </c>
      <c r="L152" s="61"/>
      <c r="M152" s="199" t="s">
        <v>23</v>
      </c>
      <c r="N152" s="200" t="s">
        <v>44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148</v>
      </c>
      <c r="AT152" s="24" t="s">
        <v>143</v>
      </c>
      <c r="AU152" s="24" t="s">
        <v>83</v>
      </c>
      <c r="AY152" s="24" t="s">
        <v>140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81</v>
      </c>
      <c r="BK152" s="203">
        <f>ROUND(I152*H152,2)</f>
        <v>0</v>
      </c>
      <c r="BL152" s="24" t="s">
        <v>148</v>
      </c>
      <c r="BM152" s="24" t="s">
        <v>424</v>
      </c>
    </row>
    <row r="153" spans="2:63" s="10" customFormat="1" ht="37.35" customHeight="1">
      <c r="B153" s="176"/>
      <c r="C153" s="177"/>
      <c r="D153" s="178" t="s">
        <v>72</v>
      </c>
      <c r="E153" s="179" t="s">
        <v>220</v>
      </c>
      <c r="F153" s="179" t="s">
        <v>221</v>
      </c>
      <c r="G153" s="177"/>
      <c r="H153" s="177"/>
      <c r="I153" s="180"/>
      <c r="J153" s="181">
        <f>BK153</f>
        <v>0</v>
      </c>
      <c r="K153" s="177"/>
      <c r="L153" s="182"/>
      <c r="M153" s="183"/>
      <c r="N153" s="184"/>
      <c r="O153" s="184"/>
      <c r="P153" s="185">
        <f>P154+P165+P180+P209+P242+P307+P350+P363</f>
        <v>0</v>
      </c>
      <c r="Q153" s="184"/>
      <c r="R153" s="185">
        <f>R154+R165+R180+R209+R242+R307+R350+R363</f>
        <v>1.8081623599999999</v>
      </c>
      <c r="S153" s="184"/>
      <c r="T153" s="186">
        <f>T154+T165+T180+T209+T242+T307+T350+T363</f>
        <v>0.03917825</v>
      </c>
      <c r="AR153" s="187" t="s">
        <v>83</v>
      </c>
      <c r="AT153" s="188" t="s">
        <v>72</v>
      </c>
      <c r="AU153" s="188" t="s">
        <v>73</v>
      </c>
      <c r="AY153" s="187" t="s">
        <v>140</v>
      </c>
      <c r="BK153" s="189">
        <f>BK154+BK165+BK180+BK209+BK242+BK307+BK350+BK363</f>
        <v>0</v>
      </c>
    </row>
    <row r="154" spans="2:63" s="10" customFormat="1" ht="19.9" customHeight="1">
      <c r="B154" s="176"/>
      <c r="C154" s="177"/>
      <c r="D154" s="178" t="s">
        <v>72</v>
      </c>
      <c r="E154" s="190" t="s">
        <v>425</v>
      </c>
      <c r="F154" s="190" t="s">
        <v>426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SUM(P155:P164)</f>
        <v>0</v>
      </c>
      <c r="Q154" s="184"/>
      <c r="R154" s="185">
        <f>SUM(R155:R164)</f>
        <v>0.0026200000000000004</v>
      </c>
      <c r="S154" s="184"/>
      <c r="T154" s="186">
        <f>SUM(T155:T164)</f>
        <v>0</v>
      </c>
      <c r="AR154" s="187" t="s">
        <v>83</v>
      </c>
      <c r="AT154" s="188" t="s">
        <v>72</v>
      </c>
      <c r="AU154" s="188" t="s">
        <v>81</v>
      </c>
      <c r="AY154" s="187" t="s">
        <v>140</v>
      </c>
      <c r="BK154" s="189">
        <f>SUM(BK155:BK164)</f>
        <v>0</v>
      </c>
    </row>
    <row r="155" spans="2:65" s="1" customFormat="1" ht="16.5" customHeight="1">
      <c r="B155" s="41"/>
      <c r="C155" s="192" t="s">
        <v>241</v>
      </c>
      <c r="D155" s="192" t="s">
        <v>143</v>
      </c>
      <c r="E155" s="193" t="s">
        <v>427</v>
      </c>
      <c r="F155" s="194" t="s">
        <v>428</v>
      </c>
      <c r="G155" s="195" t="s">
        <v>146</v>
      </c>
      <c r="H155" s="196">
        <v>22.206</v>
      </c>
      <c r="I155" s="197"/>
      <c r="J155" s="198">
        <f>ROUND(I155*H155,2)</f>
        <v>0</v>
      </c>
      <c r="K155" s="194" t="s">
        <v>147</v>
      </c>
      <c r="L155" s="61"/>
      <c r="M155" s="199" t="s">
        <v>23</v>
      </c>
      <c r="N155" s="200" t="s">
        <v>44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228</v>
      </c>
      <c r="AT155" s="24" t="s">
        <v>143</v>
      </c>
      <c r="AU155" s="24" t="s">
        <v>83</v>
      </c>
      <c r="AY155" s="24" t="s">
        <v>140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81</v>
      </c>
      <c r="BK155" s="203">
        <f>ROUND(I155*H155,2)</f>
        <v>0</v>
      </c>
      <c r="BL155" s="24" t="s">
        <v>228</v>
      </c>
      <c r="BM155" s="24" t="s">
        <v>429</v>
      </c>
    </row>
    <row r="156" spans="2:51" s="11" customFormat="1" ht="13.5">
      <c r="B156" s="207"/>
      <c r="C156" s="208"/>
      <c r="D156" s="204" t="s">
        <v>152</v>
      </c>
      <c r="E156" s="209" t="s">
        <v>23</v>
      </c>
      <c r="F156" s="210" t="s">
        <v>332</v>
      </c>
      <c r="G156" s="208"/>
      <c r="H156" s="209" t="s">
        <v>23</v>
      </c>
      <c r="I156" s="211"/>
      <c r="J156" s="208"/>
      <c r="K156" s="208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152</v>
      </c>
      <c r="AU156" s="216" t="s">
        <v>83</v>
      </c>
      <c r="AV156" s="11" t="s">
        <v>81</v>
      </c>
      <c r="AW156" s="11" t="s">
        <v>36</v>
      </c>
      <c r="AX156" s="11" t="s">
        <v>73</v>
      </c>
      <c r="AY156" s="216" t="s">
        <v>140</v>
      </c>
    </row>
    <row r="157" spans="2:51" s="11" customFormat="1" ht="13.5">
      <c r="B157" s="207"/>
      <c r="C157" s="208"/>
      <c r="D157" s="204" t="s">
        <v>152</v>
      </c>
      <c r="E157" s="209" t="s">
        <v>23</v>
      </c>
      <c r="F157" s="210" t="s">
        <v>302</v>
      </c>
      <c r="G157" s="208"/>
      <c r="H157" s="209" t="s">
        <v>23</v>
      </c>
      <c r="I157" s="211"/>
      <c r="J157" s="208"/>
      <c r="K157" s="208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152</v>
      </c>
      <c r="AU157" s="216" t="s">
        <v>83</v>
      </c>
      <c r="AV157" s="11" t="s">
        <v>81</v>
      </c>
      <c r="AW157" s="11" t="s">
        <v>36</v>
      </c>
      <c r="AX157" s="11" t="s">
        <v>73</v>
      </c>
      <c r="AY157" s="216" t="s">
        <v>140</v>
      </c>
    </row>
    <row r="158" spans="2:51" s="12" customFormat="1" ht="13.5">
      <c r="B158" s="217"/>
      <c r="C158" s="218"/>
      <c r="D158" s="204" t="s">
        <v>152</v>
      </c>
      <c r="E158" s="219" t="s">
        <v>23</v>
      </c>
      <c r="F158" s="220" t="s">
        <v>303</v>
      </c>
      <c r="G158" s="218"/>
      <c r="H158" s="221">
        <v>22.126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152</v>
      </c>
      <c r="AU158" s="227" t="s">
        <v>83</v>
      </c>
      <c r="AV158" s="12" t="s">
        <v>83</v>
      </c>
      <c r="AW158" s="12" t="s">
        <v>36</v>
      </c>
      <c r="AX158" s="12" t="s">
        <v>73</v>
      </c>
      <c r="AY158" s="227" t="s">
        <v>140</v>
      </c>
    </row>
    <row r="159" spans="2:51" s="12" customFormat="1" ht="13.5">
      <c r="B159" s="217"/>
      <c r="C159" s="218"/>
      <c r="D159" s="204" t="s">
        <v>152</v>
      </c>
      <c r="E159" s="219" t="s">
        <v>23</v>
      </c>
      <c r="F159" s="220" t="s">
        <v>430</v>
      </c>
      <c r="G159" s="218"/>
      <c r="H159" s="221">
        <v>0.08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152</v>
      </c>
      <c r="AU159" s="227" t="s">
        <v>83</v>
      </c>
      <c r="AV159" s="12" t="s">
        <v>83</v>
      </c>
      <c r="AW159" s="12" t="s">
        <v>36</v>
      </c>
      <c r="AX159" s="12" t="s">
        <v>73</v>
      </c>
      <c r="AY159" s="227" t="s">
        <v>140</v>
      </c>
    </row>
    <row r="160" spans="2:51" s="13" customFormat="1" ht="13.5">
      <c r="B160" s="228"/>
      <c r="C160" s="229"/>
      <c r="D160" s="204" t="s">
        <v>152</v>
      </c>
      <c r="E160" s="230" t="s">
        <v>23</v>
      </c>
      <c r="F160" s="231" t="s">
        <v>155</v>
      </c>
      <c r="G160" s="229"/>
      <c r="H160" s="232">
        <v>22.206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152</v>
      </c>
      <c r="AU160" s="238" t="s">
        <v>83</v>
      </c>
      <c r="AV160" s="13" t="s">
        <v>148</v>
      </c>
      <c r="AW160" s="13" t="s">
        <v>36</v>
      </c>
      <c r="AX160" s="13" t="s">
        <v>81</v>
      </c>
      <c r="AY160" s="238" t="s">
        <v>140</v>
      </c>
    </row>
    <row r="161" spans="2:65" s="1" customFormat="1" ht="16.5" customHeight="1">
      <c r="B161" s="41"/>
      <c r="C161" s="253" t="s">
        <v>245</v>
      </c>
      <c r="D161" s="253" t="s">
        <v>402</v>
      </c>
      <c r="E161" s="254" t="s">
        <v>431</v>
      </c>
      <c r="F161" s="255" t="s">
        <v>432</v>
      </c>
      <c r="G161" s="256" t="s">
        <v>433</v>
      </c>
      <c r="H161" s="257">
        <v>2.62</v>
      </c>
      <c r="I161" s="258"/>
      <c r="J161" s="259">
        <f>ROUND(I161*H161,2)</f>
        <v>0</v>
      </c>
      <c r="K161" s="255" t="s">
        <v>147</v>
      </c>
      <c r="L161" s="260"/>
      <c r="M161" s="261" t="s">
        <v>23</v>
      </c>
      <c r="N161" s="262" t="s">
        <v>44</v>
      </c>
      <c r="O161" s="42"/>
      <c r="P161" s="201">
        <f>O161*H161</f>
        <v>0</v>
      </c>
      <c r="Q161" s="201">
        <v>0.001</v>
      </c>
      <c r="R161" s="201">
        <f>Q161*H161</f>
        <v>0.0026200000000000004</v>
      </c>
      <c r="S161" s="201">
        <v>0</v>
      </c>
      <c r="T161" s="202">
        <f>S161*H161</f>
        <v>0</v>
      </c>
      <c r="AR161" s="24" t="s">
        <v>434</v>
      </c>
      <c r="AT161" s="24" t="s">
        <v>402</v>
      </c>
      <c r="AU161" s="24" t="s">
        <v>83</v>
      </c>
      <c r="AY161" s="24" t="s">
        <v>140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81</v>
      </c>
      <c r="BK161" s="203">
        <f>ROUND(I161*H161,2)</f>
        <v>0</v>
      </c>
      <c r="BL161" s="24" t="s">
        <v>228</v>
      </c>
      <c r="BM161" s="24" t="s">
        <v>435</v>
      </c>
    </row>
    <row r="162" spans="2:51" s="12" customFormat="1" ht="13.5">
      <c r="B162" s="217"/>
      <c r="C162" s="218"/>
      <c r="D162" s="204" t="s">
        <v>152</v>
      </c>
      <c r="E162" s="218"/>
      <c r="F162" s="220" t="s">
        <v>436</v>
      </c>
      <c r="G162" s="218"/>
      <c r="H162" s="221">
        <v>2.62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152</v>
      </c>
      <c r="AU162" s="227" t="s">
        <v>83</v>
      </c>
      <c r="AV162" s="12" t="s">
        <v>83</v>
      </c>
      <c r="AW162" s="12" t="s">
        <v>6</v>
      </c>
      <c r="AX162" s="12" t="s">
        <v>81</v>
      </c>
      <c r="AY162" s="227" t="s">
        <v>140</v>
      </c>
    </row>
    <row r="163" spans="2:65" s="1" customFormat="1" ht="38.25" customHeight="1">
      <c r="B163" s="41"/>
      <c r="C163" s="192" t="s">
        <v>249</v>
      </c>
      <c r="D163" s="192" t="s">
        <v>143</v>
      </c>
      <c r="E163" s="193" t="s">
        <v>437</v>
      </c>
      <c r="F163" s="194" t="s">
        <v>438</v>
      </c>
      <c r="G163" s="195" t="s">
        <v>205</v>
      </c>
      <c r="H163" s="196">
        <v>0.003</v>
      </c>
      <c r="I163" s="197"/>
      <c r="J163" s="198">
        <f>ROUND(I163*H163,2)</f>
        <v>0</v>
      </c>
      <c r="K163" s="194" t="s">
        <v>147</v>
      </c>
      <c r="L163" s="61"/>
      <c r="M163" s="199" t="s">
        <v>23</v>
      </c>
      <c r="N163" s="200" t="s">
        <v>44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228</v>
      </c>
      <c r="AT163" s="24" t="s">
        <v>143</v>
      </c>
      <c r="AU163" s="24" t="s">
        <v>83</v>
      </c>
      <c r="AY163" s="24" t="s">
        <v>140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81</v>
      </c>
      <c r="BK163" s="203">
        <f>ROUND(I163*H163,2)</f>
        <v>0</v>
      </c>
      <c r="BL163" s="24" t="s">
        <v>228</v>
      </c>
      <c r="BM163" s="24" t="s">
        <v>439</v>
      </c>
    </row>
    <row r="164" spans="2:65" s="1" customFormat="1" ht="38.25" customHeight="1">
      <c r="B164" s="41"/>
      <c r="C164" s="192" t="s">
        <v>255</v>
      </c>
      <c r="D164" s="192" t="s">
        <v>143</v>
      </c>
      <c r="E164" s="193" t="s">
        <v>440</v>
      </c>
      <c r="F164" s="194" t="s">
        <v>441</v>
      </c>
      <c r="G164" s="195" t="s">
        <v>205</v>
      </c>
      <c r="H164" s="196">
        <v>0.003</v>
      </c>
      <c r="I164" s="197"/>
      <c r="J164" s="198">
        <f>ROUND(I164*H164,2)</f>
        <v>0</v>
      </c>
      <c r="K164" s="194" t="s">
        <v>147</v>
      </c>
      <c r="L164" s="61"/>
      <c r="M164" s="199" t="s">
        <v>23</v>
      </c>
      <c r="N164" s="200" t="s">
        <v>44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228</v>
      </c>
      <c r="AT164" s="24" t="s">
        <v>143</v>
      </c>
      <c r="AU164" s="24" t="s">
        <v>83</v>
      </c>
      <c r="AY164" s="24" t="s">
        <v>140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81</v>
      </c>
      <c r="BK164" s="203">
        <f>ROUND(I164*H164,2)</f>
        <v>0</v>
      </c>
      <c r="BL164" s="24" t="s">
        <v>228</v>
      </c>
      <c r="BM164" s="24" t="s">
        <v>442</v>
      </c>
    </row>
    <row r="165" spans="2:63" s="10" customFormat="1" ht="29.85" customHeight="1">
      <c r="B165" s="176"/>
      <c r="C165" s="177"/>
      <c r="D165" s="178" t="s">
        <v>72</v>
      </c>
      <c r="E165" s="190" t="s">
        <v>443</v>
      </c>
      <c r="F165" s="190" t="s">
        <v>444</v>
      </c>
      <c r="G165" s="177"/>
      <c r="H165" s="177"/>
      <c r="I165" s="180"/>
      <c r="J165" s="191">
        <f>BK165</f>
        <v>0</v>
      </c>
      <c r="K165" s="177"/>
      <c r="L165" s="182"/>
      <c r="M165" s="183"/>
      <c r="N165" s="184"/>
      <c r="O165" s="184"/>
      <c r="P165" s="185">
        <f>SUM(P166:P179)</f>
        <v>0</v>
      </c>
      <c r="Q165" s="184"/>
      <c r="R165" s="185">
        <f>SUM(R166:R179)</f>
        <v>0.1223184</v>
      </c>
      <c r="S165" s="184"/>
      <c r="T165" s="186">
        <f>SUM(T166:T179)</f>
        <v>0</v>
      </c>
      <c r="AR165" s="187" t="s">
        <v>83</v>
      </c>
      <c r="AT165" s="188" t="s">
        <v>72</v>
      </c>
      <c r="AU165" s="188" t="s">
        <v>81</v>
      </c>
      <c r="AY165" s="187" t="s">
        <v>140</v>
      </c>
      <c r="BK165" s="189">
        <f>SUM(BK166:BK179)</f>
        <v>0</v>
      </c>
    </row>
    <row r="166" spans="2:65" s="1" customFormat="1" ht="25.5" customHeight="1">
      <c r="B166" s="41"/>
      <c r="C166" s="192" t="s">
        <v>9</v>
      </c>
      <c r="D166" s="192" t="s">
        <v>143</v>
      </c>
      <c r="E166" s="193" t="s">
        <v>445</v>
      </c>
      <c r="F166" s="194" t="s">
        <v>446</v>
      </c>
      <c r="G166" s="195" t="s">
        <v>146</v>
      </c>
      <c r="H166" s="196">
        <v>4.77</v>
      </c>
      <c r="I166" s="197"/>
      <c r="J166" s="198">
        <f>ROUND(I166*H166,2)</f>
        <v>0</v>
      </c>
      <c r="K166" s="194" t="s">
        <v>147</v>
      </c>
      <c r="L166" s="61"/>
      <c r="M166" s="199" t="s">
        <v>23</v>
      </c>
      <c r="N166" s="200" t="s">
        <v>44</v>
      </c>
      <c r="O166" s="42"/>
      <c r="P166" s="201">
        <f>O166*H166</f>
        <v>0</v>
      </c>
      <c r="Q166" s="201">
        <v>0.0001</v>
      </c>
      <c r="R166" s="201">
        <f>Q166*H166</f>
        <v>0.000477</v>
      </c>
      <c r="S166" s="201">
        <v>0</v>
      </c>
      <c r="T166" s="202">
        <f>S166*H166</f>
        <v>0</v>
      </c>
      <c r="AR166" s="24" t="s">
        <v>228</v>
      </c>
      <c r="AT166" s="24" t="s">
        <v>143</v>
      </c>
      <c r="AU166" s="24" t="s">
        <v>83</v>
      </c>
      <c r="AY166" s="24" t="s">
        <v>140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81</v>
      </c>
      <c r="BK166" s="203">
        <f>ROUND(I166*H166,2)</f>
        <v>0</v>
      </c>
      <c r="BL166" s="24" t="s">
        <v>228</v>
      </c>
      <c r="BM166" s="24" t="s">
        <v>447</v>
      </c>
    </row>
    <row r="167" spans="2:51" s="11" customFormat="1" ht="13.5">
      <c r="B167" s="207"/>
      <c r="C167" s="208"/>
      <c r="D167" s="204" t="s">
        <v>152</v>
      </c>
      <c r="E167" s="209" t="s">
        <v>23</v>
      </c>
      <c r="F167" s="210" t="s">
        <v>332</v>
      </c>
      <c r="G167" s="208"/>
      <c r="H167" s="209" t="s">
        <v>23</v>
      </c>
      <c r="I167" s="211"/>
      <c r="J167" s="208"/>
      <c r="K167" s="208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152</v>
      </c>
      <c r="AU167" s="216" t="s">
        <v>83</v>
      </c>
      <c r="AV167" s="11" t="s">
        <v>81</v>
      </c>
      <c r="AW167" s="11" t="s">
        <v>36</v>
      </c>
      <c r="AX167" s="11" t="s">
        <v>73</v>
      </c>
      <c r="AY167" s="216" t="s">
        <v>140</v>
      </c>
    </row>
    <row r="168" spans="2:51" s="12" customFormat="1" ht="13.5">
      <c r="B168" s="217"/>
      <c r="C168" s="218"/>
      <c r="D168" s="204" t="s">
        <v>152</v>
      </c>
      <c r="E168" s="219" t="s">
        <v>23</v>
      </c>
      <c r="F168" s="220" t="s">
        <v>448</v>
      </c>
      <c r="G168" s="218"/>
      <c r="H168" s="221">
        <v>4.77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152</v>
      </c>
      <c r="AU168" s="227" t="s">
        <v>83</v>
      </c>
      <c r="AV168" s="12" t="s">
        <v>83</v>
      </c>
      <c r="AW168" s="12" t="s">
        <v>36</v>
      </c>
      <c r="AX168" s="12" t="s">
        <v>73</v>
      </c>
      <c r="AY168" s="227" t="s">
        <v>140</v>
      </c>
    </row>
    <row r="169" spans="2:51" s="13" customFormat="1" ht="13.5">
      <c r="B169" s="228"/>
      <c r="C169" s="229"/>
      <c r="D169" s="204" t="s">
        <v>152</v>
      </c>
      <c r="E169" s="230" t="s">
        <v>23</v>
      </c>
      <c r="F169" s="231" t="s">
        <v>155</v>
      </c>
      <c r="G169" s="229"/>
      <c r="H169" s="232">
        <v>4.77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152</v>
      </c>
      <c r="AU169" s="238" t="s">
        <v>83</v>
      </c>
      <c r="AV169" s="13" t="s">
        <v>148</v>
      </c>
      <c r="AW169" s="13" t="s">
        <v>36</v>
      </c>
      <c r="AX169" s="13" t="s">
        <v>81</v>
      </c>
      <c r="AY169" s="238" t="s">
        <v>140</v>
      </c>
    </row>
    <row r="170" spans="2:65" s="1" customFormat="1" ht="38.25" customHeight="1">
      <c r="B170" s="41"/>
      <c r="C170" s="192" t="s">
        <v>265</v>
      </c>
      <c r="D170" s="192" t="s">
        <v>143</v>
      </c>
      <c r="E170" s="193" t="s">
        <v>449</v>
      </c>
      <c r="F170" s="194" t="s">
        <v>450</v>
      </c>
      <c r="G170" s="195" t="s">
        <v>174</v>
      </c>
      <c r="H170" s="196">
        <v>1.2</v>
      </c>
      <c r="I170" s="197"/>
      <c r="J170" s="198">
        <f>ROUND(I170*H170,2)</f>
        <v>0</v>
      </c>
      <c r="K170" s="194" t="s">
        <v>147</v>
      </c>
      <c r="L170" s="61"/>
      <c r="M170" s="199" t="s">
        <v>23</v>
      </c>
      <c r="N170" s="200" t="s">
        <v>44</v>
      </c>
      <c r="O170" s="42"/>
      <c r="P170" s="201">
        <f>O170*H170</f>
        <v>0</v>
      </c>
      <c r="Q170" s="201">
        <v>0.00685</v>
      </c>
      <c r="R170" s="201">
        <f>Q170*H170</f>
        <v>0.00822</v>
      </c>
      <c r="S170" s="201">
        <v>0</v>
      </c>
      <c r="T170" s="202">
        <f>S170*H170</f>
        <v>0</v>
      </c>
      <c r="AR170" s="24" t="s">
        <v>228</v>
      </c>
      <c r="AT170" s="24" t="s">
        <v>143</v>
      </c>
      <c r="AU170" s="24" t="s">
        <v>83</v>
      </c>
      <c r="AY170" s="24" t="s">
        <v>140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81</v>
      </c>
      <c r="BK170" s="203">
        <f>ROUND(I170*H170,2)</f>
        <v>0</v>
      </c>
      <c r="BL170" s="24" t="s">
        <v>228</v>
      </c>
      <c r="BM170" s="24" t="s">
        <v>451</v>
      </c>
    </row>
    <row r="171" spans="2:51" s="11" customFormat="1" ht="13.5">
      <c r="B171" s="207"/>
      <c r="C171" s="208"/>
      <c r="D171" s="204" t="s">
        <v>152</v>
      </c>
      <c r="E171" s="209" t="s">
        <v>23</v>
      </c>
      <c r="F171" s="210" t="s">
        <v>332</v>
      </c>
      <c r="G171" s="208"/>
      <c r="H171" s="209" t="s">
        <v>23</v>
      </c>
      <c r="I171" s="211"/>
      <c r="J171" s="208"/>
      <c r="K171" s="208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152</v>
      </c>
      <c r="AU171" s="216" t="s">
        <v>83</v>
      </c>
      <c r="AV171" s="11" t="s">
        <v>81</v>
      </c>
      <c r="AW171" s="11" t="s">
        <v>36</v>
      </c>
      <c r="AX171" s="11" t="s">
        <v>73</v>
      </c>
      <c r="AY171" s="216" t="s">
        <v>140</v>
      </c>
    </row>
    <row r="172" spans="2:51" s="12" customFormat="1" ht="13.5">
      <c r="B172" s="217"/>
      <c r="C172" s="218"/>
      <c r="D172" s="204" t="s">
        <v>152</v>
      </c>
      <c r="E172" s="219" t="s">
        <v>23</v>
      </c>
      <c r="F172" s="220" t="s">
        <v>452</v>
      </c>
      <c r="G172" s="218"/>
      <c r="H172" s="221">
        <v>1.2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152</v>
      </c>
      <c r="AU172" s="227" t="s">
        <v>83</v>
      </c>
      <c r="AV172" s="12" t="s">
        <v>83</v>
      </c>
      <c r="AW172" s="12" t="s">
        <v>36</v>
      </c>
      <c r="AX172" s="12" t="s">
        <v>73</v>
      </c>
      <c r="AY172" s="227" t="s">
        <v>140</v>
      </c>
    </row>
    <row r="173" spans="2:51" s="13" customFormat="1" ht="13.5">
      <c r="B173" s="228"/>
      <c r="C173" s="229"/>
      <c r="D173" s="204" t="s">
        <v>152</v>
      </c>
      <c r="E173" s="230" t="s">
        <v>23</v>
      </c>
      <c r="F173" s="231" t="s">
        <v>155</v>
      </c>
      <c r="G173" s="229"/>
      <c r="H173" s="232">
        <v>1.2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152</v>
      </c>
      <c r="AU173" s="238" t="s">
        <v>83</v>
      </c>
      <c r="AV173" s="13" t="s">
        <v>148</v>
      </c>
      <c r="AW173" s="13" t="s">
        <v>36</v>
      </c>
      <c r="AX173" s="13" t="s">
        <v>81</v>
      </c>
      <c r="AY173" s="238" t="s">
        <v>140</v>
      </c>
    </row>
    <row r="174" spans="2:65" s="1" customFormat="1" ht="38.25" customHeight="1">
      <c r="B174" s="41"/>
      <c r="C174" s="192" t="s">
        <v>270</v>
      </c>
      <c r="D174" s="192" t="s">
        <v>143</v>
      </c>
      <c r="E174" s="193" t="s">
        <v>453</v>
      </c>
      <c r="F174" s="194" t="s">
        <v>454</v>
      </c>
      <c r="G174" s="195" t="s">
        <v>174</v>
      </c>
      <c r="H174" s="196">
        <v>9.54</v>
      </c>
      <c r="I174" s="197"/>
      <c r="J174" s="198">
        <f>ROUND(I174*H174,2)</f>
        <v>0</v>
      </c>
      <c r="K174" s="194" t="s">
        <v>147</v>
      </c>
      <c r="L174" s="61"/>
      <c r="M174" s="199" t="s">
        <v>23</v>
      </c>
      <c r="N174" s="200" t="s">
        <v>44</v>
      </c>
      <c r="O174" s="42"/>
      <c r="P174" s="201">
        <f>O174*H174</f>
        <v>0</v>
      </c>
      <c r="Q174" s="201">
        <v>0.01191</v>
      </c>
      <c r="R174" s="201">
        <f>Q174*H174</f>
        <v>0.1136214</v>
      </c>
      <c r="S174" s="201">
        <v>0</v>
      </c>
      <c r="T174" s="202">
        <f>S174*H174</f>
        <v>0</v>
      </c>
      <c r="AR174" s="24" t="s">
        <v>228</v>
      </c>
      <c r="AT174" s="24" t="s">
        <v>143</v>
      </c>
      <c r="AU174" s="24" t="s">
        <v>83</v>
      </c>
      <c r="AY174" s="24" t="s">
        <v>140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81</v>
      </c>
      <c r="BK174" s="203">
        <f>ROUND(I174*H174,2)</f>
        <v>0</v>
      </c>
      <c r="BL174" s="24" t="s">
        <v>228</v>
      </c>
      <c r="BM174" s="24" t="s">
        <v>455</v>
      </c>
    </row>
    <row r="175" spans="2:51" s="11" customFormat="1" ht="13.5">
      <c r="B175" s="207"/>
      <c r="C175" s="208"/>
      <c r="D175" s="204" t="s">
        <v>152</v>
      </c>
      <c r="E175" s="209" t="s">
        <v>23</v>
      </c>
      <c r="F175" s="210" t="s">
        <v>332</v>
      </c>
      <c r="G175" s="208"/>
      <c r="H175" s="209" t="s">
        <v>23</v>
      </c>
      <c r="I175" s="211"/>
      <c r="J175" s="208"/>
      <c r="K175" s="208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152</v>
      </c>
      <c r="AU175" s="216" t="s">
        <v>83</v>
      </c>
      <c r="AV175" s="11" t="s">
        <v>81</v>
      </c>
      <c r="AW175" s="11" t="s">
        <v>36</v>
      </c>
      <c r="AX175" s="11" t="s">
        <v>73</v>
      </c>
      <c r="AY175" s="216" t="s">
        <v>140</v>
      </c>
    </row>
    <row r="176" spans="2:51" s="12" customFormat="1" ht="13.5">
      <c r="B176" s="217"/>
      <c r="C176" s="218"/>
      <c r="D176" s="204" t="s">
        <v>152</v>
      </c>
      <c r="E176" s="219" t="s">
        <v>23</v>
      </c>
      <c r="F176" s="220" t="s">
        <v>456</v>
      </c>
      <c r="G176" s="218"/>
      <c r="H176" s="221">
        <v>9.54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152</v>
      </c>
      <c r="AU176" s="227" t="s">
        <v>83</v>
      </c>
      <c r="AV176" s="12" t="s">
        <v>83</v>
      </c>
      <c r="AW176" s="12" t="s">
        <v>36</v>
      </c>
      <c r="AX176" s="12" t="s">
        <v>73</v>
      </c>
      <c r="AY176" s="227" t="s">
        <v>140</v>
      </c>
    </row>
    <row r="177" spans="2:51" s="13" customFormat="1" ht="13.5">
      <c r="B177" s="228"/>
      <c r="C177" s="229"/>
      <c r="D177" s="204" t="s">
        <v>152</v>
      </c>
      <c r="E177" s="230" t="s">
        <v>23</v>
      </c>
      <c r="F177" s="231" t="s">
        <v>155</v>
      </c>
      <c r="G177" s="229"/>
      <c r="H177" s="232">
        <v>9.54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152</v>
      </c>
      <c r="AU177" s="238" t="s">
        <v>83</v>
      </c>
      <c r="AV177" s="13" t="s">
        <v>148</v>
      </c>
      <c r="AW177" s="13" t="s">
        <v>36</v>
      </c>
      <c r="AX177" s="13" t="s">
        <v>81</v>
      </c>
      <c r="AY177" s="238" t="s">
        <v>140</v>
      </c>
    </row>
    <row r="178" spans="2:65" s="1" customFormat="1" ht="51" customHeight="1">
      <c r="B178" s="41"/>
      <c r="C178" s="192" t="s">
        <v>274</v>
      </c>
      <c r="D178" s="192" t="s">
        <v>143</v>
      </c>
      <c r="E178" s="193" t="s">
        <v>457</v>
      </c>
      <c r="F178" s="194" t="s">
        <v>458</v>
      </c>
      <c r="G178" s="195" t="s">
        <v>205</v>
      </c>
      <c r="H178" s="196">
        <v>0.122</v>
      </c>
      <c r="I178" s="197"/>
      <c r="J178" s="198">
        <f>ROUND(I178*H178,2)</f>
        <v>0</v>
      </c>
      <c r="K178" s="194" t="s">
        <v>147</v>
      </c>
      <c r="L178" s="61"/>
      <c r="M178" s="199" t="s">
        <v>23</v>
      </c>
      <c r="N178" s="200" t="s">
        <v>44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228</v>
      </c>
      <c r="AT178" s="24" t="s">
        <v>143</v>
      </c>
      <c r="AU178" s="24" t="s">
        <v>83</v>
      </c>
      <c r="AY178" s="24" t="s">
        <v>140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81</v>
      </c>
      <c r="BK178" s="203">
        <f>ROUND(I178*H178,2)</f>
        <v>0</v>
      </c>
      <c r="BL178" s="24" t="s">
        <v>228</v>
      </c>
      <c r="BM178" s="24" t="s">
        <v>459</v>
      </c>
    </row>
    <row r="179" spans="2:65" s="1" customFormat="1" ht="38.25" customHeight="1">
      <c r="B179" s="41"/>
      <c r="C179" s="192" t="s">
        <v>280</v>
      </c>
      <c r="D179" s="192" t="s">
        <v>143</v>
      </c>
      <c r="E179" s="193" t="s">
        <v>460</v>
      </c>
      <c r="F179" s="194" t="s">
        <v>461</v>
      </c>
      <c r="G179" s="195" t="s">
        <v>205</v>
      </c>
      <c r="H179" s="196">
        <v>0.122</v>
      </c>
      <c r="I179" s="197"/>
      <c r="J179" s="198">
        <f>ROUND(I179*H179,2)</f>
        <v>0</v>
      </c>
      <c r="K179" s="194" t="s">
        <v>147</v>
      </c>
      <c r="L179" s="61"/>
      <c r="M179" s="199" t="s">
        <v>23</v>
      </c>
      <c r="N179" s="200" t="s">
        <v>44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228</v>
      </c>
      <c r="AT179" s="24" t="s">
        <v>143</v>
      </c>
      <c r="AU179" s="24" t="s">
        <v>83</v>
      </c>
      <c r="AY179" s="24" t="s">
        <v>140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81</v>
      </c>
      <c r="BK179" s="203">
        <f>ROUND(I179*H179,2)</f>
        <v>0</v>
      </c>
      <c r="BL179" s="24" t="s">
        <v>228</v>
      </c>
      <c r="BM179" s="24" t="s">
        <v>462</v>
      </c>
    </row>
    <row r="180" spans="2:63" s="10" customFormat="1" ht="29.85" customHeight="1">
      <c r="B180" s="176"/>
      <c r="C180" s="177"/>
      <c r="D180" s="178" t="s">
        <v>72</v>
      </c>
      <c r="E180" s="190" t="s">
        <v>259</v>
      </c>
      <c r="F180" s="190" t="s">
        <v>260</v>
      </c>
      <c r="G180" s="177"/>
      <c r="H180" s="177"/>
      <c r="I180" s="180"/>
      <c r="J180" s="191">
        <f>BK180</f>
        <v>0</v>
      </c>
      <c r="K180" s="177"/>
      <c r="L180" s="182"/>
      <c r="M180" s="183"/>
      <c r="N180" s="184"/>
      <c r="O180" s="184"/>
      <c r="P180" s="185">
        <f>SUM(P181:P208)</f>
        <v>0</v>
      </c>
      <c r="Q180" s="184"/>
      <c r="R180" s="185">
        <f>SUM(R181:R208)</f>
        <v>0.15</v>
      </c>
      <c r="S180" s="184"/>
      <c r="T180" s="186">
        <f>SUM(T181:T208)</f>
        <v>0</v>
      </c>
      <c r="AR180" s="187" t="s">
        <v>83</v>
      </c>
      <c r="AT180" s="188" t="s">
        <v>72</v>
      </c>
      <c r="AU180" s="188" t="s">
        <v>81</v>
      </c>
      <c r="AY180" s="187" t="s">
        <v>140</v>
      </c>
      <c r="BK180" s="189">
        <f>SUM(BK181:BK208)</f>
        <v>0</v>
      </c>
    </row>
    <row r="181" spans="2:65" s="1" customFormat="1" ht="25.5" customHeight="1">
      <c r="B181" s="41"/>
      <c r="C181" s="192" t="s">
        <v>289</v>
      </c>
      <c r="D181" s="192" t="s">
        <v>143</v>
      </c>
      <c r="E181" s="193" t="s">
        <v>463</v>
      </c>
      <c r="F181" s="194" t="s">
        <v>464</v>
      </c>
      <c r="G181" s="195" t="s">
        <v>158</v>
      </c>
      <c r="H181" s="196">
        <v>7</v>
      </c>
      <c r="I181" s="197"/>
      <c r="J181" s="198">
        <f>ROUND(I181*H181,2)</f>
        <v>0</v>
      </c>
      <c r="K181" s="194" t="s">
        <v>147</v>
      </c>
      <c r="L181" s="61"/>
      <c r="M181" s="199" t="s">
        <v>23</v>
      </c>
      <c r="N181" s="200" t="s">
        <v>44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228</v>
      </c>
      <c r="AT181" s="24" t="s">
        <v>143</v>
      </c>
      <c r="AU181" s="24" t="s">
        <v>83</v>
      </c>
      <c r="AY181" s="24" t="s">
        <v>140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81</v>
      </c>
      <c r="BK181" s="203">
        <f>ROUND(I181*H181,2)</f>
        <v>0</v>
      </c>
      <c r="BL181" s="24" t="s">
        <v>228</v>
      </c>
      <c r="BM181" s="24" t="s">
        <v>465</v>
      </c>
    </row>
    <row r="182" spans="2:51" s="11" customFormat="1" ht="13.5">
      <c r="B182" s="207"/>
      <c r="C182" s="208"/>
      <c r="D182" s="204" t="s">
        <v>152</v>
      </c>
      <c r="E182" s="209" t="s">
        <v>23</v>
      </c>
      <c r="F182" s="210" t="s">
        <v>332</v>
      </c>
      <c r="G182" s="208"/>
      <c r="H182" s="209" t="s">
        <v>23</v>
      </c>
      <c r="I182" s="211"/>
      <c r="J182" s="208"/>
      <c r="K182" s="208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152</v>
      </c>
      <c r="AU182" s="216" t="s">
        <v>83</v>
      </c>
      <c r="AV182" s="11" t="s">
        <v>81</v>
      </c>
      <c r="AW182" s="11" t="s">
        <v>36</v>
      </c>
      <c r="AX182" s="11" t="s">
        <v>73</v>
      </c>
      <c r="AY182" s="216" t="s">
        <v>140</v>
      </c>
    </row>
    <row r="183" spans="2:51" s="12" customFormat="1" ht="13.5">
      <c r="B183" s="217"/>
      <c r="C183" s="218"/>
      <c r="D183" s="204" t="s">
        <v>152</v>
      </c>
      <c r="E183" s="219" t="s">
        <v>23</v>
      </c>
      <c r="F183" s="220" t="s">
        <v>466</v>
      </c>
      <c r="G183" s="218"/>
      <c r="H183" s="221">
        <v>7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152</v>
      </c>
      <c r="AU183" s="227" t="s">
        <v>83</v>
      </c>
      <c r="AV183" s="12" t="s">
        <v>83</v>
      </c>
      <c r="AW183" s="12" t="s">
        <v>36</v>
      </c>
      <c r="AX183" s="12" t="s">
        <v>73</v>
      </c>
      <c r="AY183" s="227" t="s">
        <v>140</v>
      </c>
    </row>
    <row r="184" spans="2:51" s="13" customFormat="1" ht="13.5">
      <c r="B184" s="228"/>
      <c r="C184" s="229"/>
      <c r="D184" s="204" t="s">
        <v>152</v>
      </c>
      <c r="E184" s="230" t="s">
        <v>23</v>
      </c>
      <c r="F184" s="231" t="s">
        <v>155</v>
      </c>
      <c r="G184" s="229"/>
      <c r="H184" s="232">
        <v>7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152</v>
      </c>
      <c r="AU184" s="238" t="s">
        <v>83</v>
      </c>
      <c r="AV184" s="13" t="s">
        <v>148</v>
      </c>
      <c r="AW184" s="13" t="s">
        <v>36</v>
      </c>
      <c r="AX184" s="13" t="s">
        <v>81</v>
      </c>
      <c r="AY184" s="238" t="s">
        <v>140</v>
      </c>
    </row>
    <row r="185" spans="2:65" s="1" customFormat="1" ht="25.5" customHeight="1">
      <c r="B185" s="41"/>
      <c r="C185" s="253" t="s">
        <v>310</v>
      </c>
      <c r="D185" s="253" t="s">
        <v>402</v>
      </c>
      <c r="E185" s="254" t="s">
        <v>467</v>
      </c>
      <c r="F185" s="255" t="s">
        <v>468</v>
      </c>
      <c r="G185" s="256" t="s">
        <v>158</v>
      </c>
      <c r="H185" s="257">
        <v>3</v>
      </c>
      <c r="I185" s="258"/>
      <c r="J185" s="259">
        <f>ROUND(I185*H185,2)</f>
        <v>0</v>
      </c>
      <c r="K185" s="255" t="s">
        <v>23</v>
      </c>
      <c r="L185" s="260"/>
      <c r="M185" s="261" t="s">
        <v>23</v>
      </c>
      <c r="N185" s="262" t="s">
        <v>44</v>
      </c>
      <c r="O185" s="42"/>
      <c r="P185" s="201">
        <f>O185*H185</f>
        <v>0</v>
      </c>
      <c r="Q185" s="201">
        <v>0.016</v>
      </c>
      <c r="R185" s="201">
        <f>Q185*H185</f>
        <v>0.048</v>
      </c>
      <c r="S185" s="201">
        <v>0</v>
      </c>
      <c r="T185" s="202">
        <f>S185*H185</f>
        <v>0</v>
      </c>
      <c r="AR185" s="24" t="s">
        <v>434</v>
      </c>
      <c r="AT185" s="24" t="s">
        <v>402</v>
      </c>
      <c r="AU185" s="24" t="s">
        <v>83</v>
      </c>
      <c r="AY185" s="24" t="s">
        <v>140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81</v>
      </c>
      <c r="BK185" s="203">
        <f>ROUND(I185*H185,2)</f>
        <v>0</v>
      </c>
      <c r="BL185" s="24" t="s">
        <v>228</v>
      </c>
      <c r="BM185" s="24" t="s">
        <v>469</v>
      </c>
    </row>
    <row r="186" spans="2:65" s="1" customFormat="1" ht="25.5" customHeight="1">
      <c r="B186" s="41"/>
      <c r="C186" s="253" t="s">
        <v>327</v>
      </c>
      <c r="D186" s="253" t="s">
        <v>402</v>
      </c>
      <c r="E186" s="254" t="s">
        <v>470</v>
      </c>
      <c r="F186" s="255" t="s">
        <v>471</v>
      </c>
      <c r="G186" s="256" t="s">
        <v>158</v>
      </c>
      <c r="H186" s="257">
        <v>4</v>
      </c>
      <c r="I186" s="258"/>
      <c r="J186" s="259">
        <f>ROUND(I186*H186,2)</f>
        <v>0</v>
      </c>
      <c r="K186" s="255" t="s">
        <v>23</v>
      </c>
      <c r="L186" s="260"/>
      <c r="M186" s="261" t="s">
        <v>23</v>
      </c>
      <c r="N186" s="262" t="s">
        <v>44</v>
      </c>
      <c r="O186" s="42"/>
      <c r="P186" s="201">
        <f>O186*H186</f>
        <v>0</v>
      </c>
      <c r="Q186" s="201">
        <v>0.016</v>
      </c>
      <c r="R186" s="201">
        <f>Q186*H186</f>
        <v>0.064</v>
      </c>
      <c r="S186" s="201">
        <v>0</v>
      </c>
      <c r="T186" s="202">
        <f>S186*H186</f>
        <v>0</v>
      </c>
      <c r="AR186" s="24" t="s">
        <v>434</v>
      </c>
      <c r="AT186" s="24" t="s">
        <v>402</v>
      </c>
      <c r="AU186" s="24" t="s">
        <v>83</v>
      </c>
      <c r="AY186" s="24" t="s">
        <v>140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81</v>
      </c>
      <c r="BK186" s="203">
        <f>ROUND(I186*H186,2)</f>
        <v>0</v>
      </c>
      <c r="BL186" s="24" t="s">
        <v>228</v>
      </c>
      <c r="BM186" s="24" t="s">
        <v>472</v>
      </c>
    </row>
    <row r="187" spans="2:65" s="1" customFormat="1" ht="25.5" customHeight="1">
      <c r="B187" s="41"/>
      <c r="C187" s="192" t="s">
        <v>336</v>
      </c>
      <c r="D187" s="192" t="s">
        <v>143</v>
      </c>
      <c r="E187" s="193" t="s">
        <v>473</v>
      </c>
      <c r="F187" s="194" t="s">
        <v>474</v>
      </c>
      <c r="G187" s="195" t="s">
        <v>158</v>
      </c>
      <c r="H187" s="196">
        <v>1</v>
      </c>
      <c r="I187" s="197"/>
      <c r="J187" s="198">
        <f>ROUND(I187*H187,2)</f>
        <v>0</v>
      </c>
      <c r="K187" s="194" t="s">
        <v>147</v>
      </c>
      <c r="L187" s="61"/>
      <c r="M187" s="199" t="s">
        <v>23</v>
      </c>
      <c r="N187" s="200" t="s">
        <v>44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228</v>
      </c>
      <c r="AT187" s="24" t="s">
        <v>143</v>
      </c>
      <c r="AU187" s="24" t="s">
        <v>83</v>
      </c>
      <c r="AY187" s="24" t="s">
        <v>140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81</v>
      </c>
      <c r="BK187" s="203">
        <f>ROUND(I187*H187,2)</f>
        <v>0</v>
      </c>
      <c r="BL187" s="24" t="s">
        <v>228</v>
      </c>
      <c r="BM187" s="24" t="s">
        <v>475</v>
      </c>
    </row>
    <row r="188" spans="2:51" s="11" customFormat="1" ht="13.5">
      <c r="B188" s="207"/>
      <c r="C188" s="208"/>
      <c r="D188" s="204" t="s">
        <v>152</v>
      </c>
      <c r="E188" s="209" t="s">
        <v>23</v>
      </c>
      <c r="F188" s="210" t="s">
        <v>332</v>
      </c>
      <c r="G188" s="208"/>
      <c r="H188" s="209" t="s">
        <v>23</v>
      </c>
      <c r="I188" s="211"/>
      <c r="J188" s="208"/>
      <c r="K188" s="208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152</v>
      </c>
      <c r="AU188" s="216" t="s">
        <v>83</v>
      </c>
      <c r="AV188" s="11" t="s">
        <v>81</v>
      </c>
      <c r="AW188" s="11" t="s">
        <v>36</v>
      </c>
      <c r="AX188" s="11" t="s">
        <v>73</v>
      </c>
      <c r="AY188" s="216" t="s">
        <v>140</v>
      </c>
    </row>
    <row r="189" spans="2:51" s="12" customFormat="1" ht="13.5">
      <c r="B189" s="217"/>
      <c r="C189" s="218"/>
      <c r="D189" s="204" t="s">
        <v>152</v>
      </c>
      <c r="E189" s="219" t="s">
        <v>23</v>
      </c>
      <c r="F189" s="220" t="s">
        <v>231</v>
      </c>
      <c r="G189" s="218"/>
      <c r="H189" s="221">
        <v>1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152</v>
      </c>
      <c r="AU189" s="227" t="s">
        <v>83</v>
      </c>
      <c r="AV189" s="12" t="s">
        <v>83</v>
      </c>
      <c r="AW189" s="12" t="s">
        <v>36</v>
      </c>
      <c r="AX189" s="12" t="s">
        <v>73</v>
      </c>
      <c r="AY189" s="227" t="s">
        <v>140</v>
      </c>
    </row>
    <row r="190" spans="2:51" s="13" customFormat="1" ht="13.5">
      <c r="B190" s="228"/>
      <c r="C190" s="229"/>
      <c r="D190" s="204" t="s">
        <v>152</v>
      </c>
      <c r="E190" s="230" t="s">
        <v>23</v>
      </c>
      <c r="F190" s="231" t="s">
        <v>155</v>
      </c>
      <c r="G190" s="229"/>
      <c r="H190" s="232">
        <v>1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152</v>
      </c>
      <c r="AU190" s="238" t="s">
        <v>83</v>
      </c>
      <c r="AV190" s="13" t="s">
        <v>148</v>
      </c>
      <c r="AW190" s="13" t="s">
        <v>36</v>
      </c>
      <c r="AX190" s="13" t="s">
        <v>81</v>
      </c>
      <c r="AY190" s="238" t="s">
        <v>140</v>
      </c>
    </row>
    <row r="191" spans="2:65" s="1" customFormat="1" ht="25.5" customHeight="1">
      <c r="B191" s="41"/>
      <c r="C191" s="253" t="s">
        <v>345</v>
      </c>
      <c r="D191" s="253" t="s">
        <v>402</v>
      </c>
      <c r="E191" s="254" t="s">
        <v>476</v>
      </c>
      <c r="F191" s="255" t="s">
        <v>477</v>
      </c>
      <c r="G191" s="256" t="s">
        <v>158</v>
      </c>
      <c r="H191" s="257">
        <v>1</v>
      </c>
      <c r="I191" s="258"/>
      <c r="J191" s="259">
        <f>ROUND(I191*H191,2)</f>
        <v>0</v>
      </c>
      <c r="K191" s="255" t="s">
        <v>23</v>
      </c>
      <c r="L191" s="260"/>
      <c r="M191" s="261" t="s">
        <v>23</v>
      </c>
      <c r="N191" s="262" t="s">
        <v>44</v>
      </c>
      <c r="O191" s="42"/>
      <c r="P191" s="201">
        <f>O191*H191</f>
        <v>0</v>
      </c>
      <c r="Q191" s="201">
        <v>0.038</v>
      </c>
      <c r="R191" s="201">
        <f>Q191*H191</f>
        <v>0.038</v>
      </c>
      <c r="S191" s="201">
        <v>0</v>
      </c>
      <c r="T191" s="202">
        <f>S191*H191</f>
        <v>0</v>
      </c>
      <c r="AR191" s="24" t="s">
        <v>434</v>
      </c>
      <c r="AT191" s="24" t="s">
        <v>402</v>
      </c>
      <c r="AU191" s="24" t="s">
        <v>83</v>
      </c>
      <c r="AY191" s="24" t="s">
        <v>140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81</v>
      </c>
      <c r="BK191" s="203">
        <f>ROUND(I191*H191,2)</f>
        <v>0</v>
      </c>
      <c r="BL191" s="24" t="s">
        <v>228</v>
      </c>
      <c r="BM191" s="24" t="s">
        <v>478</v>
      </c>
    </row>
    <row r="192" spans="2:65" s="1" customFormat="1" ht="16.5" customHeight="1">
      <c r="B192" s="41"/>
      <c r="C192" s="192" t="s">
        <v>479</v>
      </c>
      <c r="D192" s="192" t="s">
        <v>143</v>
      </c>
      <c r="E192" s="193" t="s">
        <v>480</v>
      </c>
      <c r="F192" s="194" t="s">
        <v>481</v>
      </c>
      <c r="G192" s="195" t="s">
        <v>158</v>
      </c>
      <c r="H192" s="196">
        <v>10</v>
      </c>
      <c r="I192" s="197"/>
      <c r="J192" s="198">
        <f>ROUND(I192*H192,2)</f>
        <v>0</v>
      </c>
      <c r="K192" s="194" t="s">
        <v>23</v>
      </c>
      <c r="L192" s="61"/>
      <c r="M192" s="199" t="s">
        <v>23</v>
      </c>
      <c r="N192" s="200" t="s">
        <v>44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228</v>
      </c>
      <c r="AT192" s="24" t="s">
        <v>143</v>
      </c>
      <c r="AU192" s="24" t="s">
        <v>83</v>
      </c>
      <c r="AY192" s="24" t="s">
        <v>140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81</v>
      </c>
      <c r="BK192" s="203">
        <f>ROUND(I192*H192,2)</f>
        <v>0</v>
      </c>
      <c r="BL192" s="24" t="s">
        <v>228</v>
      </c>
      <c r="BM192" s="24" t="s">
        <v>482</v>
      </c>
    </row>
    <row r="193" spans="2:51" s="11" customFormat="1" ht="13.5">
      <c r="B193" s="207"/>
      <c r="C193" s="208"/>
      <c r="D193" s="204" t="s">
        <v>152</v>
      </c>
      <c r="E193" s="209" t="s">
        <v>23</v>
      </c>
      <c r="F193" s="210" t="s">
        <v>332</v>
      </c>
      <c r="G193" s="208"/>
      <c r="H193" s="209" t="s">
        <v>23</v>
      </c>
      <c r="I193" s="211"/>
      <c r="J193" s="208"/>
      <c r="K193" s="208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152</v>
      </c>
      <c r="AU193" s="216" t="s">
        <v>83</v>
      </c>
      <c r="AV193" s="11" t="s">
        <v>81</v>
      </c>
      <c r="AW193" s="11" t="s">
        <v>36</v>
      </c>
      <c r="AX193" s="11" t="s">
        <v>73</v>
      </c>
      <c r="AY193" s="216" t="s">
        <v>140</v>
      </c>
    </row>
    <row r="194" spans="2:51" s="12" customFormat="1" ht="13.5">
      <c r="B194" s="217"/>
      <c r="C194" s="218"/>
      <c r="D194" s="204" t="s">
        <v>152</v>
      </c>
      <c r="E194" s="219" t="s">
        <v>23</v>
      </c>
      <c r="F194" s="220" t="s">
        <v>483</v>
      </c>
      <c r="G194" s="218"/>
      <c r="H194" s="221">
        <v>10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152</v>
      </c>
      <c r="AU194" s="227" t="s">
        <v>83</v>
      </c>
      <c r="AV194" s="12" t="s">
        <v>83</v>
      </c>
      <c r="AW194" s="12" t="s">
        <v>36</v>
      </c>
      <c r="AX194" s="12" t="s">
        <v>73</v>
      </c>
      <c r="AY194" s="227" t="s">
        <v>140</v>
      </c>
    </row>
    <row r="195" spans="2:51" s="13" customFormat="1" ht="13.5">
      <c r="B195" s="228"/>
      <c r="C195" s="229"/>
      <c r="D195" s="204" t="s">
        <v>152</v>
      </c>
      <c r="E195" s="230" t="s">
        <v>23</v>
      </c>
      <c r="F195" s="231" t="s">
        <v>155</v>
      </c>
      <c r="G195" s="229"/>
      <c r="H195" s="232">
        <v>10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152</v>
      </c>
      <c r="AU195" s="238" t="s">
        <v>83</v>
      </c>
      <c r="AV195" s="13" t="s">
        <v>148</v>
      </c>
      <c r="AW195" s="13" t="s">
        <v>36</v>
      </c>
      <c r="AX195" s="13" t="s">
        <v>81</v>
      </c>
      <c r="AY195" s="238" t="s">
        <v>140</v>
      </c>
    </row>
    <row r="196" spans="2:65" s="1" customFormat="1" ht="16.5" customHeight="1">
      <c r="B196" s="41"/>
      <c r="C196" s="192" t="s">
        <v>434</v>
      </c>
      <c r="D196" s="192" t="s">
        <v>143</v>
      </c>
      <c r="E196" s="193" t="s">
        <v>484</v>
      </c>
      <c r="F196" s="194" t="s">
        <v>485</v>
      </c>
      <c r="G196" s="195" t="s">
        <v>158</v>
      </c>
      <c r="H196" s="196">
        <v>1</v>
      </c>
      <c r="I196" s="197"/>
      <c r="J196" s="198">
        <f>ROUND(I196*H196,2)</f>
        <v>0</v>
      </c>
      <c r="K196" s="194" t="s">
        <v>23</v>
      </c>
      <c r="L196" s="61"/>
      <c r="M196" s="199" t="s">
        <v>23</v>
      </c>
      <c r="N196" s="200" t="s">
        <v>44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228</v>
      </c>
      <c r="AT196" s="24" t="s">
        <v>143</v>
      </c>
      <c r="AU196" s="24" t="s">
        <v>83</v>
      </c>
      <c r="AY196" s="24" t="s">
        <v>140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81</v>
      </c>
      <c r="BK196" s="203">
        <f>ROUND(I196*H196,2)</f>
        <v>0</v>
      </c>
      <c r="BL196" s="24" t="s">
        <v>228</v>
      </c>
      <c r="BM196" s="24" t="s">
        <v>486</v>
      </c>
    </row>
    <row r="197" spans="2:51" s="11" customFormat="1" ht="13.5">
      <c r="B197" s="207"/>
      <c r="C197" s="208"/>
      <c r="D197" s="204" t="s">
        <v>152</v>
      </c>
      <c r="E197" s="209" t="s">
        <v>23</v>
      </c>
      <c r="F197" s="210" t="s">
        <v>332</v>
      </c>
      <c r="G197" s="208"/>
      <c r="H197" s="209" t="s">
        <v>23</v>
      </c>
      <c r="I197" s="211"/>
      <c r="J197" s="208"/>
      <c r="K197" s="208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152</v>
      </c>
      <c r="AU197" s="216" t="s">
        <v>83</v>
      </c>
      <c r="AV197" s="11" t="s">
        <v>81</v>
      </c>
      <c r="AW197" s="11" t="s">
        <v>36</v>
      </c>
      <c r="AX197" s="11" t="s">
        <v>73</v>
      </c>
      <c r="AY197" s="216" t="s">
        <v>140</v>
      </c>
    </row>
    <row r="198" spans="2:51" s="12" customFormat="1" ht="13.5">
      <c r="B198" s="217"/>
      <c r="C198" s="218"/>
      <c r="D198" s="204" t="s">
        <v>152</v>
      </c>
      <c r="E198" s="219" t="s">
        <v>23</v>
      </c>
      <c r="F198" s="220" t="s">
        <v>231</v>
      </c>
      <c r="G198" s="218"/>
      <c r="H198" s="221">
        <v>1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152</v>
      </c>
      <c r="AU198" s="227" t="s">
        <v>83</v>
      </c>
      <c r="AV198" s="12" t="s">
        <v>83</v>
      </c>
      <c r="AW198" s="12" t="s">
        <v>36</v>
      </c>
      <c r="AX198" s="12" t="s">
        <v>73</v>
      </c>
      <c r="AY198" s="227" t="s">
        <v>140</v>
      </c>
    </row>
    <row r="199" spans="2:51" s="13" customFormat="1" ht="13.5">
      <c r="B199" s="228"/>
      <c r="C199" s="229"/>
      <c r="D199" s="204" t="s">
        <v>152</v>
      </c>
      <c r="E199" s="230" t="s">
        <v>23</v>
      </c>
      <c r="F199" s="231" t="s">
        <v>155</v>
      </c>
      <c r="G199" s="229"/>
      <c r="H199" s="232">
        <v>1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152</v>
      </c>
      <c r="AU199" s="238" t="s">
        <v>83</v>
      </c>
      <c r="AV199" s="13" t="s">
        <v>148</v>
      </c>
      <c r="AW199" s="13" t="s">
        <v>36</v>
      </c>
      <c r="AX199" s="13" t="s">
        <v>81</v>
      </c>
      <c r="AY199" s="238" t="s">
        <v>140</v>
      </c>
    </row>
    <row r="200" spans="2:65" s="1" customFormat="1" ht="16.5" customHeight="1">
      <c r="B200" s="41"/>
      <c r="C200" s="192" t="s">
        <v>487</v>
      </c>
      <c r="D200" s="192" t="s">
        <v>143</v>
      </c>
      <c r="E200" s="193" t="s">
        <v>488</v>
      </c>
      <c r="F200" s="194" t="s">
        <v>489</v>
      </c>
      <c r="G200" s="195" t="s">
        <v>158</v>
      </c>
      <c r="H200" s="196">
        <v>1</v>
      </c>
      <c r="I200" s="197"/>
      <c r="J200" s="198">
        <f>ROUND(I200*H200,2)</f>
        <v>0</v>
      </c>
      <c r="K200" s="194" t="s">
        <v>23</v>
      </c>
      <c r="L200" s="61"/>
      <c r="M200" s="199" t="s">
        <v>23</v>
      </c>
      <c r="N200" s="200" t="s">
        <v>44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228</v>
      </c>
      <c r="AT200" s="24" t="s">
        <v>143</v>
      </c>
      <c r="AU200" s="24" t="s">
        <v>83</v>
      </c>
      <c r="AY200" s="24" t="s">
        <v>140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81</v>
      </c>
      <c r="BK200" s="203">
        <f>ROUND(I200*H200,2)</f>
        <v>0</v>
      </c>
      <c r="BL200" s="24" t="s">
        <v>228</v>
      </c>
      <c r="BM200" s="24" t="s">
        <v>490</v>
      </c>
    </row>
    <row r="201" spans="2:51" s="11" customFormat="1" ht="13.5">
      <c r="B201" s="207"/>
      <c r="C201" s="208"/>
      <c r="D201" s="204" t="s">
        <v>152</v>
      </c>
      <c r="E201" s="209" t="s">
        <v>23</v>
      </c>
      <c r="F201" s="210" t="s">
        <v>332</v>
      </c>
      <c r="G201" s="208"/>
      <c r="H201" s="209" t="s">
        <v>23</v>
      </c>
      <c r="I201" s="211"/>
      <c r="J201" s="208"/>
      <c r="K201" s="208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152</v>
      </c>
      <c r="AU201" s="216" t="s">
        <v>83</v>
      </c>
      <c r="AV201" s="11" t="s">
        <v>81</v>
      </c>
      <c r="AW201" s="11" t="s">
        <v>36</v>
      </c>
      <c r="AX201" s="11" t="s">
        <v>73</v>
      </c>
      <c r="AY201" s="216" t="s">
        <v>140</v>
      </c>
    </row>
    <row r="202" spans="2:51" s="12" customFormat="1" ht="13.5">
      <c r="B202" s="217"/>
      <c r="C202" s="218"/>
      <c r="D202" s="204" t="s">
        <v>152</v>
      </c>
      <c r="E202" s="219" t="s">
        <v>23</v>
      </c>
      <c r="F202" s="220" t="s">
        <v>231</v>
      </c>
      <c r="G202" s="218"/>
      <c r="H202" s="221">
        <v>1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152</v>
      </c>
      <c r="AU202" s="227" t="s">
        <v>83</v>
      </c>
      <c r="AV202" s="12" t="s">
        <v>83</v>
      </c>
      <c r="AW202" s="12" t="s">
        <v>36</v>
      </c>
      <c r="AX202" s="12" t="s">
        <v>73</v>
      </c>
      <c r="AY202" s="227" t="s">
        <v>140</v>
      </c>
    </row>
    <row r="203" spans="2:51" s="13" customFormat="1" ht="13.5">
      <c r="B203" s="228"/>
      <c r="C203" s="229"/>
      <c r="D203" s="204" t="s">
        <v>152</v>
      </c>
      <c r="E203" s="230" t="s">
        <v>23</v>
      </c>
      <c r="F203" s="231" t="s">
        <v>155</v>
      </c>
      <c r="G203" s="229"/>
      <c r="H203" s="232">
        <v>1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152</v>
      </c>
      <c r="AU203" s="238" t="s">
        <v>83</v>
      </c>
      <c r="AV203" s="13" t="s">
        <v>148</v>
      </c>
      <c r="AW203" s="13" t="s">
        <v>36</v>
      </c>
      <c r="AX203" s="13" t="s">
        <v>81</v>
      </c>
      <c r="AY203" s="238" t="s">
        <v>140</v>
      </c>
    </row>
    <row r="204" spans="2:65" s="1" customFormat="1" ht="16.5" customHeight="1">
      <c r="B204" s="41"/>
      <c r="C204" s="192" t="s">
        <v>491</v>
      </c>
      <c r="D204" s="192" t="s">
        <v>143</v>
      </c>
      <c r="E204" s="193" t="s">
        <v>492</v>
      </c>
      <c r="F204" s="194" t="s">
        <v>493</v>
      </c>
      <c r="G204" s="195" t="s">
        <v>158</v>
      </c>
      <c r="H204" s="196">
        <v>1</v>
      </c>
      <c r="I204" s="197"/>
      <c r="J204" s="198">
        <f>ROUND(I204*H204,2)</f>
        <v>0</v>
      </c>
      <c r="K204" s="194" t="s">
        <v>23</v>
      </c>
      <c r="L204" s="61"/>
      <c r="M204" s="199" t="s">
        <v>23</v>
      </c>
      <c r="N204" s="200" t="s">
        <v>44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228</v>
      </c>
      <c r="AT204" s="24" t="s">
        <v>143</v>
      </c>
      <c r="AU204" s="24" t="s">
        <v>83</v>
      </c>
      <c r="AY204" s="24" t="s">
        <v>140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81</v>
      </c>
      <c r="BK204" s="203">
        <f>ROUND(I204*H204,2)</f>
        <v>0</v>
      </c>
      <c r="BL204" s="24" t="s">
        <v>228</v>
      </c>
      <c r="BM204" s="24" t="s">
        <v>494</v>
      </c>
    </row>
    <row r="205" spans="2:51" s="11" customFormat="1" ht="13.5">
      <c r="B205" s="207"/>
      <c r="C205" s="208"/>
      <c r="D205" s="204" t="s">
        <v>152</v>
      </c>
      <c r="E205" s="209" t="s">
        <v>23</v>
      </c>
      <c r="F205" s="210" t="s">
        <v>332</v>
      </c>
      <c r="G205" s="208"/>
      <c r="H205" s="209" t="s">
        <v>23</v>
      </c>
      <c r="I205" s="211"/>
      <c r="J205" s="208"/>
      <c r="K205" s="208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152</v>
      </c>
      <c r="AU205" s="216" t="s">
        <v>83</v>
      </c>
      <c r="AV205" s="11" t="s">
        <v>81</v>
      </c>
      <c r="AW205" s="11" t="s">
        <v>36</v>
      </c>
      <c r="AX205" s="11" t="s">
        <v>73</v>
      </c>
      <c r="AY205" s="216" t="s">
        <v>140</v>
      </c>
    </row>
    <row r="206" spans="2:51" s="12" customFormat="1" ht="13.5">
      <c r="B206" s="217"/>
      <c r="C206" s="218"/>
      <c r="D206" s="204" t="s">
        <v>152</v>
      </c>
      <c r="E206" s="219" t="s">
        <v>23</v>
      </c>
      <c r="F206" s="220" t="s">
        <v>231</v>
      </c>
      <c r="G206" s="218"/>
      <c r="H206" s="221">
        <v>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152</v>
      </c>
      <c r="AU206" s="227" t="s">
        <v>83</v>
      </c>
      <c r="AV206" s="12" t="s">
        <v>83</v>
      </c>
      <c r="AW206" s="12" t="s">
        <v>36</v>
      </c>
      <c r="AX206" s="12" t="s">
        <v>73</v>
      </c>
      <c r="AY206" s="227" t="s">
        <v>140</v>
      </c>
    </row>
    <row r="207" spans="2:51" s="13" customFormat="1" ht="13.5">
      <c r="B207" s="228"/>
      <c r="C207" s="229"/>
      <c r="D207" s="204" t="s">
        <v>152</v>
      </c>
      <c r="E207" s="230" t="s">
        <v>23</v>
      </c>
      <c r="F207" s="231" t="s">
        <v>155</v>
      </c>
      <c r="G207" s="229"/>
      <c r="H207" s="232">
        <v>1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152</v>
      </c>
      <c r="AU207" s="238" t="s">
        <v>83</v>
      </c>
      <c r="AV207" s="13" t="s">
        <v>148</v>
      </c>
      <c r="AW207" s="13" t="s">
        <v>36</v>
      </c>
      <c r="AX207" s="13" t="s">
        <v>81</v>
      </c>
      <c r="AY207" s="238" t="s">
        <v>140</v>
      </c>
    </row>
    <row r="208" spans="2:65" s="1" customFormat="1" ht="25.5" customHeight="1">
      <c r="B208" s="41"/>
      <c r="C208" s="192" t="s">
        <v>495</v>
      </c>
      <c r="D208" s="192" t="s">
        <v>143</v>
      </c>
      <c r="E208" s="193" t="s">
        <v>496</v>
      </c>
      <c r="F208" s="194" t="s">
        <v>497</v>
      </c>
      <c r="G208" s="195" t="s">
        <v>498</v>
      </c>
      <c r="H208" s="263"/>
      <c r="I208" s="197"/>
      <c r="J208" s="198">
        <f>ROUND(I208*H208,2)</f>
        <v>0</v>
      </c>
      <c r="K208" s="194" t="s">
        <v>147</v>
      </c>
      <c r="L208" s="61"/>
      <c r="M208" s="199" t="s">
        <v>23</v>
      </c>
      <c r="N208" s="200" t="s">
        <v>44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228</v>
      </c>
      <c r="AT208" s="24" t="s">
        <v>143</v>
      </c>
      <c r="AU208" s="24" t="s">
        <v>83</v>
      </c>
      <c r="AY208" s="24" t="s">
        <v>140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81</v>
      </c>
      <c r="BK208" s="203">
        <f>ROUND(I208*H208,2)</f>
        <v>0</v>
      </c>
      <c r="BL208" s="24" t="s">
        <v>228</v>
      </c>
      <c r="BM208" s="24" t="s">
        <v>499</v>
      </c>
    </row>
    <row r="209" spans="2:63" s="10" customFormat="1" ht="29.85" customHeight="1">
      <c r="B209" s="176"/>
      <c r="C209" s="177"/>
      <c r="D209" s="178" t="s">
        <v>72</v>
      </c>
      <c r="E209" s="190" t="s">
        <v>278</v>
      </c>
      <c r="F209" s="190" t="s">
        <v>279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SUM(P210:P241)</f>
        <v>0</v>
      </c>
      <c r="Q209" s="184"/>
      <c r="R209" s="185">
        <f>SUM(R210:R241)</f>
        <v>0.20840165000000002</v>
      </c>
      <c r="S209" s="184"/>
      <c r="T209" s="186">
        <f>SUM(T210:T241)</f>
        <v>0</v>
      </c>
      <c r="AR209" s="187" t="s">
        <v>83</v>
      </c>
      <c r="AT209" s="188" t="s">
        <v>72</v>
      </c>
      <c r="AU209" s="188" t="s">
        <v>81</v>
      </c>
      <c r="AY209" s="187" t="s">
        <v>140</v>
      </c>
      <c r="BK209" s="189">
        <f>SUM(BK210:BK241)</f>
        <v>0</v>
      </c>
    </row>
    <row r="210" spans="2:65" s="1" customFormat="1" ht="25.5" customHeight="1">
      <c r="B210" s="41"/>
      <c r="C210" s="192" t="s">
        <v>500</v>
      </c>
      <c r="D210" s="192" t="s">
        <v>143</v>
      </c>
      <c r="E210" s="193" t="s">
        <v>501</v>
      </c>
      <c r="F210" s="194" t="s">
        <v>502</v>
      </c>
      <c r="G210" s="195" t="s">
        <v>146</v>
      </c>
      <c r="H210" s="196">
        <v>6.235</v>
      </c>
      <c r="I210" s="197"/>
      <c r="J210" s="198">
        <f>ROUND(I210*H210,2)</f>
        <v>0</v>
      </c>
      <c r="K210" s="194" t="s">
        <v>147</v>
      </c>
      <c r="L210" s="61"/>
      <c r="M210" s="199" t="s">
        <v>23</v>
      </c>
      <c r="N210" s="200" t="s">
        <v>44</v>
      </c>
      <c r="O210" s="42"/>
      <c r="P210" s="201">
        <f>O210*H210</f>
        <v>0</v>
      </c>
      <c r="Q210" s="201">
        <v>0.00422</v>
      </c>
      <c r="R210" s="201">
        <f>Q210*H210</f>
        <v>0.0263117</v>
      </c>
      <c r="S210" s="201">
        <v>0</v>
      </c>
      <c r="T210" s="202">
        <f>S210*H210</f>
        <v>0</v>
      </c>
      <c r="AR210" s="24" t="s">
        <v>228</v>
      </c>
      <c r="AT210" s="24" t="s">
        <v>143</v>
      </c>
      <c r="AU210" s="24" t="s">
        <v>83</v>
      </c>
      <c r="AY210" s="24" t="s">
        <v>140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81</v>
      </c>
      <c r="BK210" s="203">
        <f>ROUND(I210*H210,2)</f>
        <v>0</v>
      </c>
      <c r="BL210" s="24" t="s">
        <v>228</v>
      </c>
      <c r="BM210" s="24" t="s">
        <v>503</v>
      </c>
    </row>
    <row r="211" spans="2:51" s="11" customFormat="1" ht="13.5">
      <c r="B211" s="207"/>
      <c r="C211" s="208"/>
      <c r="D211" s="204" t="s">
        <v>152</v>
      </c>
      <c r="E211" s="209" t="s">
        <v>23</v>
      </c>
      <c r="F211" s="210" t="s">
        <v>332</v>
      </c>
      <c r="G211" s="208"/>
      <c r="H211" s="209" t="s">
        <v>23</v>
      </c>
      <c r="I211" s="211"/>
      <c r="J211" s="208"/>
      <c r="K211" s="208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152</v>
      </c>
      <c r="AU211" s="216" t="s">
        <v>83</v>
      </c>
      <c r="AV211" s="11" t="s">
        <v>81</v>
      </c>
      <c r="AW211" s="11" t="s">
        <v>36</v>
      </c>
      <c r="AX211" s="11" t="s">
        <v>73</v>
      </c>
      <c r="AY211" s="216" t="s">
        <v>140</v>
      </c>
    </row>
    <row r="212" spans="2:51" s="11" customFormat="1" ht="13.5">
      <c r="B212" s="207"/>
      <c r="C212" s="208"/>
      <c r="D212" s="204" t="s">
        <v>152</v>
      </c>
      <c r="E212" s="209" t="s">
        <v>23</v>
      </c>
      <c r="F212" s="210" t="s">
        <v>284</v>
      </c>
      <c r="G212" s="208"/>
      <c r="H212" s="209" t="s">
        <v>23</v>
      </c>
      <c r="I212" s="211"/>
      <c r="J212" s="208"/>
      <c r="K212" s="208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152</v>
      </c>
      <c r="AU212" s="216" t="s">
        <v>83</v>
      </c>
      <c r="AV212" s="11" t="s">
        <v>81</v>
      </c>
      <c r="AW212" s="11" t="s">
        <v>36</v>
      </c>
      <c r="AX212" s="11" t="s">
        <v>73</v>
      </c>
      <c r="AY212" s="216" t="s">
        <v>140</v>
      </c>
    </row>
    <row r="213" spans="2:51" s="12" customFormat="1" ht="13.5">
      <c r="B213" s="217"/>
      <c r="C213" s="218"/>
      <c r="D213" s="204" t="s">
        <v>152</v>
      </c>
      <c r="E213" s="219" t="s">
        <v>23</v>
      </c>
      <c r="F213" s="220" t="s">
        <v>285</v>
      </c>
      <c r="G213" s="218"/>
      <c r="H213" s="221">
        <v>3.89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152</v>
      </c>
      <c r="AU213" s="227" t="s">
        <v>83</v>
      </c>
      <c r="AV213" s="12" t="s">
        <v>83</v>
      </c>
      <c r="AW213" s="12" t="s">
        <v>36</v>
      </c>
      <c r="AX213" s="12" t="s">
        <v>73</v>
      </c>
      <c r="AY213" s="227" t="s">
        <v>140</v>
      </c>
    </row>
    <row r="214" spans="2:51" s="12" customFormat="1" ht="13.5">
      <c r="B214" s="217"/>
      <c r="C214" s="218"/>
      <c r="D214" s="204" t="s">
        <v>152</v>
      </c>
      <c r="E214" s="219" t="s">
        <v>23</v>
      </c>
      <c r="F214" s="220" t="s">
        <v>504</v>
      </c>
      <c r="G214" s="218"/>
      <c r="H214" s="221">
        <v>0.06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152</v>
      </c>
      <c r="AU214" s="227" t="s">
        <v>83</v>
      </c>
      <c r="AV214" s="12" t="s">
        <v>83</v>
      </c>
      <c r="AW214" s="12" t="s">
        <v>36</v>
      </c>
      <c r="AX214" s="12" t="s">
        <v>73</v>
      </c>
      <c r="AY214" s="227" t="s">
        <v>140</v>
      </c>
    </row>
    <row r="215" spans="2:51" s="14" customFormat="1" ht="13.5">
      <c r="B215" s="239"/>
      <c r="C215" s="240"/>
      <c r="D215" s="204" t="s">
        <v>152</v>
      </c>
      <c r="E215" s="241" t="s">
        <v>23</v>
      </c>
      <c r="F215" s="242" t="s">
        <v>295</v>
      </c>
      <c r="G215" s="240"/>
      <c r="H215" s="243">
        <v>3.95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152</v>
      </c>
      <c r="AU215" s="249" t="s">
        <v>83</v>
      </c>
      <c r="AV215" s="14" t="s">
        <v>161</v>
      </c>
      <c r="AW215" s="14" t="s">
        <v>36</v>
      </c>
      <c r="AX215" s="14" t="s">
        <v>73</v>
      </c>
      <c r="AY215" s="249" t="s">
        <v>140</v>
      </c>
    </row>
    <row r="216" spans="2:51" s="11" customFormat="1" ht="13.5">
      <c r="B216" s="207"/>
      <c r="C216" s="208"/>
      <c r="D216" s="204" t="s">
        <v>152</v>
      </c>
      <c r="E216" s="209" t="s">
        <v>23</v>
      </c>
      <c r="F216" s="210" t="s">
        <v>307</v>
      </c>
      <c r="G216" s="208"/>
      <c r="H216" s="209" t="s">
        <v>23</v>
      </c>
      <c r="I216" s="211"/>
      <c r="J216" s="208"/>
      <c r="K216" s="208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152</v>
      </c>
      <c r="AU216" s="216" t="s">
        <v>83</v>
      </c>
      <c r="AV216" s="11" t="s">
        <v>81</v>
      </c>
      <c r="AW216" s="11" t="s">
        <v>36</v>
      </c>
      <c r="AX216" s="11" t="s">
        <v>73</v>
      </c>
      <c r="AY216" s="216" t="s">
        <v>140</v>
      </c>
    </row>
    <row r="217" spans="2:51" s="12" customFormat="1" ht="13.5">
      <c r="B217" s="217"/>
      <c r="C217" s="218"/>
      <c r="D217" s="204" t="s">
        <v>152</v>
      </c>
      <c r="E217" s="219" t="s">
        <v>23</v>
      </c>
      <c r="F217" s="220" t="s">
        <v>308</v>
      </c>
      <c r="G217" s="218"/>
      <c r="H217" s="221">
        <v>2.225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152</v>
      </c>
      <c r="AU217" s="227" t="s">
        <v>83</v>
      </c>
      <c r="AV217" s="12" t="s">
        <v>83</v>
      </c>
      <c r="AW217" s="12" t="s">
        <v>36</v>
      </c>
      <c r="AX217" s="12" t="s">
        <v>73</v>
      </c>
      <c r="AY217" s="227" t="s">
        <v>140</v>
      </c>
    </row>
    <row r="218" spans="2:51" s="12" customFormat="1" ht="13.5">
      <c r="B218" s="217"/>
      <c r="C218" s="218"/>
      <c r="D218" s="204" t="s">
        <v>152</v>
      </c>
      <c r="E218" s="219" t="s">
        <v>23</v>
      </c>
      <c r="F218" s="220" t="s">
        <v>504</v>
      </c>
      <c r="G218" s="218"/>
      <c r="H218" s="221">
        <v>0.06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152</v>
      </c>
      <c r="AU218" s="227" t="s">
        <v>83</v>
      </c>
      <c r="AV218" s="12" t="s">
        <v>83</v>
      </c>
      <c r="AW218" s="12" t="s">
        <v>36</v>
      </c>
      <c r="AX218" s="12" t="s">
        <v>73</v>
      </c>
      <c r="AY218" s="227" t="s">
        <v>140</v>
      </c>
    </row>
    <row r="219" spans="2:51" s="14" customFormat="1" ht="13.5">
      <c r="B219" s="239"/>
      <c r="C219" s="240"/>
      <c r="D219" s="204" t="s">
        <v>152</v>
      </c>
      <c r="E219" s="241" t="s">
        <v>23</v>
      </c>
      <c r="F219" s="242" t="s">
        <v>295</v>
      </c>
      <c r="G219" s="240"/>
      <c r="H219" s="243">
        <v>2.285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152</v>
      </c>
      <c r="AU219" s="249" t="s">
        <v>83</v>
      </c>
      <c r="AV219" s="14" t="s">
        <v>161</v>
      </c>
      <c r="AW219" s="14" t="s">
        <v>36</v>
      </c>
      <c r="AX219" s="14" t="s">
        <v>73</v>
      </c>
      <c r="AY219" s="249" t="s">
        <v>140</v>
      </c>
    </row>
    <row r="220" spans="2:51" s="13" customFormat="1" ht="13.5">
      <c r="B220" s="228"/>
      <c r="C220" s="229"/>
      <c r="D220" s="204" t="s">
        <v>152</v>
      </c>
      <c r="E220" s="230" t="s">
        <v>23</v>
      </c>
      <c r="F220" s="231" t="s">
        <v>155</v>
      </c>
      <c r="G220" s="229"/>
      <c r="H220" s="232">
        <v>6.235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152</v>
      </c>
      <c r="AU220" s="238" t="s">
        <v>83</v>
      </c>
      <c r="AV220" s="13" t="s">
        <v>148</v>
      </c>
      <c r="AW220" s="13" t="s">
        <v>36</v>
      </c>
      <c r="AX220" s="13" t="s">
        <v>81</v>
      </c>
      <c r="AY220" s="238" t="s">
        <v>140</v>
      </c>
    </row>
    <row r="221" spans="2:65" s="1" customFormat="1" ht="25.5" customHeight="1">
      <c r="B221" s="41"/>
      <c r="C221" s="253" t="s">
        <v>505</v>
      </c>
      <c r="D221" s="253" t="s">
        <v>402</v>
      </c>
      <c r="E221" s="254" t="s">
        <v>506</v>
      </c>
      <c r="F221" s="255" t="s">
        <v>507</v>
      </c>
      <c r="G221" s="256" t="s">
        <v>146</v>
      </c>
      <c r="H221" s="257">
        <v>6.235</v>
      </c>
      <c r="I221" s="258"/>
      <c r="J221" s="259">
        <f>ROUND(I221*H221,2)</f>
        <v>0</v>
      </c>
      <c r="K221" s="255" t="s">
        <v>147</v>
      </c>
      <c r="L221" s="260"/>
      <c r="M221" s="261" t="s">
        <v>23</v>
      </c>
      <c r="N221" s="262" t="s">
        <v>44</v>
      </c>
      <c r="O221" s="42"/>
      <c r="P221" s="201">
        <f>O221*H221</f>
        <v>0</v>
      </c>
      <c r="Q221" s="201">
        <v>0.0192</v>
      </c>
      <c r="R221" s="201">
        <f>Q221*H221</f>
        <v>0.119712</v>
      </c>
      <c r="S221" s="201">
        <v>0</v>
      </c>
      <c r="T221" s="202">
        <f>S221*H221</f>
        <v>0</v>
      </c>
      <c r="AR221" s="24" t="s">
        <v>434</v>
      </c>
      <c r="AT221" s="24" t="s">
        <v>402</v>
      </c>
      <c r="AU221" s="24" t="s">
        <v>83</v>
      </c>
      <c r="AY221" s="24" t="s">
        <v>140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81</v>
      </c>
      <c r="BK221" s="203">
        <f>ROUND(I221*H221,2)</f>
        <v>0</v>
      </c>
      <c r="BL221" s="24" t="s">
        <v>228</v>
      </c>
      <c r="BM221" s="24" t="s">
        <v>508</v>
      </c>
    </row>
    <row r="222" spans="2:65" s="1" customFormat="1" ht="25.5" customHeight="1">
      <c r="B222" s="41"/>
      <c r="C222" s="192" t="s">
        <v>509</v>
      </c>
      <c r="D222" s="192" t="s">
        <v>143</v>
      </c>
      <c r="E222" s="193" t="s">
        <v>510</v>
      </c>
      <c r="F222" s="194" t="s">
        <v>511</v>
      </c>
      <c r="G222" s="195" t="s">
        <v>146</v>
      </c>
      <c r="H222" s="196">
        <v>6.235</v>
      </c>
      <c r="I222" s="197"/>
      <c r="J222" s="198">
        <f>ROUND(I222*H222,2)</f>
        <v>0</v>
      </c>
      <c r="K222" s="194" t="s">
        <v>147</v>
      </c>
      <c r="L222" s="61"/>
      <c r="M222" s="199" t="s">
        <v>23</v>
      </c>
      <c r="N222" s="200" t="s">
        <v>44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228</v>
      </c>
      <c r="AT222" s="24" t="s">
        <v>143</v>
      </c>
      <c r="AU222" s="24" t="s">
        <v>83</v>
      </c>
      <c r="AY222" s="24" t="s">
        <v>140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81</v>
      </c>
      <c r="BK222" s="203">
        <f>ROUND(I222*H222,2)</f>
        <v>0</v>
      </c>
      <c r="BL222" s="24" t="s">
        <v>228</v>
      </c>
      <c r="BM222" s="24" t="s">
        <v>512</v>
      </c>
    </row>
    <row r="223" spans="2:51" s="12" customFormat="1" ht="13.5">
      <c r="B223" s="217"/>
      <c r="C223" s="218"/>
      <c r="D223" s="204" t="s">
        <v>152</v>
      </c>
      <c r="E223" s="219" t="s">
        <v>23</v>
      </c>
      <c r="F223" s="220" t="s">
        <v>513</v>
      </c>
      <c r="G223" s="218"/>
      <c r="H223" s="221">
        <v>6.235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152</v>
      </c>
      <c r="AU223" s="227" t="s">
        <v>83</v>
      </c>
      <c r="AV223" s="12" t="s">
        <v>83</v>
      </c>
      <c r="AW223" s="12" t="s">
        <v>36</v>
      </c>
      <c r="AX223" s="12" t="s">
        <v>73</v>
      </c>
      <c r="AY223" s="227" t="s">
        <v>140</v>
      </c>
    </row>
    <row r="224" spans="2:51" s="13" customFormat="1" ht="13.5">
      <c r="B224" s="228"/>
      <c r="C224" s="229"/>
      <c r="D224" s="204" t="s">
        <v>152</v>
      </c>
      <c r="E224" s="230" t="s">
        <v>23</v>
      </c>
      <c r="F224" s="231" t="s">
        <v>155</v>
      </c>
      <c r="G224" s="229"/>
      <c r="H224" s="232">
        <v>6.235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152</v>
      </c>
      <c r="AU224" s="238" t="s">
        <v>83</v>
      </c>
      <c r="AV224" s="13" t="s">
        <v>148</v>
      </c>
      <c r="AW224" s="13" t="s">
        <v>36</v>
      </c>
      <c r="AX224" s="13" t="s">
        <v>81</v>
      </c>
      <c r="AY224" s="238" t="s">
        <v>140</v>
      </c>
    </row>
    <row r="225" spans="2:65" s="1" customFormat="1" ht="16.5" customHeight="1">
      <c r="B225" s="41"/>
      <c r="C225" s="192" t="s">
        <v>514</v>
      </c>
      <c r="D225" s="192" t="s">
        <v>143</v>
      </c>
      <c r="E225" s="193" t="s">
        <v>515</v>
      </c>
      <c r="F225" s="194" t="s">
        <v>516</v>
      </c>
      <c r="G225" s="195" t="s">
        <v>146</v>
      </c>
      <c r="H225" s="196">
        <v>6.235</v>
      </c>
      <c r="I225" s="197"/>
      <c r="J225" s="198">
        <f>ROUND(I225*H225,2)</f>
        <v>0</v>
      </c>
      <c r="K225" s="194" t="s">
        <v>147</v>
      </c>
      <c r="L225" s="61"/>
      <c r="M225" s="199" t="s">
        <v>23</v>
      </c>
      <c r="N225" s="200" t="s">
        <v>44</v>
      </c>
      <c r="O225" s="42"/>
      <c r="P225" s="201">
        <f>O225*H225</f>
        <v>0</v>
      </c>
      <c r="Q225" s="201">
        <v>0.0003</v>
      </c>
      <c r="R225" s="201">
        <f>Q225*H225</f>
        <v>0.0018705</v>
      </c>
      <c r="S225" s="201">
        <v>0</v>
      </c>
      <c r="T225" s="202">
        <f>S225*H225</f>
        <v>0</v>
      </c>
      <c r="AR225" s="24" t="s">
        <v>228</v>
      </c>
      <c r="AT225" s="24" t="s">
        <v>143</v>
      </c>
      <c r="AU225" s="24" t="s">
        <v>83</v>
      </c>
      <c r="AY225" s="24" t="s">
        <v>140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81</v>
      </c>
      <c r="BK225" s="203">
        <f>ROUND(I225*H225,2)</f>
        <v>0</v>
      </c>
      <c r="BL225" s="24" t="s">
        <v>228</v>
      </c>
      <c r="BM225" s="24" t="s">
        <v>517</v>
      </c>
    </row>
    <row r="226" spans="2:51" s="12" customFormat="1" ht="13.5">
      <c r="B226" s="217"/>
      <c r="C226" s="218"/>
      <c r="D226" s="204" t="s">
        <v>152</v>
      </c>
      <c r="E226" s="219" t="s">
        <v>23</v>
      </c>
      <c r="F226" s="220" t="s">
        <v>513</v>
      </c>
      <c r="G226" s="218"/>
      <c r="H226" s="221">
        <v>6.235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152</v>
      </c>
      <c r="AU226" s="227" t="s">
        <v>83</v>
      </c>
      <c r="AV226" s="12" t="s">
        <v>83</v>
      </c>
      <c r="AW226" s="12" t="s">
        <v>36</v>
      </c>
      <c r="AX226" s="12" t="s">
        <v>73</v>
      </c>
      <c r="AY226" s="227" t="s">
        <v>140</v>
      </c>
    </row>
    <row r="227" spans="2:51" s="13" customFormat="1" ht="13.5">
      <c r="B227" s="228"/>
      <c r="C227" s="229"/>
      <c r="D227" s="204" t="s">
        <v>152</v>
      </c>
      <c r="E227" s="230" t="s">
        <v>23</v>
      </c>
      <c r="F227" s="231" t="s">
        <v>155</v>
      </c>
      <c r="G227" s="229"/>
      <c r="H227" s="232">
        <v>6.235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152</v>
      </c>
      <c r="AU227" s="238" t="s">
        <v>83</v>
      </c>
      <c r="AV227" s="13" t="s">
        <v>148</v>
      </c>
      <c r="AW227" s="13" t="s">
        <v>36</v>
      </c>
      <c r="AX227" s="13" t="s">
        <v>81</v>
      </c>
      <c r="AY227" s="238" t="s">
        <v>140</v>
      </c>
    </row>
    <row r="228" spans="2:65" s="1" customFormat="1" ht="25.5" customHeight="1">
      <c r="B228" s="41"/>
      <c r="C228" s="192" t="s">
        <v>518</v>
      </c>
      <c r="D228" s="192" t="s">
        <v>143</v>
      </c>
      <c r="E228" s="193" t="s">
        <v>519</v>
      </c>
      <c r="F228" s="194" t="s">
        <v>520</v>
      </c>
      <c r="G228" s="195" t="s">
        <v>174</v>
      </c>
      <c r="H228" s="196">
        <v>1.2</v>
      </c>
      <c r="I228" s="197"/>
      <c r="J228" s="198">
        <f>ROUND(I228*H228,2)</f>
        <v>0</v>
      </c>
      <c r="K228" s="194" t="s">
        <v>147</v>
      </c>
      <c r="L228" s="61"/>
      <c r="M228" s="199" t="s">
        <v>23</v>
      </c>
      <c r="N228" s="200" t="s">
        <v>44</v>
      </c>
      <c r="O228" s="42"/>
      <c r="P228" s="201">
        <f>O228*H228</f>
        <v>0</v>
      </c>
      <c r="Q228" s="201">
        <v>0.0002</v>
      </c>
      <c r="R228" s="201">
        <f>Q228*H228</f>
        <v>0.00024</v>
      </c>
      <c r="S228" s="201">
        <v>0</v>
      </c>
      <c r="T228" s="202">
        <f>S228*H228</f>
        <v>0</v>
      </c>
      <c r="AR228" s="24" t="s">
        <v>228</v>
      </c>
      <c r="AT228" s="24" t="s">
        <v>143</v>
      </c>
      <c r="AU228" s="24" t="s">
        <v>83</v>
      </c>
      <c r="AY228" s="24" t="s">
        <v>140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81</v>
      </c>
      <c r="BK228" s="203">
        <f>ROUND(I228*H228,2)</f>
        <v>0</v>
      </c>
      <c r="BL228" s="24" t="s">
        <v>228</v>
      </c>
      <c r="BM228" s="24" t="s">
        <v>521</v>
      </c>
    </row>
    <row r="229" spans="2:51" s="11" customFormat="1" ht="13.5">
      <c r="B229" s="207"/>
      <c r="C229" s="208"/>
      <c r="D229" s="204" t="s">
        <v>152</v>
      </c>
      <c r="E229" s="209" t="s">
        <v>23</v>
      </c>
      <c r="F229" s="210" t="s">
        <v>332</v>
      </c>
      <c r="G229" s="208"/>
      <c r="H229" s="209" t="s">
        <v>23</v>
      </c>
      <c r="I229" s="211"/>
      <c r="J229" s="208"/>
      <c r="K229" s="208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152</v>
      </c>
      <c r="AU229" s="216" t="s">
        <v>83</v>
      </c>
      <c r="AV229" s="11" t="s">
        <v>81</v>
      </c>
      <c r="AW229" s="11" t="s">
        <v>36</v>
      </c>
      <c r="AX229" s="11" t="s">
        <v>73</v>
      </c>
      <c r="AY229" s="216" t="s">
        <v>140</v>
      </c>
    </row>
    <row r="230" spans="2:51" s="12" customFormat="1" ht="13.5">
      <c r="B230" s="217"/>
      <c r="C230" s="218"/>
      <c r="D230" s="204" t="s">
        <v>152</v>
      </c>
      <c r="E230" s="219" t="s">
        <v>23</v>
      </c>
      <c r="F230" s="220" t="s">
        <v>522</v>
      </c>
      <c r="G230" s="218"/>
      <c r="H230" s="221">
        <v>1.2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152</v>
      </c>
      <c r="AU230" s="227" t="s">
        <v>83</v>
      </c>
      <c r="AV230" s="12" t="s">
        <v>83</v>
      </c>
      <c r="AW230" s="12" t="s">
        <v>36</v>
      </c>
      <c r="AX230" s="12" t="s">
        <v>73</v>
      </c>
      <c r="AY230" s="227" t="s">
        <v>140</v>
      </c>
    </row>
    <row r="231" spans="2:51" s="13" customFormat="1" ht="13.5">
      <c r="B231" s="228"/>
      <c r="C231" s="229"/>
      <c r="D231" s="204" t="s">
        <v>152</v>
      </c>
      <c r="E231" s="230" t="s">
        <v>23</v>
      </c>
      <c r="F231" s="231" t="s">
        <v>155</v>
      </c>
      <c r="G231" s="229"/>
      <c r="H231" s="232">
        <v>1.2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152</v>
      </c>
      <c r="AU231" s="238" t="s">
        <v>83</v>
      </c>
      <c r="AV231" s="13" t="s">
        <v>148</v>
      </c>
      <c r="AW231" s="13" t="s">
        <v>36</v>
      </c>
      <c r="AX231" s="13" t="s">
        <v>81</v>
      </c>
      <c r="AY231" s="238" t="s">
        <v>140</v>
      </c>
    </row>
    <row r="232" spans="2:65" s="1" customFormat="1" ht="16.5" customHeight="1">
      <c r="B232" s="41"/>
      <c r="C232" s="253" t="s">
        <v>523</v>
      </c>
      <c r="D232" s="253" t="s">
        <v>402</v>
      </c>
      <c r="E232" s="254" t="s">
        <v>524</v>
      </c>
      <c r="F232" s="255" t="s">
        <v>525</v>
      </c>
      <c r="G232" s="256" t="s">
        <v>174</v>
      </c>
      <c r="H232" s="257">
        <v>1.32</v>
      </c>
      <c r="I232" s="258"/>
      <c r="J232" s="259">
        <f>ROUND(I232*H232,2)</f>
        <v>0</v>
      </c>
      <c r="K232" s="255" t="s">
        <v>147</v>
      </c>
      <c r="L232" s="260"/>
      <c r="M232" s="261" t="s">
        <v>23</v>
      </c>
      <c r="N232" s="262" t="s">
        <v>44</v>
      </c>
      <c r="O232" s="42"/>
      <c r="P232" s="201">
        <f>O232*H232</f>
        <v>0</v>
      </c>
      <c r="Q232" s="201">
        <v>0.00017</v>
      </c>
      <c r="R232" s="201">
        <f>Q232*H232</f>
        <v>0.00022440000000000003</v>
      </c>
      <c r="S232" s="201">
        <v>0</v>
      </c>
      <c r="T232" s="202">
        <f>S232*H232</f>
        <v>0</v>
      </c>
      <c r="AR232" s="24" t="s">
        <v>434</v>
      </c>
      <c r="AT232" s="24" t="s">
        <v>402</v>
      </c>
      <c r="AU232" s="24" t="s">
        <v>83</v>
      </c>
      <c r="AY232" s="24" t="s">
        <v>140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81</v>
      </c>
      <c r="BK232" s="203">
        <f>ROUND(I232*H232,2)</f>
        <v>0</v>
      </c>
      <c r="BL232" s="24" t="s">
        <v>228</v>
      </c>
      <c r="BM232" s="24" t="s">
        <v>526</v>
      </c>
    </row>
    <row r="233" spans="2:51" s="12" customFormat="1" ht="13.5">
      <c r="B233" s="217"/>
      <c r="C233" s="218"/>
      <c r="D233" s="204" t="s">
        <v>152</v>
      </c>
      <c r="E233" s="218"/>
      <c r="F233" s="220" t="s">
        <v>527</v>
      </c>
      <c r="G233" s="218"/>
      <c r="H233" s="221">
        <v>1.32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152</v>
      </c>
      <c r="AU233" s="227" t="s">
        <v>83</v>
      </c>
      <c r="AV233" s="12" t="s">
        <v>83</v>
      </c>
      <c r="AW233" s="12" t="s">
        <v>6</v>
      </c>
      <c r="AX233" s="12" t="s">
        <v>81</v>
      </c>
      <c r="AY233" s="227" t="s">
        <v>140</v>
      </c>
    </row>
    <row r="234" spans="2:65" s="1" customFormat="1" ht="25.5" customHeight="1">
      <c r="B234" s="41"/>
      <c r="C234" s="192" t="s">
        <v>528</v>
      </c>
      <c r="D234" s="192" t="s">
        <v>143</v>
      </c>
      <c r="E234" s="193" t="s">
        <v>529</v>
      </c>
      <c r="F234" s="194" t="s">
        <v>530</v>
      </c>
      <c r="G234" s="195" t="s">
        <v>146</v>
      </c>
      <c r="H234" s="196">
        <v>6.235</v>
      </c>
      <c r="I234" s="197"/>
      <c r="J234" s="198">
        <f>ROUND(I234*H234,2)</f>
        <v>0</v>
      </c>
      <c r="K234" s="194" t="s">
        <v>147</v>
      </c>
      <c r="L234" s="61"/>
      <c r="M234" s="199" t="s">
        <v>23</v>
      </c>
      <c r="N234" s="200" t="s">
        <v>44</v>
      </c>
      <c r="O234" s="42"/>
      <c r="P234" s="201">
        <f>O234*H234</f>
        <v>0</v>
      </c>
      <c r="Q234" s="201">
        <v>0.0077</v>
      </c>
      <c r="R234" s="201">
        <f>Q234*H234</f>
        <v>0.048009500000000004</v>
      </c>
      <c r="S234" s="201">
        <v>0</v>
      </c>
      <c r="T234" s="202">
        <f>S234*H234</f>
        <v>0</v>
      </c>
      <c r="AR234" s="24" t="s">
        <v>228</v>
      </c>
      <c r="AT234" s="24" t="s">
        <v>143</v>
      </c>
      <c r="AU234" s="24" t="s">
        <v>83</v>
      </c>
      <c r="AY234" s="24" t="s">
        <v>140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81</v>
      </c>
      <c r="BK234" s="203">
        <f>ROUND(I234*H234,2)</f>
        <v>0</v>
      </c>
      <c r="BL234" s="24" t="s">
        <v>228</v>
      </c>
      <c r="BM234" s="24" t="s">
        <v>531</v>
      </c>
    </row>
    <row r="235" spans="2:51" s="12" customFormat="1" ht="13.5">
      <c r="B235" s="217"/>
      <c r="C235" s="218"/>
      <c r="D235" s="204" t="s">
        <v>152</v>
      </c>
      <c r="E235" s="219" t="s">
        <v>23</v>
      </c>
      <c r="F235" s="220" t="s">
        <v>513</v>
      </c>
      <c r="G235" s="218"/>
      <c r="H235" s="221">
        <v>6.235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152</v>
      </c>
      <c r="AU235" s="227" t="s">
        <v>83</v>
      </c>
      <c r="AV235" s="12" t="s">
        <v>83</v>
      </c>
      <c r="AW235" s="12" t="s">
        <v>36</v>
      </c>
      <c r="AX235" s="12" t="s">
        <v>73</v>
      </c>
      <c r="AY235" s="227" t="s">
        <v>140</v>
      </c>
    </row>
    <row r="236" spans="2:51" s="13" customFormat="1" ht="13.5">
      <c r="B236" s="228"/>
      <c r="C236" s="229"/>
      <c r="D236" s="204" t="s">
        <v>152</v>
      </c>
      <c r="E236" s="230" t="s">
        <v>23</v>
      </c>
      <c r="F236" s="231" t="s">
        <v>155</v>
      </c>
      <c r="G236" s="229"/>
      <c r="H236" s="232">
        <v>6.235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152</v>
      </c>
      <c r="AU236" s="238" t="s">
        <v>83</v>
      </c>
      <c r="AV236" s="13" t="s">
        <v>148</v>
      </c>
      <c r="AW236" s="13" t="s">
        <v>36</v>
      </c>
      <c r="AX236" s="13" t="s">
        <v>81</v>
      </c>
      <c r="AY236" s="238" t="s">
        <v>140</v>
      </c>
    </row>
    <row r="237" spans="2:65" s="1" customFormat="1" ht="25.5" customHeight="1">
      <c r="B237" s="41"/>
      <c r="C237" s="192" t="s">
        <v>532</v>
      </c>
      <c r="D237" s="192" t="s">
        <v>143</v>
      </c>
      <c r="E237" s="193" t="s">
        <v>533</v>
      </c>
      <c r="F237" s="194" t="s">
        <v>534</v>
      </c>
      <c r="G237" s="195" t="s">
        <v>146</v>
      </c>
      <c r="H237" s="196">
        <v>6.235</v>
      </c>
      <c r="I237" s="197"/>
      <c r="J237" s="198">
        <f>ROUND(I237*H237,2)</f>
        <v>0</v>
      </c>
      <c r="K237" s="194" t="s">
        <v>147</v>
      </c>
      <c r="L237" s="61"/>
      <c r="M237" s="199" t="s">
        <v>23</v>
      </c>
      <c r="N237" s="200" t="s">
        <v>44</v>
      </c>
      <c r="O237" s="42"/>
      <c r="P237" s="201">
        <f>O237*H237</f>
        <v>0</v>
      </c>
      <c r="Q237" s="201">
        <v>0.00193</v>
      </c>
      <c r="R237" s="201">
        <f>Q237*H237</f>
        <v>0.01203355</v>
      </c>
      <c r="S237" s="201">
        <v>0</v>
      </c>
      <c r="T237" s="202">
        <f>S237*H237</f>
        <v>0</v>
      </c>
      <c r="AR237" s="24" t="s">
        <v>228</v>
      </c>
      <c r="AT237" s="24" t="s">
        <v>143</v>
      </c>
      <c r="AU237" s="24" t="s">
        <v>83</v>
      </c>
      <c r="AY237" s="24" t="s">
        <v>140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81</v>
      </c>
      <c r="BK237" s="203">
        <f>ROUND(I237*H237,2)</f>
        <v>0</v>
      </c>
      <c r="BL237" s="24" t="s">
        <v>228</v>
      </c>
      <c r="BM237" s="24" t="s">
        <v>535</v>
      </c>
    </row>
    <row r="238" spans="2:51" s="12" customFormat="1" ht="13.5">
      <c r="B238" s="217"/>
      <c r="C238" s="218"/>
      <c r="D238" s="204" t="s">
        <v>152</v>
      </c>
      <c r="E238" s="219" t="s">
        <v>23</v>
      </c>
      <c r="F238" s="220" t="s">
        <v>513</v>
      </c>
      <c r="G238" s="218"/>
      <c r="H238" s="221">
        <v>6.235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152</v>
      </c>
      <c r="AU238" s="227" t="s">
        <v>83</v>
      </c>
      <c r="AV238" s="12" t="s">
        <v>83</v>
      </c>
      <c r="AW238" s="12" t="s">
        <v>36</v>
      </c>
      <c r="AX238" s="12" t="s">
        <v>73</v>
      </c>
      <c r="AY238" s="227" t="s">
        <v>140</v>
      </c>
    </row>
    <row r="239" spans="2:51" s="13" customFormat="1" ht="13.5">
      <c r="B239" s="228"/>
      <c r="C239" s="229"/>
      <c r="D239" s="204" t="s">
        <v>152</v>
      </c>
      <c r="E239" s="230" t="s">
        <v>23</v>
      </c>
      <c r="F239" s="231" t="s">
        <v>155</v>
      </c>
      <c r="G239" s="229"/>
      <c r="H239" s="232">
        <v>6.235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152</v>
      </c>
      <c r="AU239" s="238" t="s">
        <v>83</v>
      </c>
      <c r="AV239" s="13" t="s">
        <v>148</v>
      </c>
      <c r="AW239" s="13" t="s">
        <v>36</v>
      </c>
      <c r="AX239" s="13" t="s">
        <v>81</v>
      </c>
      <c r="AY239" s="238" t="s">
        <v>140</v>
      </c>
    </row>
    <row r="240" spans="2:65" s="1" customFormat="1" ht="38.25" customHeight="1">
      <c r="B240" s="41"/>
      <c r="C240" s="192" t="s">
        <v>536</v>
      </c>
      <c r="D240" s="192" t="s">
        <v>143</v>
      </c>
      <c r="E240" s="193" t="s">
        <v>537</v>
      </c>
      <c r="F240" s="194" t="s">
        <v>538</v>
      </c>
      <c r="G240" s="195" t="s">
        <v>205</v>
      </c>
      <c r="H240" s="196">
        <v>0.208</v>
      </c>
      <c r="I240" s="197"/>
      <c r="J240" s="198">
        <f>ROUND(I240*H240,2)</f>
        <v>0</v>
      </c>
      <c r="K240" s="194" t="s">
        <v>147</v>
      </c>
      <c r="L240" s="61"/>
      <c r="M240" s="199" t="s">
        <v>23</v>
      </c>
      <c r="N240" s="200" t="s">
        <v>44</v>
      </c>
      <c r="O240" s="42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228</v>
      </c>
      <c r="AT240" s="24" t="s">
        <v>143</v>
      </c>
      <c r="AU240" s="24" t="s">
        <v>83</v>
      </c>
      <c r="AY240" s="24" t="s">
        <v>140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81</v>
      </c>
      <c r="BK240" s="203">
        <f>ROUND(I240*H240,2)</f>
        <v>0</v>
      </c>
      <c r="BL240" s="24" t="s">
        <v>228</v>
      </c>
      <c r="BM240" s="24" t="s">
        <v>539</v>
      </c>
    </row>
    <row r="241" spans="2:65" s="1" customFormat="1" ht="38.25" customHeight="1">
      <c r="B241" s="41"/>
      <c r="C241" s="192" t="s">
        <v>540</v>
      </c>
      <c r="D241" s="192" t="s">
        <v>143</v>
      </c>
      <c r="E241" s="193" t="s">
        <v>541</v>
      </c>
      <c r="F241" s="194" t="s">
        <v>542</v>
      </c>
      <c r="G241" s="195" t="s">
        <v>205</v>
      </c>
      <c r="H241" s="196">
        <v>0.208</v>
      </c>
      <c r="I241" s="197"/>
      <c r="J241" s="198">
        <f>ROUND(I241*H241,2)</f>
        <v>0</v>
      </c>
      <c r="K241" s="194" t="s">
        <v>147</v>
      </c>
      <c r="L241" s="61"/>
      <c r="M241" s="199" t="s">
        <v>23</v>
      </c>
      <c r="N241" s="200" t="s">
        <v>44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228</v>
      </c>
      <c r="AT241" s="24" t="s">
        <v>143</v>
      </c>
      <c r="AU241" s="24" t="s">
        <v>83</v>
      </c>
      <c r="AY241" s="24" t="s">
        <v>140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81</v>
      </c>
      <c r="BK241" s="203">
        <f>ROUND(I241*H241,2)</f>
        <v>0</v>
      </c>
      <c r="BL241" s="24" t="s">
        <v>228</v>
      </c>
      <c r="BM241" s="24" t="s">
        <v>543</v>
      </c>
    </row>
    <row r="242" spans="2:63" s="10" customFormat="1" ht="29.85" customHeight="1">
      <c r="B242" s="176"/>
      <c r="C242" s="177"/>
      <c r="D242" s="178" t="s">
        <v>72</v>
      </c>
      <c r="E242" s="190" t="s">
        <v>287</v>
      </c>
      <c r="F242" s="190" t="s">
        <v>288</v>
      </c>
      <c r="G242" s="177"/>
      <c r="H242" s="177"/>
      <c r="I242" s="180"/>
      <c r="J242" s="191">
        <f>BK242</f>
        <v>0</v>
      </c>
      <c r="K242" s="177"/>
      <c r="L242" s="182"/>
      <c r="M242" s="183"/>
      <c r="N242" s="184"/>
      <c r="O242" s="184"/>
      <c r="P242" s="185">
        <f>SUM(P243:P306)</f>
        <v>0</v>
      </c>
      <c r="Q242" s="184"/>
      <c r="R242" s="185">
        <f>SUM(R243:R306)</f>
        <v>0.6822777</v>
      </c>
      <c r="S242" s="184"/>
      <c r="T242" s="186">
        <f>SUM(T243:T306)</f>
        <v>0</v>
      </c>
      <c r="AR242" s="187" t="s">
        <v>83</v>
      </c>
      <c r="AT242" s="188" t="s">
        <v>72</v>
      </c>
      <c r="AU242" s="188" t="s">
        <v>81</v>
      </c>
      <c r="AY242" s="187" t="s">
        <v>140</v>
      </c>
      <c r="BK242" s="189">
        <f>SUM(BK243:BK306)</f>
        <v>0</v>
      </c>
    </row>
    <row r="243" spans="2:65" s="1" customFormat="1" ht="25.5" customHeight="1">
      <c r="B243" s="41"/>
      <c r="C243" s="192" t="s">
        <v>544</v>
      </c>
      <c r="D243" s="192" t="s">
        <v>143</v>
      </c>
      <c r="E243" s="193" t="s">
        <v>545</v>
      </c>
      <c r="F243" s="194" t="s">
        <v>546</v>
      </c>
      <c r="G243" s="195" t="s">
        <v>146</v>
      </c>
      <c r="H243" s="196">
        <v>60.403</v>
      </c>
      <c r="I243" s="197"/>
      <c r="J243" s="198">
        <f>ROUND(I243*H243,2)</f>
        <v>0</v>
      </c>
      <c r="K243" s="194" t="s">
        <v>147</v>
      </c>
      <c r="L243" s="61"/>
      <c r="M243" s="199" t="s">
        <v>23</v>
      </c>
      <c r="N243" s="200" t="s">
        <v>44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228</v>
      </c>
      <c r="AT243" s="24" t="s">
        <v>143</v>
      </c>
      <c r="AU243" s="24" t="s">
        <v>83</v>
      </c>
      <c r="AY243" s="24" t="s">
        <v>140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81</v>
      </c>
      <c r="BK243" s="203">
        <f>ROUND(I243*H243,2)</f>
        <v>0</v>
      </c>
      <c r="BL243" s="24" t="s">
        <v>228</v>
      </c>
      <c r="BM243" s="24" t="s">
        <v>547</v>
      </c>
    </row>
    <row r="244" spans="2:51" s="11" customFormat="1" ht="13.5">
      <c r="B244" s="207"/>
      <c r="C244" s="208"/>
      <c r="D244" s="204" t="s">
        <v>152</v>
      </c>
      <c r="E244" s="209" t="s">
        <v>23</v>
      </c>
      <c r="F244" s="210" t="s">
        <v>332</v>
      </c>
      <c r="G244" s="208"/>
      <c r="H244" s="209" t="s">
        <v>23</v>
      </c>
      <c r="I244" s="211"/>
      <c r="J244" s="208"/>
      <c r="K244" s="208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152</v>
      </c>
      <c r="AU244" s="216" t="s">
        <v>83</v>
      </c>
      <c r="AV244" s="11" t="s">
        <v>81</v>
      </c>
      <c r="AW244" s="11" t="s">
        <v>36</v>
      </c>
      <c r="AX244" s="11" t="s">
        <v>73</v>
      </c>
      <c r="AY244" s="216" t="s">
        <v>140</v>
      </c>
    </row>
    <row r="245" spans="2:51" s="11" customFormat="1" ht="13.5">
      <c r="B245" s="207"/>
      <c r="C245" s="208"/>
      <c r="D245" s="204" t="s">
        <v>152</v>
      </c>
      <c r="E245" s="209" t="s">
        <v>23</v>
      </c>
      <c r="F245" s="210" t="s">
        <v>293</v>
      </c>
      <c r="G245" s="208"/>
      <c r="H245" s="209" t="s">
        <v>23</v>
      </c>
      <c r="I245" s="211"/>
      <c r="J245" s="208"/>
      <c r="K245" s="208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152</v>
      </c>
      <c r="AU245" s="216" t="s">
        <v>83</v>
      </c>
      <c r="AV245" s="11" t="s">
        <v>81</v>
      </c>
      <c r="AW245" s="11" t="s">
        <v>36</v>
      </c>
      <c r="AX245" s="11" t="s">
        <v>73</v>
      </c>
      <c r="AY245" s="216" t="s">
        <v>140</v>
      </c>
    </row>
    <row r="246" spans="2:51" s="12" customFormat="1" ht="13.5">
      <c r="B246" s="217"/>
      <c r="C246" s="218"/>
      <c r="D246" s="204" t="s">
        <v>152</v>
      </c>
      <c r="E246" s="219" t="s">
        <v>23</v>
      </c>
      <c r="F246" s="220" t="s">
        <v>294</v>
      </c>
      <c r="G246" s="218"/>
      <c r="H246" s="221">
        <v>21.169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152</v>
      </c>
      <c r="AU246" s="227" t="s">
        <v>83</v>
      </c>
      <c r="AV246" s="12" t="s">
        <v>83</v>
      </c>
      <c r="AW246" s="12" t="s">
        <v>36</v>
      </c>
      <c r="AX246" s="12" t="s">
        <v>73</v>
      </c>
      <c r="AY246" s="227" t="s">
        <v>140</v>
      </c>
    </row>
    <row r="247" spans="2:51" s="14" customFormat="1" ht="13.5">
      <c r="B247" s="239"/>
      <c r="C247" s="240"/>
      <c r="D247" s="204" t="s">
        <v>152</v>
      </c>
      <c r="E247" s="241" t="s">
        <v>23</v>
      </c>
      <c r="F247" s="242" t="s">
        <v>295</v>
      </c>
      <c r="G247" s="240"/>
      <c r="H247" s="243">
        <v>21.169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AT247" s="249" t="s">
        <v>152</v>
      </c>
      <c r="AU247" s="249" t="s">
        <v>83</v>
      </c>
      <c r="AV247" s="14" t="s">
        <v>161</v>
      </c>
      <c r="AW247" s="14" t="s">
        <v>36</v>
      </c>
      <c r="AX247" s="14" t="s">
        <v>73</v>
      </c>
      <c r="AY247" s="249" t="s">
        <v>140</v>
      </c>
    </row>
    <row r="248" spans="2:51" s="11" customFormat="1" ht="13.5">
      <c r="B248" s="207"/>
      <c r="C248" s="208"/>
      <c r="D248" s="204" t="s">
        <v>152</v>
      </c>
      <c r="E248" s="209" t="s">
        <v>23</v>
      </c>
      <c r="F248" s="210" t="s">
        <v>296</v>
      </c>
      <c r="G248" s="208"/>
      <c r="H248" s="209" t="s">
        <v>23</v>
      </c>
      <c r="I248" s="211"/>
      <c r="J248" s="208"/>
      <c r="K248" s="208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152</v>
      </c>
      <c r="AU248" s="216" t="s">
        <v>83</v>
      </c>
      <c r="AV248" s="11" t="s">
        <v>81</v>
      </c>
      <c r="AW248" s="11" t="s">
        <v>36</v>
      </c>
      <c r="AX248" s="11" t="s">
        <v>73</v>
      </c>
      <c r="AY248" s="216" t="s">
        <v>140</v>
      </c>
    </row>
    <row r="249" spans="2:51" s="12" customFormat="1" ht="13.5">
      <c r="B249" s="217"/>
      <c r="C249" s="218"/>
      <c r="D249" s="204" t="s">
        <v>152</v>
      </c>
      <c r="E249" s="219" t="s">
        <v>23</v>
      </c>
      <c r="F249" s="220" t="s">
        <v>297</v>
      </c>
      <c r="G249" s="218"/>
      <c r="H249" s="221">
        <v>6.5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152</v>
      </c>
      <c r="AU249" s="227" t="s">
        <v>83</v>
      </c>
      <c r="AV249" s="12" t="s">
        <v>83</v>
      </c>
      <c r="AW249" s="12" t="s">
        <v>36</v>
      </c>
      <c r="AX249" s="12" t="s">
        <v>73</v>
      </c>
      <c r="AY249" s="227" t="s">
        <v>140</v>
      </c>
    </row>
    <row r="250" spans="2:51" s="12" customFormat="1" ht="13.5">
      <c r="B250" s="217"/>
      <c r="C250" s="218"/>
      <c r="D250" s="204" t="s">
        <v>152</v>
      </c>
      <c r="E250" s="219" t="s">
        <v>23</v>
      </c>
      <c r="F250" s="220" t="s">
        <v>298</v>
      </c>
      <c r="G250" s="218"/>
      <c r="H250" s="221">
        <v>0.08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152</v>
      </c>
      <c r="AU250" s="227" t="s">
        <v>83</v>
      </c>
      <c r="AV250" s="12" t="s">
        <v>83</v>
      </c>
      <c r="AW250" s="12" t="s">
        <v>36</v>
      </c>
      <c r="AX250" s="12" t="s">
        <v>73</v>
      </c>
      <c r="AY250" s="227" t="s">
        <v>140</v>
      </c>
    </row>
    <row r="251" spans="2:51" s="14" customFormat="1" ht="13.5">
      <c r="B251" s="239"/>
      <c r="C251" s="240"/>
      <c r="D251" s="204" t="s">
        <v>152</v>
      </c>
      <c r="E251" s="241" t="s">
        <v>23</v>
      </c>
      <c r="F251" s="242" t="s">
        <v>295</v>
      </c>
      <c r="G251" s="240"/>
      <c r="H251" s="243">
        <v>6.58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AT251" s="249" t="s">
        <v>152</v>
      </c>
      <c r="AU251" s="249" t="s">
        <v>83</v>
      </c>
      <c r="AV251" s="14" t="s">
        <v>161</v>
      </c>
      <c r="AW251" s="14" t="s">
        <v>36</v>
      </c>
      <c r="AX251" s="14" t="s">
        <v>73</v>
      </c>
      <c r="AY251" s="249" t="s">
        <v>140</v>
      </c>
    </row>
    <row r="252" spans="2:51" s="11" customFormat="1" ht="13.5">
      <c r="B252" s="207"/>
      <c r="C252" s="208"/>
      <c r="D252" s="204" t="s">
        <v>152</v>
      </c>
      <c r="E252" s="209" t="s">
        <v>23</v>
      </c>
      <c r="F252" s="210" t="s">
        <v>299</v>
      </c>
      <c r="G252" s="208"/>
      <c r="H252" s="209" t="s">
        <v>23</v>
      </c>
      <c r="I252" s="211"/>
      <c r="J252" s="208"/>
      <c r="K252" s="208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152</v>
      </c>
      <c r="AU252" s="216" t="s">
        <v>83</v>
      </c>
      <c r="AV252" s="11" t="s">
        <v>81</v>
      </c>
      <c r="AW252" s="11" t="s">
        <v>36</v>
      </c>
      <c r="AX252" s="11" t="s">
        <v>73</v>
      </c>
      <c r="AY252" s="216" t="s">
        <v>140</v>
      </c>
    </row>
    <row r="253" spans="2:51" s="12" customFormat="1" ht="13.5">
      <c r="B253" s="217"/>
      <c r="C253" s="218"/>
      <c r="D253" s="204" t="s">
        <v>152</v>
      </c>
      <c r="E253" s="219" t="s">
        <v>23</v>
      </c>
      <c r="F253" s="220" t="s">
        <v>300</v>
      </c>
      <c r="G253" s="218"/>
      <c r="H253" s="221">
        <v>2.369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152</v>
      </c>
      <c r="AU253" s="227" t="s">
        <v>83</v>
      </c>
      <c r="AV253" s="12" t="s">
        <v>83</v>
      </c>
      <c r="AW253" s="12" t="s">
        <v>36</v>
      </c>
      <c r="AX253" s="12" t="s">
        <v>73</v>
      </c>
      <c r="AY253" s="227" t="s">
        <v>140</v>
      </c>
    </row>
    <row r="254" spans="2:51" s="12" customFormat="1" ht="13.5">
      <c r="B254" s="217"/>
      <c r="C254" s="218"/>
      <c r="D254" s="204" t="s">
        <v>152</v>
      </c>
      <c r="E254" s="219" t="s">
        <v>23</v>
      </c>
      <c r="F254" s="220" t="s">
        <v>301</v>
      </c>
      <c r="G254" s="218"/>
      <c r="H254" s="221">
        <v>0.16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152</v>
      </c>
      <c r="AU254" s="227" t="s">
        <v>83</v>
      </c>
      <c r="AV254" s="12" t="s">
        <v>83</v>
      </c>
      <c r="AW254" s="12" t="s">
        <v>36</v>
      </c>
      <c r="AX254" s="12" t="s">
        <v>73</v>
      </c>
      <c r="AY254" s="227" t="s">
        <v>140</v>
      </c>
    </row>
    <row r="255" spans="2:51" s="14" customFormat="1" ht="13.5">
      <c r="B255" s="239"/>
      <c r="C255" s="240"/>
      <c r="D255" s="204" t="s">
        <v>152</v>
      </c>
      <c r="E255" s="241" t="s">
        <v>23</v>
      </c>
      <c r="F255" s="242" t="s">
        <v>295</v>
      </c>
      <c r="G255" s="240"/>
      <c r="H255" s="243">
        <v>2.529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AT255" s="249" t="s">
        <v>152</v>
      </c>
      <c r="AU255" s="249" t="s">
        <v>83</v>
      </c>
      <c r="AV255" s="14" t="s">
        <v>161</v>
      </c>
      <c r="AW255" s="14" t="s">
        <v>36</v>
      </c>
      <c r="AX255" s="14" t="s">
        <v>73</v>
      </c>
      <c r="AY255" s="249" t="s">
        <v>140</v>
      </c>
    </row>
    <row r="256" spans="2:51" s="11" customFormat="1" ht="13.5">
      <c r="B256" s="207"/>
      <c r="C256" s="208"/>
      <c r="D256" s="204" t="s">
        <v>152</v>
      </c>
      <c r="E256" s="209" t="s">
        <v>23</v>
      </c>
      <c r="F256" s="210" t="s">
        <v>302</v>
      </c>
      <c r="G256" s="208"/>
      <c r="H256" s="209" t="s">
        <v>23</v>
      </c>
      <c r="I256" s="211"/>
      <c r="J256" s="208"/>
      <c r="K256" s="208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152</v>
      </c>
      <c r="AU256" s="216" t="s">
        <v>83</v>
      </c>
      <c r="AV256" s="11" t="s">
        <v>81</v>
      </c>
      <c r="AW256" s="11" t="s">
        <v>36</v>
      </c>
      <c r="AX256" s="11" t="s">
        <v>73</v>
      </c>
      <c r="AY256" s="216" t="s">
        <v>140</v>
      </c>
    </row>
    <row r="257" spans="2:51" s="12" customFormat="1" ht="13.5">
      <c r="B257" s="217"/>
      <c r="C257" s="218"/>
      <c r="D257" s="204" t="s">
        <v>152</v>
      </c>
      <c r="E257" s="219" t="s">
        <v>23</v>
      </c>
      <c r="F257" s="220" t="s">
        <v>303</v>
      </c>
      <c r="G257" s="218"/>
      <c r="H257" s="221">
        <v>22.126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152</v>
      </c>
      <c r="AU257" s="227" t="s">
        <v>83</v>
      </c>
      <c r="AV257" s="12" t="s">
        <v>83</v>
      </c>
      <c r="AW257" s="12" t="s">
        <v>36</v>
      </c>
      <c r="AX257" s="12" t="s">
        <v>73</v>
      </c>
      <c r="AY257" s="227" t="s">
        <v>140</v>
      </c>
    </row>
    <row r="258" spans="2:51" s="12" customFormat="1" ht="13.5">
      <c r="B258" s="217"/>
      <c r="C258" s="218"/>
      <c r="D258" s="204" t="s">
        <v>152</v>
      </c>
      <c r="E258" s="219" t="s">
        <v>23</v>
      </c>
      <c r="F258" s="220" t="s">
        <v>548</v>
      </c>
      <c r="G258" s="218"/>
      <c r="H258" s="221">
        <v>0.08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152</v>
      </c>
      <c r="AU258" s="227" t="s">
        <v>83</v>
      </c>
      <c r="AV258" s="12" t="s">
        <v>83</v>
      </c>
      <c r="AW258" s="12" t="s">
        <v>36</v>
      </c>
      <c r="AX258" s="12" t="s">
        <v>73</v>
      </c>
      <c r="AY258" s="227" t="s">
        <v>140</v>
      </c>
    </row>
    <row r="259" spans="2:51" s="14" customFormat="1" ht="13.5">
      <c r="B259" s="239"/>
      <c r="C259" s="240"/>
      <c r="D259" s="204" t="s">
        <v>152</v>
      </c>
      <c r="E259" s="241" t="s">
        <v>23</v>
      </c>
      <c r="F259" s="242" t="s">
        <v>295</v>
      </c>
      <c r="G259" s="240"/>
      <c r="H259" s="243">
        <v>22.206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152</v>
      </c>
      <c r="AU259" s="249" t="s">
        <v>83</v>
      </c>
      <c r="AV259" s="14" t="s">
        <v>161</v>
      </c>
      <c r="AW259" s="14" t="s">
        <v>36</v>
      </c>
      <c r="AX259" s="14" t="s">
        <v>73</v>
      </c>
      <c r="AY259" s="249" t="s">
        <v>140</v>
      </c>
    </row>
    <row r="260" spans="2:51" s="11" customFormat="1" ht="13.5">
      <c r="B260" s="207"/>
      <c r="C260" s="208"/>
      <c r="D260" s="204" t="s">
        <v>152</v>
      </c>
      <c r="E260" s="209" t="s">
        <v>23</v>
      </c>
      <c r="F260" s="210" t="s">
        <v>304</v>
      </c>
      <c r="G260" s="208"/>
      <c r="H260" s="209" t="s">
        <v>23</v>
      </c>
      <c r="I260" s="211"/>
      <c r="J260" s="208"/>
      <c r="K260" s="208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152</v>
      </c>
      <c r="AU260" s="216" t="s">
        <v>83</v>
      </c>
      <c r="AV260" s="11" t="s">
        <v>81</v>
      </c>
      <c r="AW260" s="11" t="s">
        <v>36</v>
      </c>
      <c r="AX260" s="11" t="s">
        <v>73</v>
      </c>
      <c r="AY260" s="216" t="s">
        <v>140</v>
      </c>
    </row>
    <row r="261" spans="2:51" s="12" customFormat="1" ht="13.5">
      <c r="B261" s="217"/>
      <c r="C261" s="218"/>
      <c r="D261" s="204" t="s">
        <v>152</v>
      </c>
      <c r="E261" s="219" t="s">
        <v>23</v>
      </c>
      <c r="F261" s="220" t="s">
        <v>305</v>
      </c>
      <c r="G261" s="218"/>
      <c r="H261" s="221">
        <v>7.699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152</v>
      </c>
      <c r="AU261" s="227" t="s">
        <v>83</v>
      </c>
      <c r="AV261" s="12" t="s">
        <v>83</v>
      </c>
      <c r="AW261" s="12" t="s">
        <v>36</v>
      </c>
      <c r="AX261" s="12" t="s">
        <v>73</v>
      </c>
      <c r="AY261" s="227" t="s">
        <v>140</v>
      </c>
    </row>
    <row r="262" spans="2:51" s="12" customFormat="1" ht="13.5">
      <c r="B262" s="217"/>
      <c r="C262" s="218"/>
      <c r="D262" s="204" t="s">
        <v>152</v>
      </c>
      <c r="E262" s="219" t="s">
        <v>23</v>
      </c>
      <c r="F262" s="220" t="s">
        <v>306</v>
      </c>
      <c r="G262" s="218"/>
      <c r="H262" s="221">
        <v>0.22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152</v>
      </c>
      <c r="AU262" s="227" t="s">
        <v>83</v>
      </c>
      <c r="AV262" s="12" t="s">
        <v>83</v>
      </c>
      <c r="AW262" s="12" t="s">
        <v>36</v>
      </c>
      <c r="AX262" s="12" t="s">
        <v>73</v>
      </c>
      <c r="AY262" s="227" t="s">
        <v>140</v>
      </c>
    </row>
    <row r="263" spans="2:51" s="14" customFormat="1" ht="13.5">
      <c r="B263" s="239"/>
      <c r="C263" s="240"/>
      <c r="D263" s="204" t="s">
        <v>152</v>
      </c>
      <c r="E263" s="241" t="s">
        <v>23</v>
      </c>
      <c r="F263" s="242" t="s">
        <v>295</v>
      </c>
      <c r="G263" s="240"/>
      <c r="H263" s="243">
        <v>7.919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152</v>
      </c>
      <c r="AU263" s="249" t="s">
        <v>83</v>
      </c>
      <c r="AV263" s="14" t="s">
        <v>161</v>
      </c>
      <c r="AW263" s="14" t="s">
        <v>36</v>
      </c>
      <c r="AX263" s="14" t="s">
        <v>73</v>
      </c>
      <c r="AY263" s="249" t="s">
        <v>140</v>
      </c>
    </row>
    <row r="264" spans="2:51" s="13" customFormat="1" ht="13.5">
      <c r="B264" s="228"/>
      <c r="C264" s="229"/>
      <c r="D264" s="204" t="s">
        <v>152</v>
      </c>
      <c r="E264" s="230" t="s">
        <v>23</v>
      </c>
      <c r="F264" s="231" t="s">
        <v>155</v>
      </c>
      <c r="G264" s="229"/>
      <c r="H264" s="232">
        <v>60.403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152</v>
      </c>
      <c r="AU264" s="238" t="s">
        <v>83</v>
      </c>
      <c r="AV264" s="13" t="s">
        <v>148</v>
      </c>
      <c r="AW264" s="13" t="s">
        <v>36</v>
      </c>
      <c r="AX264" s="13" t="s">
        <v>81</v>
      </c>
      <c r="AY264" s="238" t="s">
        <v>140</v>
      </c>
    </row>
    <row r="265" spans="2:65" s="1" customFormat="1" ht="16.5" customHeight="1">
      <c r="B265" s="41"/>
      <c r="C265" s="192" t="s">
        <v>549</v>
      </c>
      <c r="D265" s="192" t="s">
        <v>143</v>
      </c>
      <c r="E265" s="193" t="s">
        <v>550</v>
      </c>
      <c r="F265" s="194" t="s">
        <v>551</v>
      </c>
      <c r="G265" s="195" t="s">
        <v>146</v>
      </c>
      <c r="H265" s="196">
        <v>60.403</v>
      </c>
      <c r="I265" s="197"/>
      <c r="J265" s="198">
        <f>ROUND(I265*H265,2)</f>
        <v>0</v>
      </c>
      <c r="K265" s="194" t="s">
        <v>147</v>
      </c>
      <c r="L265" s="61"/>
      <c r="M265" s="199" t="s">
        <v>23</v>
      </c>
      <c r="N265" s="200" t="s">
        <v>44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228</v>
      </c>
      <c r="AT265" s="24" t="s">
        <v>143</v>
      </c>
      <c r="AU265" s="24" t="s">
        <v>83</v>
      </c>
      <c r="AY265" s="24" t="s">
        <v>140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81</v>
      </c>
      <c r="BK265" s="203">
        <f>ROUND(I265*H265,2)</f>
        <v>0</v>
      </c>
      <c r="BL265" s="24" t="s">
        <v>228</v>
      </c>
      <c r="BM265" s="24" t="s">
        <v>552</v>
      </c>
    </row>
    <row r="266" spans="2:51" s="12" customFormat="1" ht="13.5">
      <c r="B266" s="217"/>
      <c r="C266" s="218"/>
      <c r="D266" s="204" t="s">
        <v>152</v>
      </c>
      <c r="E266" s="219" t="s">
        <v>23</v>
      </c>
      <c r="F266" s="220" t="s">
        <v>553</v>
      </c>
      <c r="G266" s="218"/>
      <c r="H266" s="221">
        <v>60.403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152</v>
      </c>
      <c r="AU266" s="227" t="s">
        <v>83</v>
      </c>
      <c r="AV266" s="12" t="s">
        <v>83</v>
      </c>
      <c r="AW266" s="12" t="s">
        <v>36</v>
      </c>
      <c r="AX266" s="12" t="s">
        <v>73</v>
      </c>
      <c r="AY266" s="227" t="s">
        <v>140</v>
      </c>
    </row>
    <row r="267" spans="2:51" s="13" customFormat="1" ht="13.5">
      <c r="B267" s="228"/>
      <c r="C267" s="229"/>
      <c r="D267" s="204" t="s">
        <v>152</v>
      </c>
      <c r="E267" s="230" t="s">
        <v>23</v>
      </c>
      <c r="F267" s="231" t="s">
        <v>155</v>
      </c>
      <c r="G267" s="229"/>
      <c r="H267" s="232">
        <v>60.403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152</v>
      </c>
      <c r="AU267" s="238" t="s">
        <v>83</v>
      </c>
      <c r="AV267" s="13" t="s">
        <v>148</v>
      </c>
      <c r="AW267" s="13" t="s">
        <v>36</v>
      </c>
      <c r="AX267" s="13" t="s">
        <v>81</v>
      </c>
      <c r="AY267" s="238" t="s">
        <v>140</v>
      </c>
    </row>
    <row r="268" spans="2:65" s="1" customFormat="1" ht="25.5" customHeight="1">
      <c r="B268" s="41"/>
      <c r="C268" s="192" t="s">
        <v>554</v>
      </c>
      <c r="D268" s="192" t="s">
        <v>143</v>
      </c>
      <c r="E268" s="193" t="s">
        <v>555</v>
      </c>
      <c r="F268" s="194" t="s">
        <v>556</v>
      </c>
      <c r="G268" s="195" t="s">
        <v>146</v>
      </c>
      <c r="H268" s="196">
        <v>60.403</v>
      </c>
      <c r="I268" s="197"/>
      <c r="J268" s="198">
        <f>ROUND(I268*H268,2)</f>
        <v>0</v>
      </c>
      <c r="K268" s="194" t="s">
        <v>147</v>
      </c>
      <c r="L268" s="61"/>
      <c r="M268" s="199" t="s">
        <v>23</v>
      </c>
      <c r="N268" s="200" t="s">
        <v>44</v>
      </c>
      <c r="O268" s="42"/>
      <c r="P268" s="201">
        <f>O268*H268</f>
        <v>0</v>
      </c>
      <c r="Q268" s="201">
        <v>0.00758</v>
      </c>
      <c r="R268" s="201">
        <f>Q268*H268</f>
        <v>0.45785474</v>
      </c>
      <c r="S268" s="201">
        <v>0</v>
      </c>
      <c r="T268" s="202">
        <f>S268*H268</f>
        <v>0</v>
      </c>
      <c r="AR268" s="24" t="s">
        <v>228</v>
      </c>
      <c r="AT268" s="24" t="s">
        <v>143</v>
      </c>
      <c r="AU268" s="24" t="s">
        <v>83</v>
      </c>
      <c r="AY268" s="24" t="s">
        <v>140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81</v>
      </c>
      <c r="BK268" s="203">
        <f>ROUND(I268*H268,2)</f>
        <v>0</v>
      </c>
      <c r="BL268" s="24" t="s">
        <v>228</v>
      </c>
      <c r="BM268" s="24" t="s">
        <v>557</v>
      </c>
    </row>
    <row r="269" spans="2:51" s="12" customFormat="1" ht="13.5">
      <c r="B269" s="217"/>
      <c r="C269" s="218"/>
      <c r="D269" s="204" t="s">
        <v>152</v>
      </c>
      <c r="E269" s="219" t="s">
        <v>23</v>
      </c>
      <c r="F269" s="220" t="s">
        <v>553</v>
      </c>
      <c r="G269" s="218"/>
      <c r="H269" s="221">
        <v>60.403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152</v>
      </c>
      <c r="AU269" s="227" t="s">
        <v>83</v>
      </c>
      <c r="AV269" s="12" t="s">
        <v>83</v>
      </c>
      <c r="AW269" s="12" t="s">
        <v>36</v>
      </c>
      <c r="AX269" s="12" t="s">
        <v>73</v>
      </c>
      <c r="AY269" s="227" t="s">
        <v>140</v>
      </c>
    </row>
    <row r="270" spans="2:51" s="13" customFormat="1" ht="13.5">
      <c r="B270" s="228"/>
      <c r="C270" s="229"/>
      <c r="D270" s="204" t="s">
        <v>152</v>
      </c>
      <c r="E270" s="230" t="s">
        <v>23</v>
      </c>
      <c r="F270" s="231" t="s">
        <v>155</v>
      </c>
      <c r="G270" s="229"/>
      <c r="H270" s="232">
        <v>60.403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152</v>
      </c>
      <c r="AU270" s="238" t="s">
        <v>83</v>
      </c>
      <c r="AV270" s="13" t="s">
        <v>148</v>
      </c>
      <c r="AW270" s="13" t="s">
        <v>36</v>
      </c>
      <c r="AX270" s="13" t="s">
        <v>81</v>
      </c>
      <c r="AY270" s="238" t="s">
        <v>140</v>
      </c>
    </row>
    <row r="271" spans="2:65" s="1" customFormat="1" ht="16.5" customHeight="1">
      <c r="B271" s="41"/>
      <c r="C271" s="192" t="s">
        <v>558</v>
      </c>
      <c r="D271" s="192" t="s">
        <v>143</v>
      </c>
      <c r="E271" s="193" t="s">
        <v>559</v>
      </c>
      <c r="F271" s="194" t="s">
        <v>560</v>
      </c>
      <c r="G271" s="195" t="s">
        <v>158</v>
      </c>
      <c r="H271" s="196">
        <v>1</v>
      </c>
      <c r="I271" s="197"/>
      <c r="J271" s="198">
        <f>ROUND(I271*H271,2)</f>
        <v>0</v>
      </c>
      <c r="K271" s="194" t="s">
        <v>23</v>
      </c>
      <c r="L271" s="61"/>
      <c r="M271" s="199" t="s">
        <v>23</v>
      </c>
      <c r="N271" s="200" t="s">
        <v>44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228</v>
      </c>
      <c r="AT271" s="24" t="s">
        <v>143</v>
      </c>
      <c r="AU271" s="24" t="s">
        <v>83</v>
      </c>
      <c r="AY271" s="24" t="s">
        <v>140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81</v>
      </c>
      <c r="BK271" s="203">
        <f>ROUND(I271*H271,2)</f>
        <v>0</v>
      </c>
      <c r="BL271" s="24" t="s">
        <v>228</v>
      </c>
      <c r="BM271" s="24" t="s">
        <v>561</v>
      </c>
    </row>
    <row r="272" spans="2:65" s="1" customFormat="1" ht="16.5" customHeight="1">
      <c r="B272" s="41"/>
      <c r="C272" s="192" t="s">
        <v>562</v>
      </c>
      <c r="D272" s="192" t="s">
        <v>143</v>
      </c>
      <c r="E272" s="193" t="s">
        <v>563</v>
      </c>
      <c r="F272" s="194" t="s">
        <v>564</v>
      </c>
      <c r="G272" s="195" t="s">
        <v>146</v>
      </c>
      <c r="H272" s="196">
        <v>60.403</v>
      </c>
      <c r="I272" s="197"/>
      <c r="J272" s="198">
        <f>ROUND(I272*H272,2)</f>
        <v>0</v>
      </c>
      <c r="K272" s="194" t="s">
        <v>147</v>
      </c>
      <c r="L272" s="61"/>
      <c r="M272" s="199" t="s">
        <v>23</v>
      </c>
      <c r="N272" s="200" t="s">
        <v>44</v>
      </c>
      <c r="O272" s="42"/>
      <c r="P272" s="201">
        <f>O272*H272</f>
        <v>0</v>
      </c>
      <c r="Q272" s="201">
        <v>0.0003</v>
      </c>
      <c r="R272" s="201">
        <f>Q272*H272</f>
        <v>0.0181209</v>
      </c>
      <c r="S272" s="201">
        <v>0</v>
      </c>
      <c r="T272" s="202">
        <f>S272*H272</f>
        <v>0</v>
      </c>
      <c r="AR272" s="24" t="s">
        <v>228</v>
      </c>
      <c r="AT272" s="24" t="s">
        <v>143</v>
      </c>
      <c r="AU272" s="24" t="s">
        <v>83</v>
      </c>
      <c r="AY272" s="24" t="s">
        <v>140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81</v>
      </c>
      <c r="BK272" s="203">
        <f>ROUND(I272*H272,2)</f>
        <v>0</v>
      </c>
      <c r="BL272" s="24" t="s">
        <v>228</v>
      </c>
      <c r="BM272" s="24" t="s">
        <v>565</v>
      </c>
    </row>
    <row r="273" spans="2:51" s="12" customFormat="1" ht="13.5">
      <c r="B273" s="217"/>
      <c r="C273" s="218"/>
      <c r="D273" s="204" t="s">
        <v>152</v>
      </c>
      <c r="E273" s="219" t="s">
        <v>23</v>
      </c>
      <c r="F273" s="220" t="s">
        <v>553</v>
      </c>
      <c r="G273" s="218"/>
      <c r="H273" s="221">
        <v>60.403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152</v>
      </c>
      <c r="AU273" s="227" t="s">
        <v>83</v>
      </c>
      <c r="AV273" s="12" t="s">
        <v>83</v>
      </c>
      <c r="AW273" s="12" t="s">
        <v>36</v>
      </c>
      <c r="AX273" s="12" t="s">
        <v>73</v>
      </c>
      <c r="AY273" s="227" t="s">
        <v>140</v>
      </c>
    </row>
    <row r="274" spans="2:51" s="13" customFormat="1" ht="13.5">
      <c r="B274" s="228"/>
      <c r="C274" s="229"/>
      <c r="D274" s="204" t="s">
        <v>152</v>
      </c>
      <c r="E274" s="230" t="s">
        <v>23</v>
      </c>
      <c r="F274" s="231" t="s">
        <v>155</v>
      </c>
      <c r="G274" s="229"/>
      <c r="H274" s="232">
        <v>60.403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152</v>
      </c>
      <c r="AU274" s="238" t="s">
        <v>83</v>
      </c>
      <c r="AV274" s="13" t="s">
        <v>148</v>
      </c>
      <c r="AW274" s="13" t="s">
        <v>36</v>
      </c>
      <c r="AX274" s="13" t="s">
        <v>81</v>
      </c>
      <c r="AY274" s="238" t="s">
        <v>140</v>
      </c>
    </row>
    <row r="275" spans="2:65" s="1" customFormat="1" ht="25.5" customHeight="1">
      <c r="B275" s="41"/>
      <c r="C275" s="253" t="s">
        <v>566</v>
      </c>
      <c r="D275" s="253" t="s">
        <v>402</v>
      </c>
      <c r="E275" s="254" t="s">
        <v>567</v>
      </c>
      <c r="F275" s="255" t="s">
        <v>568</v>
      </c>
      <c r="G275" s="256" t="s">
        <v>146</v>
      </c>
      <c r="H275" s="257">
        <v>66.443</v>
      </c>
      <c r="I275" s="258"/>
      <c r="J275" s="259">
        <f>ROUND(I275*H275,2)</f>
        <v>0</v>
      </c>
      <c r="K275" s="255" t="s">
        <v>147</v>
      </c>
      <c r="L275" s="260"/>
      <c r="M275" s="261" t="s">
        <v>23</v>
      </c>
      <c r="N275" s="262" t="s">
        <v>44</v>
      </c>
      <c r="O275" s="42"/>
      <c r="P275" s="201">
        <f>O275*H275</f>
        <v>0</v>
      </c>
      <c r="Q275" s="201">
        <v>0.00277</v>
      </c>
      <c r="R275" s="201">
        <f>Q275*H275</f>
        <v>0.18404710999999999</v>
      </c>
      <c r="S275" s="201">
        <v>0</v>
      </c>
      <c r="T275" s="202">
        <f>S275*H275</f>
        <v>0</v>
      </c>
      <c r="AR275" s="24" t="s">
        <v>434</v>
      </c>
      <c r="AT275" s="24" t="s">
        <v>402</v>
      </c>
      <c r="AU275" s="24" t="s">
        <v>83</v>
      </c>
      <c r="AY275" s="24" t="s">
        <v>140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81</v>
      </c>
      <c r="BK275" s="203">
        <f>ROUND(I275*H275,2)</f>
        <v>0</v>
      </c>
      <c r="BL275" s="24" t="s">
        <v>228</v>
      </c>
      <c r="BM275" s="24" t="s">
        <v>569</v>
      </c>
    </row>
    <row r="276" spans="2:51" s="12" customFormat="1" ht="13.5">
      <c r="B276" s="217"/>
      <c r="C276" s="218"/>
      <c r="D276" s="204" t="s">
        <v>152</v>
      </c>
      <c r="E276" s="218"/>
      <c r="F276" s="220" t="s">
        <v>570</v>
      </c>
      <c r="G276" s="218"/>
      <c r="H276" s="221">
        <v>66.443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152</v>
      </c>
      <c r="AU276" s="227" t="s">
        <v>83</v>
      </c>
      <c r="AV276" s="12" t="s">
        <v>83</v>
      </c>
      <c r="AW276" s="12" t="s">
        <v>6</v>
      </c>
      <c r="AX276" s="12" t="s">
        <v>81</v>
      </c>
      <c r="AY276" s="227" t="s">
        <v>140</v>
      </c>
    </row>
    <row r="277" spans="2:65" s="1" customFormat="1" ht="16.5" customHeight="1">
      <c r="B277" s="41"/>
      <c r="C277" s="192" t="s">
        <v>571</v>
      </c>
      <c r="D277" s="192" t="s">
        <v>143</v>
      </c>
      <c r="E277" s="193" t="s">
        <v>572</v>
      </c>
      <c r="F277" s="194" t="s">
        <v>573</v>
      </c>
      <c r="G277" s="195" t="s">
        <v>174</v>
      </c>
      <c r="H277" s="196">
        <v>60.64</v>
      </c>
      <c r="I277" s="197"/>
      <c r="J277" s="198">
        <f>ROUND(I277*H277,2)</f>
        <v>0</v>
      </c>
      <c r="K277" s="194" t="s">
        <v>147</v>
      </c>
      <c r="L277" s="61"/>
      <c r="M277" s="199" t="s">
        <v>23</v>
      </c>
      <c r="N277" s="200" t="s">
        <v>44</v>
      </c>
      <c r="O277" s="42"/>
      <c r="P277" s="201">
        <f>O277*H277</f>
        <v>0</v>
      </c>
      <c r="Q277" s="201">
        <v>1E-05</v>
      </c>
      <c r="R277" s="201">
        <f>Q277*H277</f>
        <v>0.0006064000000000001</v>
      </c>
      <c r="S277" s="201">
        <v>0</v>
      </c>
      <c r="T277" s="202">
        <f>S277*H277</f>
        <v>0</v>
      </c>
      <c r="AR277" s="24" t="s">
        <v>228</v>
      </c>
      <c r="AT277" s="24" t="s">
        <v>143</v>
      </c>
      <c r="AU277" s="24" t="s">
        <v>83</v>
      </c>
      <c r="AY277" s="24" t="s">
        <v>140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81</v>
      </c>
      <c r="BK277" s="203">
        <f>ROUND(I277*H277,2)</f>
        <v>0</v>
      </c>
      <c r="BL277" s="24" t="s">
        <v>228</v>
      </c>
      <c r="BM277" s="24" t="s">
        <v>574</v>
      </c>
    </row>
    <row r="278" spans="2:51" s="11" customFormat="1" ht="13.5">
      <c r="B278" s="207"/>
      <c r="C278" s="208"/>
      <c r="D278" s="204" t="s">
        <v>152</v>
      </c>
      <c r="E278" s="209" t="s">
        <v>23</v>
      </c>
      <c r="F278" s="210" t="s">
        <v>332</v>
      </c>
      <c r="G278" s="208"/>
      <c r="H278" s="209" t="s">
        <v>23</v>
      </c>
      <c r="I278" s="211"/>
      <c r="J278" s="208"/>
      <c r="K278" s="208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152</v>
      </c>
      <c r="AU278" s="216" t="s">
        <v>83</v>
      </c>
      <c r="AV278" s="11" t="s">
        <v>81</v>
      </c>
      <c r="AW278" s="11" t="s">
        <v>36</v>
      </c>
      <c r="AX278" s="11" t="s">
        <v>73</v>
      </c>
      <c r="AY278" s="216" t="s">
        <v>140</v>
      </c>
    </row>
    <row r="279" spans="2:51" s="11" customFormat="1" ht="13.5">
      <c r="B279" s="207"/>
      <c r="C279" s="208"/>
      <c r="D279" s="204" t="s">
        <v>152</v>
      </c>
      <c r="E279" s="209" t="s">
        <v>23</v>
      </c>
      <c r="F279" s="210" t="s">
        <v>293</v>
      </c>
      <c r="G279" s="208"/>
      <c r="H279" s="209" t="s">
        <v>23</v>
      </c>
      <c r="I279" s="211"/>
      <c r="J279" s="208"/>
      <c r="K279" s="208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152</v>
      </c>
      <c r="AU279" s="216" t="s">
        <v>83</v>
      </c>
      <c r="AV279" s="11" t="s">
        <v>81</v>
      </c>
      <c r="AW279" s="11" t="s">
        <v>36</v>
      </c>
      <c r="AX279" s="11" t="s">
        <v>73</v>
      </c>
      <c r="AY279" s="216" t="s">
        <v>140</v>
      </c>
    </row>
    <row r="280" spans="2:51" s="12" customFormat="1" ht="13.5">
      <c r="B280" s="217"/>
      <c r="C280" s="218"/>
      <c r="D280" s="204" t="s">
        <v>152</v>
      </c>
      <c r="E280" s="219" t="s">
        <v>23</v>
      </c>
      <c r="F280" s="220" t="s">
        <v>314</v>
      </c>
      <c r="G280" s="218"/>
      <c r="H280" s="221">
        <v>19.04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152</v>
      </c>
      <c r="AU280" s="227" t="s">
        <v>83</v>
      </c>
      <c r="AV280" s="12" t="s">
        <v>83</v>
      </c>
      <c r="AW280" s="12" t="s">
        <v>36</v>
      </c>
      <c r="AX280" s="12" t="s">
        <v>73</v>
      </c>
      <c r="AY280" s="227" t="s">
        <v>140</v>
      </c>
    </row>
    <row r="281" spans="2:51" s="12" customFormat="1" ht="13.5">
      <c r="B281" s="217"/>
      <c r="C281" s="218"/>
      <c r="D281" s="204" t="s">
        <v>152</v>
      </c>
      <c r="E281" s="219" t="s">
        <v>23</v>
      </c>
      <c r="F281" s="220" t="s">
        <v>315</v>
      </c>
      <c r="G281" s="218"/>
      <c r="H281" s="221">
        <v>-0.8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152</v>
      </c>
      <c r="AU281" s="227" t="s">
        <v>83</v>
      </c>
      <c r="AV281" s="12" t="s">
        <v>83</v>
      </c>
      <c r="AW281" s="12" t="s">
        <v>36</v>
      </c>
      <c r="AX281" s="12" t="s">
        <v>73</v>
      </c>
      <c r="AY281" s="227" t="s">
        <v>140</v>
      </c>
    </row>
    <row r="282" spans="2:51" s="14" customFormat="1" ht="13.5">
      <c r="B282" s="239"/>
      <c r="C282" s="240"/>
      <c r="D282" s="204" t="s">
        <v>152</v>
      </c>
      <c r="E282" s="241" t="s">
        <v>23</v>
      </c>
      <c r="F282" s="242" t="s">
        <v>295</v>
      </c>
      <c r="G282" s="240"/>
      <c r="H282" s="243">
        <v>18.24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152</v>
      </c>
      <c r="AU282" s="249" t="s">
        <v>83</v>
      </c>
      <c r="AV282" s="14" t="s">
        <v>161</v>
      </c>
      <c r="AW282" s="14" t="s">
        <v>36</v>
      </c>
      <c r="AX282" s="14" t="s">
        <v>73</v>
      </c>
      <c r="AY282" s="249" t="s">
        <v>140</v>
      </c>
    </row>
    <row r="283" spans="2:51" s="11" customFormat="1" ht="13.5">
      <c r="B283" s="207"/>
      <c r="C283" s="208"/>
      <c r="D283" s="204" t="s">
        <v>152</v>
      </c>
      <c r="E283" s="209" t="s">
        <v>23</v>
      </c>
      <c r="F283" s="210" t="s">
        <v>296</v>
      </c>
      <c r="G283" s="208"/>
      <c r="H283" s="209" t="s">
        <v>23</v>
      </c>
      <c r="I283" s="211"/>
      <c r="J283" s="208"/>
      <c r="K283" s="208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152</v>
      </c>
      <c r="AU283" s="216" t="s">
        <v>83</v>
      </c>
      <c r="AV283" s="11" t="s">
        <v>81</v>
      </c>
      <c r="AW283" s="11" t="s">
        <v>36</v>
      </c>
      <c r="AX283" s="11" t="s">
        <v>73</v>
      </c>
      <c r="AY283" s="216" t="s">
        <v>140</v>
      </c>
    </row>
    <row r="284" spans="2:51" s="12" customFormat="1" ht="13.5">
      <c r="B284" s="217"/>
      <c r="C284" s="218"/>
      <c r="D284" s="204" t="s">
        <v>152</v>
      </c>
      <c r="E284" s="219" t="s">
        <v>23</v>
      </c>
      <c r="F284" s="220" t="s">
        <v>316</v>
      </c>
      <c r="G284" s="218"/>
      <c r="H284" s="221">
        <v>11.76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152</v>
      </c>
      <c r="AU284" s="227" t="s">
        <v>83</v>
      </c>
      <c r="AV284" s="12" t="s">
        <v>83</v>
      </c>
      <c r="AW284" s="12" t="s">
        <v>36</v>
      </c>
      <c r="AX284" s="12" t="s">
        <v>73</v>
      </c>
      <c r="AY284" s="227" t="s">
        <v>140</v>
      </c>
    </row>
    <row r="285" spans="2:51" s="12" customFormat="1" ht="13.5">
      <c r="B285" s="217"/>
      <c r="C285" s="218"/>
      <c r="D285" s="204" t="s">
        <v>152</v>
      </c>
      <c r="E285" s="219" t="s">
        <v>23</v>
      </c>
      <c r="F285" s="220" t="s">
        <v>315</v>
      </c>
      <c r="G285" s="218"/>
      <c r="H285" s="221">
        <v>-0.8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152</v>
      </c>
      <c r="AU285" s="227" t="s">
        <v>83</v>
      </c>
      <c r="AV285" s="12" t="s">
        <v>83</v>
      </c>
      <c r="AW285" s="12" t="s">
        <v>36</v>
      </c>
      <c r="AX285" s="12" t="s">
        <v>73</v>
      </c>
      <c r="AY285" s="227" t="s">
        <v>140</v>
      </c>
    </row>
    <row r="286" spans="2:51" s="14" customFormat="1" ht="13.5">
      <c r="B286" s="239"/>
      <c r="C286" s="240"/>
      <c r="D286" s="204" t="s">
        <v>152</v>
      </c>
      <c r="E286" s="241" t="s">
        <v>23</v>
      </c>
      <c r="F286" s="242" t="s">
        <v>295</v>
      </c>
      <c r="G286" s="240"/>
      <c r="H286" s="243">
        <v>10.96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AT286" s="249" t="s">
        <v>152</v>
      </c>
      <c r="AU286" s="249" t="s">
        <v>83</v>
      </c>
      <c r="AV286" s="14" t="s">
        <v>161</v>
      </c>
      <c r="AW286" s="14" t="s">
        <v>36</v>
      </c>
      <c r="AX286" s="14" t="s">
        <v>73</v>
      </c>
      <c r="AY286" s="249" t="s">
        <v>140</v>
      </c>
    </row>
    <row r="287" spans="2:51" s="11" customFormat="1" ht="13.5">
      <c r="B287" s="207"/>
      <c r="C287" s="208"/>
      <c r="D287" s="204" t="s">
        <v>152</v>
      </c>
      <c r="E287" s="209" t="s">
        <v>23</v>
      </c>
      <c r="F287" s="210" t="s">
        <v>299</v>
      </c>
      <c r="G287" s="208"/>
      <c r="H287" s="209" t="s">
        <v>23</v>
      </c>
      <c r="I287" s="211"/>
      <c r="J287" s="208"/>
      <c r="K287" s="208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152</v>
      </c>
      <c r="AU287" s="216" t="s">
        <v>83</v>
      </c>
      <c r="AV287" s="11" t="s">
        <v>81</v>
      </c>
      <c r="AW287" s="11" t="s">
        <v>36</v>
      </c>
      <c r="AX287" s="11" t="s">
        <v>73</v>
      </c>
      <c r="AY287" s="216" t="s">
        <v>140</v>
      </c>
    </row>
    <row r="288" spans="2:51" s="12" customFormat="1" ht="13.5">
      <c r="B288" s="217"/>
      <c r="C288" s="218"/>
      <c r="D288" s="204" t="s">
        <v>152</v>
      </c>
      <c r="E288" s="219" t="s">
        <v>23</v>
      </c>
      <c r="F288" s="220" t="s">
        <v>317</v>
      </c>
      <c r="G288" s="218"/>
      <c r="H288" s="221">
        <v>6.28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152</v>
      </c>
      <c r="AU288" s="227" t="s">
        <v>83</v>
      </c>
      <c r="AV288" s="12" t="s">
        <v>83</v>
      </c>
      <c r="AW288" s="12" t="s">
        <v>36</v>
      </c>
      <c r="AX288" s="12" t="s">
        <v>73</v>
      </c>
      <c r="AY288" s="227" t="s">
        <v>140</v>
      </c>
    </row>
    <row r="289" spans="2:51" s="12" customFormat="1" ht="13.5">
      <c r="B289" s="217"/>
      <c r="C289" s="218"/>
      <c r="D289" s="204" t="s">
        <v>152</v>
      </c>
      <c r="E289" s="219" t="s">
        <v>23</v>
      </c>
      <c r="F289" s="220" t="s">
        <v>318</v>
      </c>
      <c r="G289" s="218"/>
      <c r="H289" s="221">
        <v>-1.6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152</v>
      </c>
      <c r="AU289" s="227" t="s">
        <v>83</v>
      </c>
      <c r="AV289" s="12" t="s">
        <v>83</v>
      </c>
      <c r="AW289" s="12" t="s">
        <v>36</v>
      </c>
      <c r="AX289" s="12" t="s">
        <v>73</v>
      </c>
      <c r="AY289" s="227" t="s">
        <v>140</v>
      </c>
    </row>
    <row r="290" spans="2:51" s="14" customFormat="1" ht="13.5">
      <c r="B290" s="239"/>
      <c r="C290" s="240"/>
      <c r="D290" s="204" t="s">
        <v>152</v>
      </c>
      <c r="E290" s="241" t="s">
        <v>23</v>
      </c>
      <c r="F290" s="242" t="s">
        <v>295</v>
      </c>
      <c r="G290" s="240"/>
      <c r="H290" s="243">
        <v>4.68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AT290" s="249" t="s">
        <v>152</v>
      </c>
      <c r="AU290" s="249" t="s">
        <v>83</v>
      </c>
      <c r="AV290" s="14" t="s">
        <v>161</v>
      </c>
      <c r="AW290" s="14" t="s">
        <v>36</v>
      </c>
      <c r="AX290" s="14" t="s">
        <v>73</v>
      </c>
      <c r="AY290" s="249" t="s">
        <v>140</v>
      </c>
    </row>
    <row r="291" spans="2:51" s="11" customFormat="1" ht="13.5">
      <c r="B291" s="207"/>
      <c r="C291" s="208"/>
      <c r="D291" s="204" t="s">
        <v>152</v>
      </c>
      <c r="E291" s="209" t="s">
        <v>23</v>
      </c>
      <c r="F291" s="210" t="s">
        <v>302</v>
      </c>
      <c r="G291" s="208"/>
      <c r="H291" s="209" t="s">
        <v>23</v>
      </c>
      <c r="I291" s="211"/>
      <c r="J291" s="208"/>
      <c r="K291" s="208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152</v>
      </c>
      <c r="AU291" s="216" t="s">
        <v>83</v>
      </c>
      <c r="AV291" s="11" t="s">
        <v>81</v>
      </c>
      <c r="AW291" s="11" t="s">
        <v>36</v>
      </c>
      <c r="AX291" s="11" t="s">
        <v>73</v>
      </c>
      <c r="AY291" s="216" t="s">
        <v>140</v>
      </c>
    </row>
    <row r="292" spans="2:51" s="12" customFormat="1" ht="13.5">
      <c r="B292" s="217"/>
      <c r="C292" s="218"/>
      <c r="D292" s="204" t="s">
        <v>152</v>
      </c>
      <c r="E292" s="219" t="s">
        <v>23</v>
      </c>
      <c r="F292" s="220" t="s">
        <v>319</v>
      </c>
      <c r="G292" s="218"/>
      <c r="H292" s="221">
        <v>19.36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152</v>
      </c>
      <c r="AU292" s="227" t="s">
        <v>83</v>
      </c>
      <c r="AV292" s="12" t="s">
        <v>83</v>
      </c>
      <c r="AW292" s="12" t="s">
        <v>36</v>
      </c>
      <c r="AX292" s="12" t="s">
        <v>73</v>
      </c>
      <c r="AY292" s="227" t="s">
        <v>140</v>
      </c>
    </row>
    <row r="293" spans="2:51" s="12" customFormat="1" ht="13.5">
      <c r="B293" s="217"/>
      <c r="C293" s="218"/>
      <c r="D293" s="204" t="s">
        <v>152</v>
      </c>
      <c r="E293" s="219" t="s">
        <v>23</v>
      </c>
      <c r="F293" s="220" t="s">
        <v>318</v>
      </c>
      <c r="G293" s="218"/>
      <c r="H293" s="221">
        <v>-1.6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152</v>
      </c>
      <c r="AU293" s="227" t="s">
        <v>83</v>
      </c>
      <c r="AV293" s="12" t="s">
        <v>83</v>
      </c>
      <c r="AW293" s="12" t="s">
        <v>36</v>
      </c>
      <c r="AX293" s="12" t="s">
        <v>73</v>
      </c>
      <c r="AY293" s="227" t="s">
        <v>140</v>
      </c>
    </row>
    <row r="294" spans="2:51" s="14" customFormat="1" ht="13.5">
      <c r="B294" s="239"/>
      <c r="C294" s="240"/>
      <c r="D294" s="204" t="s">
        <v>152</v>
      </c>
      <c r="E294" s="241" t="s">
        <v>23</v>
      </c>
      <c r="F294" s="242" t="s">
        <v>295</v>
      </c>
      <c r="G294" s="240"/>
      <c r="H294" s="243">
        <v>17.76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152</v>
      </c>
      <c r="AU294" s="249" t="s">
        <v>83</v>
      </c>
      <c r="AV294" s="14" t="s">
        <v>161</v>
      </c>
      <c r="AW294" s="14" t="s">
        <v>36</v>
      </c>
      <c r="AX294" s="14" t="s">
        <v>73</v>
      </c>
      <c r="AY294" s="249" t="s">
        <v>140</v>
      </c>
    </row>
    <row r="295" spans="2:51" s="11" customFormat="1" ht="13.5">
      <c r="B295" s="207"/>
      <c r="C295" s="208"/>
      <c r="D295" s="204" t="s">
        <v>152</v>
      </c>
      <c r="E295" s="209" t="s">
        <v>23</v>
      </c>
      <c r="F295" s="210" t="s">
        <v>304</v>
      </c>
      <c r="G295" s="208"/>
      <c r="H295" s="209" t="s">
        <v>23</v>
      </c>
      <c r="I295" s="211"/>
      <c r="J295" s="208"/>
      <c r="K295" s="208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152</v>
      </c>
      <c r="AU295" s="216" t="s">
        <v>83</v>
      </c>
      <c r="AV295" s="11" t="s">
        <v>81</v>
      </c>
      <c r="AW295" s="11" t="s">
        <v>36</v>
      </c>
      <c r="AX295" s="11" t="s">
        <v>73</v>
      </c>
      <c r="AY295" s="216" t="s">
        <v>140</v>
      </c>
    </row>
    <row r="296" spans="2:51" s="12" customFormat="1" ht="13.5">
      <c r="B296" s="217"/>
      <c r="C296" s="218"/>
      <c r="D296" s="204" t="s">
        <v>152</v>
      </c>
      <c r="E296" s="219" t="s">
        <v>23</v>
      </c>
      <c r="F296" s="220" t="s">
        <v>321</v>
      </c>
      <c r="G296" s="218"/>
      <c r="H296" s="221">
        <v>14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152</v>
      </c>
      <c r="AU296" s="227" t="s">
        <v>83</v>
      </c>
      <c r="AV296" s="12" t="s">
        <v>83</v>
      </c>
      <c r="AW296" s="12" t="s">
        <v>36</v>
      </c>
      <c r="AX296" s="12" t="s">
        <v>73</v>
      </c>
      <c r="AY296" s="227" t="s">
        <v>140</v>
      </c>
    </row>
    <row r="297" spans="2:51" s="12" customFormat="1" ht="13.5">
      <c r="B297" s="217"/>
      <c r="C297" s="218"/>
      <c r="D297" s="204" t="s">
        <v>152</v>
      </c>
      <c r="E297" s="219" t="s">
        <v>23</v>
      </c>
      <c r="F297" s="220" t="s">
        <v>322</v>
      </c>
      <c r="G297" s="218"/>
      <c r="H297" s="221">
        <v>-5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152</v>
      </c>
      <c r="AU297" s="227" t="s">
        <v>83</v>
      </c>
      <c r="AV297" s="12" t="s">
        <v>83</v>
      </c>
      <c r="AW297" s="12" t="s">
        <v>36</v>
      </c>
      <c r="AX297" s="12" t="s">
        <v>73</v>
      </c>
      <c r="AY297" s="227" t="s">
        <v>140</v>
      </c>
    </row>
    <row r="298" spans="2:51" s="14" customFormat="1" ht="13.5">
      <c r="B298" s="239"/>
      <c r="C298" s="240"/>
      <c r="D298" s="204" t="s">
        <v>152</v>
      </c>
      <c r="E298" s="241" t="s">
        <v>23</v>
      </c>
      <c r="F298" s="242" t="s">
        <v>295</v>
      </c>
      <c r="G298" s="240"/>
      <c r="H298" s="243">
        <v>9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AT298" s="249" t="s">
        <v>152</v>
      </c>
      <c r="AU298" s="249" t="s">
        <v>83</v>
      </c>
      <c r="AV298" s="14" t="s">
        <v>161</v>
      </c>
      <c r="AW298" s="14" t="s">
        <v>36</v>
      </c>
      <c r="AX298" s="14" t="s">
        <v>73</v>
      </c>
      <c r="AY298" s="249" t="s">
        <v>140</v>
      </c>
    </row>
    <row r="299" spans="2:51" s="13" customFormat="1" ht="13.5">
      <c r="B299" s="228"/>
      <c r="C299" s="229"/>
      <c r="D299" s="204" t="s">
        <v>152</v>
      </c>
      <c r="E299" s="230" t="s">
        <v>23</v>
      </c>
      <c r="F299" s="231" t="s">
        <v>155</v>
      </c>
      <c r="G299" s="229"/>
      <c r="H299" s="232">
        <v>60.64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152</v>
      </c>
      <c r="AU299" s="238" t="s">
        <v>83</v>
      </c>
      <c r="AV299" s="13" t="s">
        <v>148</v>
      </c>
      <c r="AW299" s="13" t="s">
        <v>36</v>
      </c>
      <c r="AX299" s="13" t="s">
        <v>81</v>
      </c>
      <c r="AY299" s="238" t="s">
        <v>140</v>
      </c>
    </row>
    <row r="300" spans="2:65" s="1" customFormat="1" ht="16.5" customHeight="1">
      <c r="B300" s="41"/>
      <c r="C300" s="253" t="s">
        <v>575</v>
      </c>
      <c r="D300" s="253" t="s">
        <v>402</v>
      </c>
      <c r="E300" s="254" t="s">
        <v>576</v>
      </c>
      <c r="F300" s="255" t="s">
        <v>577</v>
      </c>
      <c r="G300" s="256" t="s">
        <v>174</v>
      </c>
      <c r="H300" s="257">
        <v>61.853</v>
      </c>
      <c r="I300" s="258"/>
      <c r="J300" s="259">
        <f>ROUND(I300*H300,2)</f>
        <v>0</v>
      </c>
      <c r="K300" s="255" t="s">
        <v>147</v>
      </c>
      <c r="L300" s="260"/>
      <c r="M300" s="261" t="s">
        <v>23</v>
      </c>
      <c r="N300" s="262" t="s">
        <v>44</v>
      </c>
      <c r="O300" s="42"/>
      <c r="P300" s="201">
        <f>O300*H300</f>
        <v>0</v>
      </c>
      <c r="Q300" s="201">
        <v>0.00035</v>
      </c>
      <c r="R300" s="201">
        <f>Q300*H300</f>
        <v>0.02164855</v>
      </c>
      <c r="S300" s="201">
        <v>0</v>
      </c>
      <c r="T300" s="202">
        <f>S300*H300</f>
        <v>0</v>
      </c>
      <c r="AR300" s="24" t="s">
        <v>434</v>
      </c>
      <c r="AT300" s="24" t="s">
        <v>402</v>
      </c>
      <c r="AU300" s="24" t="s">
        <v>83</v>
      </c>
      <c r="AY300" s="24" t="s">
        <v>140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81</v>
      </c>
      <c r="BK300" s="203">
        <f>ROUND(I300*H300,2)</f>
        <v>0</v>
      </c>
      <c r="BL300" s="24" t="s">
        <v>228</v>
      </c>
      <c r="BM300" s="24" t="s">
        <v>578</v>
      </c>
    </row>
    <row r="301" spans="2:51" s="12" customFormat="1" ht="13.5">
      <c r="B301" s="217"/>
      <c r="C301" s="218"/>
      <c r="D301" s="204" t="s">
        <v>152</v>
      </c>
      <c r="E301" s="218"/>
      <c r="F301" s="220" t="s">
        <v>579</v>
      </c>
      <c r="G301" s="218"/>
      <c r="H301" s="221">
        <v>61.853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152</v>
      </c>
      <c r="AU301" s="227" t="s">
        <v>83</v>
      </c>
      <c r="AV301" s="12" t="s">
        <v>83</v>
      </c>
      <c r="AW301" s="12" t="s">
        <v>6</v>
      </c>
      <c r="AX301" s="12" t="s">
        <v>81</v>
      </c>
      <c r="AY301" s="227" t="s">
        <v>140</v>
      </c>
    </row>
    <row r="302" spans="2:65" s="1" customFormat="1" ht="16.5" customHeight="1">
      <c r="B302" s="41"/>
      <c r="C302" s="192" t="s">
        <v>580</v>
      </c>
      <c r="D302" s="192" t="s">
        <v>143</v>
      </c>
      <c r="E302" s="193" t="s">
        <v>581</v>
      </c>
      <c r="F302" s="194" t="s">
        <v>582</v>
      </c>
      <c r="G302" s="195" t="s">
        <v>146</v>
      </c>
      <c r="H302" s="196">
        <v>60.403</v>
      </c>
      <c r="I302" s="197"/>
      <c r="J302" s="198">
        <f>ROUND(I302*H302,2)</f>
        <v>0</v>
      </c>
      <c r="K302" s="194" t="s">
        <v>147</v>
      </c>
      <c r="L302" s="61"/>
      <c r="M302" s="199" t="s">
        <v>23</v>
      </c>
      <c r="N302" s="200" t="s">
        <v>44</v>
      </c>
      <c r="O302" s="42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228</v>
      </c>
      <c r="AT302" s="24" t="s">
        <v>143</v>
      </c>
      <c r="AU302" s="24" t="s">
        <v>83</v>
      </c>
      <c r="AY302" s="24" t="s">
        <v>140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81</v>
      </c>
      <c r="BK302" s="203">
        <f>ROUND(I302*H302,2)</f>
        <v>0</v>
      </c>
      <c r="BL302" s="24" t="s">
        <v>228</v>
      </c>
      <c r="BM302" s="24" t="s">
        <v>583</v>
      </c>
    </row>
    <row r="303" spans="2:51" s="12" customFormat="1" ht="13.5">
      <c r="B303" s="217"/>
      <c r="C303" s="218"/>
      <c r="D303" s="204" t="s">
        <v>152</v>
      </c>
      <c r="E303" s="219" t="s">
        <v>23</v>
      </c>
      <c r="F303" s="220" t="s">
        <v>553</v>
      </c>
      <c r="G303" s="218"/>
      <c r="H303" s="221">
        <v>60.403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152</v>
      </c>
      <c r="AU303" s="227" t="s">
        <v>83</v>
      </c>
      <c r="AV303" s="12" t="s">
        <v>83</v>
      </c>
      <c r="AW303" s="12" t="s">
        <v>36</v>
      </c>
      <c r="AX303" s="12" t="s">
        <v>73</v>
      </c>
      <c r="AY303" s="227" t="s">
        <v>140</v>
      </c>
    </row>
    <row r="304" spans="2:51" s="13" customFormat="1" ht="13.5">
      <c r="B304" s="228"/>
      <c r="C304" s="229"/>
      <c r="D304" s="204" t="s">
        <v>152</v>
      </c>
      <c r="E304" s="230" t="s">
        <v>23</v>
      </c>
      <c r="F304" s="231" t="s">
        <v>155</v>
      </c>
      <c r="G304" s="229"/>
      <c r="H304" s="232">
        <v>60.403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152</v>
      </c>
      <c r="AU304" s="238" t="s">
        <v>83</v>
      </c>
      <c r="AV304" s="13" t="s">
        <v>148</v>
      </c>
      <c r="AW304" s="13" t="s">
        <v>36</v>
      </c>
      <c r="AX304" s="13" t="s">
        <v>81</v>
      </c>
      <c r="AY304" s="238" t="s">
        <v>140</v>
      </c>
    </row>
    <row r="305" spans="2:65" s="1" customFormat="1" ht="38.25" customHeight="1">
      <c r="B305" s="41"/>
      <c r="C305" s="192" t="s">
        <v>584</v>
      </c>
      <c r="D305" s="192" t="s">
        <v>143</v>
      </c>
      <c r="E305" s="193" t="s">
        <v>585</v>
      </c>
      <c r="F305" s="194" t="s">
        <v>586</v>
      </c>
      <c r="G305" s="195" t="s">
        <v>205</v>
      </c>
      <c r="H305" s="196">
        <v>0.682</v>
      </c>
      <c r="I305" s="197"/>
      <c r="J305" s="198">
        <f>ROUND(I305*H305,2)</f>
        <v>0</v>
      </c>
      <c r="K305" s="194" t="s">
        <v>147</v>
      </c>
      <c r="L305" s="61"/>
      <c r="M305" s="199" t="s">
        <v>23</v>
      </c>
      <c r="N305" s="200" t="s">
        <v>44</v>
      </c>
      <c r="O305" s="42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228</v>
      </c>
      <c r="AT305" s="24" t="s">
        <v>143</v>
      </c>
      <c r="AU305" s="24" t="s">
        <v>83</v>
      </c>
      <c r="AY305" s="24" t="s">
        <v>140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81</v>
      </c>
      <c r="BK305" s="203">
        <f>ROUND(I305*H305,2)</f>
        <v>0</v>
      </c>
      <c r="BL305" s="24" t="s">
        <v>228</v>
      </c>
      <c r="BM305" s="24" t="s">
        <v>587</v>
      </c>
    </row>
    <row r="306" spans="2:65" s="1" customFormat="1" ht="38.25" customHeight="1">
      <c r="B306" s="41"/>
      <c r="C306" s="192" t="s">
        <v>588</v>
      </c>
      <c r="D306" s="192" t="s">
        <v>143</v>
      </c>
      <c r="E306" s="193" t="s">
        <v>589</v>
      </c>
      <c r="F306" s="194" t="s">
        <v>590</v>
      </c>
      <c r="G306" s="195" t="s">
        <v>205</v>
      </c>
      <c r="H306" s="196">
        <v>0.682</v>
      </c>
      <c r="I306" s="197"/>
      <c r="J306" s="198">
        <f>ROUND(I306*H306,2)</f>
        <v>0</v>
      </c>
      <c r="K306" s="194" t="s">
        <v>147</v>
      </c>
      <c r="L306" s="61"/>
      <c r="M306" s="199" t="s">
        <v>23</v>
      </c>
      <c r="N306" s="200" t="s">
        <v>44</v>
      </c>
      <c r="O306" s="4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228</v>
      </c>
      <c r="AT306" s="24" t="s">
        <v>143</v>
      </c>
      <c r="AU306" s="24" t="s">
        <v>83</v>
      </c>
      <c r="AY306" s="24" t="s">
        <v>140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81</v>
      </c>
      <c r="BK306" s="203">
        <f>ROUND(I306*H306,2)</f>
        <v>0</v>
      </c>
      <c r="BL306" s="24" t="s">
        <v>228</v>
      </c>
      <c r="BM306" s="24" t="s">
        <v>591</v>
      </c>
    </row>
    <row r="307" spans="2:63" s="10" customFormat="1" ht="29.85" customHeight="1">
      <c r="B307" s="176"/>
      <c r="C307" s="177"/>
      <c r="D307" s="178" t="s">
        <v>72</v>
      </c>
      <c r="E307" s="190" t="s">
        <v>325</v>
      </c>
      <c r="F307" s="190" t="s">
        <v>326</v>
      </c>
      <c r="G307" s="177"/>
      <c r="H307" s="177"/>
      <c r="I307" s="180"/>
      <c r="J307" s="191">
        <f>BK307</f>
        <v>0</v>
      </c>
      <c r="K307" s="177"/>
      <c r="L307" s="182"/>
      <c r="M307" s="183"/>
      <c r="N307" s="184"/>
      <c r="O307" s="184"/>
      <c r="P307" s="185">
        <f>SUM(P308:P349)</f>
        <v>0</v>
      </c>
      <c r="Q307" s="184"/>
      <c r="R307" s="185">
        <f>SUM(R308:R349)</f>
        <v>0.49439199999999994</v>
      </c>
      <c r="S307" s="184"/>
      <c r="T307" s="186">
        <f>SUM(T308:T349)</f>
        <v>0.036199999999999996</v>
      </c>
      <c r="AR307" s="187" t="s">
        <v>83</v>
      </c>
      <c r="AT307" s="188" t="s">
        <v>72</v>
      </c>
      <c r="AU307" s="188" t="s">
        <v>81</v>
      </c>
      <c r="AY307" s="187" t="s">
        <v>140</v>
      </c>
      <c r="BK307" s="189">
        <f>SUM(BK308:BK349)</f>
        <v>0</v>
      </c>
    </row>
    <row r="308" spans="2:65" s="1" customFormat="1" ht="25.5" customHeight="1">
      <c r="B308" s="41"/>
      <c r="C308" s="192" t="s">
        <v>592</v>
      </c>
      <c r="D308" s="192" t="s">
        <v>143</v>
      </c>
      <c r="E308" s="193" t="s">
        <v>593</v>
      </c>
      <c r="F308" s="194" t="s">
        <v>594</v>
      </c>
      <c r="G308" s="195" t="s">
        <v>158</v>
      </c>
      <c r="H308" s="196">
        <v>10</v>
      </c>
      <c r="I308" s="197"/>
      <c r="J308" s="198">
        <f>ROUND(I308*H308,2)</f>
        <v>0</v>
      </c>
      <c r="K308" s="194" t="s">
        <v>147</v>
      </c>
      <c r="L308" s="61"/>
      <c r="M308" s="199" t="s">
        <v>23</v>
      </c>
      <c r="N308" s="200" t="s">
        <v>44</v>
      </c>
      <c r="O308" s="42"/>
      <c r="P308" s="201">
        <f>O308*H308</f>
        <v>0</v>
      </c>
      <c r="Q308" s="201">
        <v>0.00032</v>
      </c>
      <c r="R308" s="201">
        <f>Q308*H308</f>
        <v>0.0032</v>
      </c>
      <c r="S308" s="201">
        <v>0.00362</v>
      </c>
      <c r="T308" s="202">
        <f>S308*H308</f>
        <v>0.036199999999999996</v>
      </c>
      <c r="AR308" s="24" t="s">
        <v>228</v>
      </c>
      <c r="AT308" s="24" t="s">
        <v>143</v>
      </c>
      <c r="AU308" s="24" t="s">
        <v>83</v>
      </c>
      <c r="AY308" s="24" t="s">
        <v>140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81</v>
      </c>
      <c r="BK308" s="203">
        <f>ROUND(I308*H308,2)</f>
        <v>0</v>
      </c>
      <c r="BL308" s="24" t="s">
        <v>228</v>
      </c>
      <c r="BM308" s="24" t="s">
        <v>595</v>
      </c>
    </row>
    <row r="309" spans="2:47" s="1" customFormat="1" ht="27">
      <c r="B309" s="41"/>
      <c r="C309" s="63"/>
      <c r="D309" s="204" t="s">
        <v>150</v>
      </c>
      <c r="E309" s="63"/>
      <c r="F309" s="205" t="s">
        <v>596</v>
      </c>
      <c r="G309" s="63"/>
      <c r="H309" s="63"/>
      <c r="I309" s="163"/>
      <c r="J309" s="63"/>
      <c r="K309" s="63"/>
      <c r="L309" s="61"/>
      <c r="M309" s="206"/>
      <c r="N309" s="42"/>
      <c r="O309" s="42"/>
      <c r="P309" s="42"/>
      <c r="Q309" s="42"/>
      <c r="R309" s="42"/>
      <c r="S309" s="42"/>
      <c r="T309" s="78"/>
      <c r="AT309" s="24" t="s">
        <v>150</v>
      </c>
      <c r="AU309" s="24" t="s">
        <v>83</v>
      </c>
    </row>
    <row r="310" spans="2:51" s="11" customFormat="1" ht="13.5">
      <c r="B310" s="207"/>
      <c r="C310" s="208"/>
      <c r="D310" s="204" t="s">
        <v>152</v>
      </c>
      <c r="E310" s="209" t="s">
        <v>23</v>
      </c>
      <c r="F310" s="210" t="s">
        <v>332</v>
      </c>
      <c r="G310" s="208"/>
      <c r="H310" s="209" t="s">
        <v>23</v>
      </c>
      <c r="I310" s="211"/>
      <c r="J310" s="208"/>
      <c r="K310" s="208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152</v>
      </c>
      <c r="AU310" s="216" t="s">
        <v>83</v>
      </c>
      <c r="AV310" s="11" t="s">
        <v>81</v>
      </c>
      <c r="AW310" s="11" t="s">
        <v>36</v>
      </c>
      <c r="AX310" s="11" t="s">
        <v>73</v>
      </c>
      <c r="AY310" s="216" t="s">
        <v>140</v>
      </c>
    </row>
    <row r="311" spans="2:51" s="12" customFormat="1" ht="13.5">
      <c r="B311" s="217"/>
      <c r="C311" s="218"/>
      <c r="D311" s="204" t="s">
        <v>152</v>
      </c>
      <c r="E311" s="219" t="s">
        <v>23</v>
      </c>
      <c r="F311" s="220" t="s">
        <v>483</v>
      </c>
      <c r="G311" s="218"/>
      <c r="H311" s="221">
        <v>10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152</v>
      </c>
      <c r="AU311" s="227" t="s">
        <v>83</v>
      </c>
      <c r="AV311" s="12" t="s">
        <v>83</v>
      </c>
      <c r="AW311" s="12" t="s">
        <v>36</v>
      </c>
      <c r="AX311" s="12" t="s">
        <v>73</v>
      </c>
      <c r="AY311" s="227" t="s">
        <v>140</v>
      </c>
    </row>
    <row r="312" spans="2:51" s="13" customFormat="1" ht="13.5">
      <c r="B312" s="228"/>
      <c r="C312" s="229"/>
      <c r="D312" s="204" t="s">
        <v>152</v>
      </c>
      <c r="E312" s="230" t="s">
        <v>23</v>
      </c>
      <c r="F312" s="231" t="s">
        <v>155</v>
      </c>
      <c r="G312" s="229"/>
      <c r="H312" s="232">
        <v>10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152</v>
      </c>
      <c r="AU312" s="238" t="s">
        <v>83</v>
      </c>
      <c r="AV312" s="13" t="s">
        <v>148</v>
      </c>
      <c r="AW312" s="13" t="s">
        <v>36</v>
      </c>
      <c r="AX312" s="13" t="s">
        <v>81</v>
      </c>
      <c r="AY312" s="238" t="s">
        <v>140</v>
      </c>
    </row>
    <row r="313" spans="2:65" s="1" customFormat="1" ht="25.5" customHeight="1">
      <c r="B313" s="41"/>
      <c r="C313" s="192" t="s">
        <v>597</v>
      </c>
      <c r="D313" s="192" t="s">
        <v>143</v>
      </c>
      <c r="E313" s="193" t="s">
        <v>598</v>
      </c>
      <c r="F313" s="194" t="s">
        <v>599</v>
      </c>
      <c r="G313" s="195" t="s">
        <v>146</v>
      </c>
      <c r="H313" s="196">
        <v>26.156</v>
      </c>
      <c r="I313" s="197"/>
      <c r="J313" s="198">
        <f>ROUND(I313*H313,2)</f>
        <v>0</v>
      </c>
      <c r="K313" s="194" t="s">
        <v>147</v>
      </c>
      <c r="L313" s="61"/>
      <c r="M313" s="199" t="s">
        <v>23</v>
      </c>
      <c r="N313" s="200" t="s">
        <v>44</v>
      </c>
      <c r="O313" s="42"/>
      <c r="P313" s="201">
        <f>O313*H313</f>
        <v>0</v>
      </c>
      <c r="Q313" s="201">
        <v>0.0029</v>
      </c>
      <c r="R313" s="201">
        <f>Q313*H313</f>
        <v>0.07585239999999999</v>
      </c>
      <c r="S313" s="201">
        <v>0</v>
      </c>
      <c r="T313" s="202">
        <f>S313*H313</f>
        <v>0</v>
      </c>
      <c r="AR313" s="24" t="s">
        <v>228</v>
      </c>
      <c r="AT313" s="24" t="s">
        <v>143</v>
      </c>
      <c r="AU313" s="24" t="s">
        <v>83</v>
      </c>
      <c r="AY313" s="24" t="s">
        <v>140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81</v>
      </c>
      <c r="BK313" s="203">
        <f>ROUND(I313*H313,2)</f>
        <v>0</v>
      </c>
      <c r="BL313" s="24" t="s">
        <v>228</v>
      </c>
      <c r="BM313" s="24" t="s">
        <v>600</v>
      </c>
    </row>
    <row r="314" spans="2:51" s="11" customFormat="1" ht="13.5">
      <c r="B314" s="207"/>
      <c r="C314" s="208"/>
      <c r="D314" s="204" t="s">
        <v>152</v>
      </c>
      <c r="E314" s="209" t="s">
        <v>23</v>
      </c>
      <c r="F314" s="210" t="s">
        <v>332</v>
      </c>
      <c r="G314" s="208"/>
      <c r="H314" s="209" t="s">
        <v>23</v>
      </c>
      <c r="I314" s="211"/>
      <c r="J314" s="208"/>
      <c r="K314" s="208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152</v>
      </c>
      <c r="AU314" s="216" t="s">
        <v>83</v>
      </c>
      <c r="AV314" s="11" t="s">
        <v>81</v>
      </c>
      <c r="AW314" s="11" t="s">
        <v>36</v>
      </c>
      <c r="AX314" s="11" t="s">
        <v>73</v>
      </c>
      <c r="AY314" s="216" t="s">
        <v>140</v>
      </c>
    </row>
    <row r="315" spans="2:51" s="11" customFormat="1" ht="13.5">
      <c r="B315" s="207"/>
      <c r="C315" s="208"/>
      <c r="D315" s="204" t="s">
        <v>152</v>
      </c>
      <c r="E315" s="209" t="s">
        <v>23</v>
      </c>
      <c r="F315" s="210" t="s">
        <v>284</v>
      </c>
      <c r="G315" s="208"/>
      <c r="H315" s="209" t="s">
        <v>23</v>
      </c>
      <c r="I315" s="211"/>
      <c r="J315" s="208"/>
      <c r="K315" s="208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152</v>
      </c>
      <c r="AU315" s="216" t="s">
        <v>83</v>
      </c>
      <c r="AV315" s="11" t="s">
        <v>81</v>
      </c>
      <c r="AW315" s="11" t="s">
        <v>36</v>
      </c>
      <c r="AX315" s="11" t="s">
        <v>73</v>
      </c>
      <c r="AY315" s="216" t="s">
        <v>140</v>
      </c>
    </row>
    <row r="316" spans="2:51" s="12" customFormat="1" ht="13.5">
      <c r="B316" s="217"/>
      <c r="C316" s="218"/>
      <c r="D316" s="204" t="s">
        <v>152</v>
      </c>
      <c r="E316" s="219" t="s">
        <v>23</v>
      </c>
      <c r="F316" s="220" t="s">
        <v>601</v>
      </c>
      <c r="G316" s="218"/>
      <c r="H316" s="221">
        <v>15.8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152</v>
      </c>
      <c r="AU316" s="227" t="s">
        <v>83</v>
      </c>
      <c r="AV316" s="12" t="s">
        <v>83</v>
      </c>
      <c r="AW316" s="12" t="s">
        <v>36</v>
      </c>
      <c r="AX316" s="12" t="s">
        <v>73</v>
      </c>
      <c r="AY316" s="227" t="s">
        <v>140</v>
      </c>
    </row>
    <row r="317" spans="2:51" s="12" customFormat="1" ht="13.5">
      <c r="B317" s="217"/>
      <c r="C317" s="218"/>
      <c r="D317" s="204" t="s">
        <v>152</v>
      </c>
      <c r="E317" s="219" t="s">
        <v>23</v>
      </c>
      <c r="F317" s="220" t="s">
        <v>602</v>
      </c>
      <c r="G317" s="218"/>
      <c r="H317" s="221">
        <v>-1.182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152</v>
      </c>
      <c r="AU317" s="227" t="s">
        <v>83</v>
      </c>
      <c r="AV317" s="12" t="s">
        <v>83</v>
      </c>
      <c r="AW317" s="12" t="s">
        <v>36</v>
      </c>
      <c r="AX317" s="12" t="s">
        <v>73</v>
      </c>
      <c r="AY317" s="227" t="s">
        <v>140</v>
      </c>
    </row>
    <row r="318" spans="2:51" s="14" customFormat="1" ht="13.5">
      <c r="B318" s="239"/>
      <c r="C318" s="240"/>
      <c r="D318" s="204" t="s">
        <v>152</v>
      </c>
      <c r="E318" s="241" t="s">
        <v>23</v>
      </c>
      <c r="F318" s="242" t="s">
        <v>295</v>
      </c>
      <c r="G318" s="240"/>
      <c r="H318" s="243">
        <v>14.618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AT318" s="249" t="s">
        <v>152</v>
      </c>
      <c r="AU318" s="249" t="s">
        <v>83</v>
      </c>
      <c r="AV318" s="14" t="s">
        <v>161</v>
      </c>
      <c r="AW318" s="14" t="s">
        <v>36</v>
      </c>
      <c r="AX318" s="14" t="s">
        <v>73</v>
      </c>
      <c r="AY318" s="249" t="s">
        <v>140</v>
      </c>
    </row>
    <row r="319" spans="2:51" s="11" customFormat="1" ht="13.5">
      <c r="B319" s="207"/>
      <c r="C319" s="208"/>
      <c r="D319" s="204" t="s">
        <v>152</v>
      </c>
      <c r="E319" s="209" t="s">
        <v>23</v>
      </c>
      <c r="F319" s="210" t="s">
        <v>307</v>
      </c>
      <c r="G319" s="208"/>
      <c r="H319" s="209" t="s">
        <v>23</v>
      </c>
      <c r="I319" s="211"/>
      <c r="J319" s="208"/>
      <c r="K319" s="208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152</v>
      </c>
      <c r="AU319" s="216" t="s">
        <v>83</v>
      </c>
      <c r="AV319" s="11" t="s">
        <v>81</v>
      </c>
      <c r="AW319" s="11" t="s">
        <v>36</v>
      </c>
      <c r="AX319" s="11" t="s">
        <v>73</v>
      </c>
      <c r="AY319" s="216" t="s">
        <v>140</v>
      </c>
    </row>
    <row r="320" spans="2:51" s="12" customFormat="1" ht="13.5">
      <c r="B320" s="217"/>
      <c r="C320" s="218"/>
      <c r="D320" s="204" t="s">
        <v>152</v>
      </c>
      <c r="E320" s="219" t="s">
        <v>23</v>
      </c>
      <c r="F320" s="220" t="s">
        <v>603</v>
      </c>
      <c r="G320" s="218"/>
      <c r="H320" s="221">
        <v>12.24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152</v>
      </c>
      <c r="AU320" s="227" t="s">
        <v>83</v>
      </c>
      <c r="AV320" s="12" t="s">
        <v>83</v>
      </c>
      <c r="AW320" s="12" t="s">
        <v>36</v>
      </c>
      <c r="AX320" s="12" t="s">
        <v>73</v>
      </c>
      <c r="AY320" s="227" t="s">
        <v>140</v>
      </c>
    </row>
    <row r="321" spans="2:51" s="12" customFormat="1" ht="13.5">
      <c r="B321" s="217"/>
      <c r="C321" s="218"/>
      <c r="D321" s="204" t="s">
        <v>152</v>
      </c>
      <c r="E321" s="219" t="s">
        <v>23</v>
      </c>
      <c r="F321" s="220" t="s">
        <v>604</v>
      </c>
      <c r="G321" s="218"/>
      <c r="H321" s="221">
        <v>0.48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152</v>
      </c>
      <c r="AU321" s="227" t="s">
        <v>83</v>
      </c>
      <c r="AV321" s="12" t="s">
        <v>83</v>
      </c>
      <c r="AW321" s="12" t="s">
        <v>36</v>
      </c>
      <c r="AX321" s="12" t="s">
        <v>73</v>
      </c>
      <c r="AY321" s="227" t="s">
        <v>140</v>
      </c>
    </row>
    <row r="322" spans="2:51" s="12" customFormat="1" ht="13.5">
      <c r="B322" s="217"/>
      <c r="C322" s="218"/>
      <c r="D322" s="204" t="s">
        <v>152</v>
      </c>
      <c r="E322" s="219" t="s">
        <v>23</v>
      </c>
      <c r="F322" s="220" t="s">
        <v>602</v>
      </c>
      <c r="G322" s="218"/>
      <c r="H322" s="221">
        <v>-1.182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152</v>
      </c>
      <c r="AU322" s="227" t="s">
        <v>83</v>
      </c>
      <c r="AV322" s="12" t="s">
        <v>83</v>
      </c>
      <c r="AW322" s="12" t="s">
        <v>36</v>
      </c>
      <c r="AX322" s="12" t="s">
        <v>73</v>
      </c>
      <c r="AY322" s="227" t="s">
        <v>140</v>
      </c>
    </row>
    <row r="323" spans="2:51" s="14" customFormat="1" ht="13.5">
      <c r="B323" s="239"/>
      <c r="C323" s="240"/>
      <c r="D323" s="204" t="s">
        <v>152</v>
      </c>
      <c r="E323" s="241" t="s">
        <v>23</v>
      </c>
      <c r="F323" s="242" t="s">
        <v>295</v>
      </c>
      <c r="G323" s="240"/>
      <c r="H323" s="243">
        <v>11.538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AT323" s="249" t="s">
        <v>152</v>
      </c>
      <c r="AU323" s="249" t="s">
        <v>83</v>
      </c>
      <c r="AV323" s="14" t="s">
        <v>161</v>
      </c>
      <c r="AW323" s="14" t="s">
        <v>36</v>
      </c>
      <c r="AX323" s="14" t="s">
        <v>73</v>
      </c>
      <c r="AY323" s="249" t="s">
        <v>140</v>
      </c>
    </row>
    <row r="324" spans="2:51" s="13" customFormat="1" ht="13.5">
      <c r="B324" s="228"/>
      <c r="C324" s="229"/>
      <c r="D324" s="204" t="s">
        <v>152</v>
      </c>
      <c r="E324" s="230" t="s">
        <v>23</v>
      </c>
      <c r="F324" s="231" t="s">
        <v>155</v>
      </c>
      <c r="G324" s="229"/>
      <c r="H324" s="232">
        <v>26.156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152</v>
      </c>
      <c r="AU324" s="238" t="s">
        <v>83</v>
      </c>
      <c r="AV324" s="13" t="s">
        <v>148</v>
      </c>
      <c r="AW324" s="13" t="s">
        <v>36</v>
      </c>
      <c r="AX324" s="13" t="s">
        <v>81</v>
      </c>
      <c r="AY324" s="238" t="s">
        <v>140</v>
      </c>
    </row>
    <row r="325" spans="2:65" s="1" customFormat="1" ht="16.5" customHeight="1">
      <c r="B325" s="41"/>
      <c r="C325" s="253" t="s">
        <v>605</v>
      </c>
      <c r="D325" s="253" t="s">
        <v>402</v>
      </c>
      <c r="E325" s="254" t="s">
        <v>606</v>
      </c>
      <c r="F325" s="255" t="s">
        <v>607</v>
      </c>
      <c r="G325" s="256" t="s">
        <v>146</v>
      </c>
      <c r="H325" s="257">
        <v>28.772</v>
      </c>
      <c r="I325" s="258"/>
      <c r="J325" s="259">
        <f>ROUND(I325*H325,2)</f>
        <v>0</v>
      </c>
      <c r="K325" s="255" t="s">
        <v>147</v>
      </c>
      <c r="L325" s="260"/>
      <c r="M325" s="261" t="s">
        <v>23</v>
      </c>
      <c r="N325" s="262" t="s">
        <v>44</v>
      </c>
      <c r="O325" s="42"/>
      <c r="P325" s="201">
        <f>O325*H325</f>
        <v>0</v>
      </c>
      <c r="Q325" s="201">
        <v>0.0138</v>
      </c>
      <c r="R325" s="201">
        <f>Q325*H325</f>
        <v>0.39705359999999995</v>
      </c>
      <c r="S325" s="201">
        <v>0</v>
      </c>
      <c r="T325" s="202">
        <f>S325*H325</f>
        <v>0</v>
      </c>
      <c r="AR325" s="24" t="s">
        <v>434</v>
      </c>
      <c r="AT325" s="24" t="s">
        <v>402</v>
      </c>
      <c r="AU325" s="24" t="s">
        <v>83</v>
      </c>
      <c r="AY325" s="24" t="s">
        <v>140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4" t="s">
        <v>81</v>
      </c>
      <c r="BK325" s="203">
        <f>ROUND(I325*H325,2)</f>
        <v>0</v>
      </c>
      <c r="BL325" s="24" t="s">
        <v>228</v>
      </c>
      <c r="BM325" s="24" t="s">
        <v>608</v>
      </c>
    </row>
    <row r="326" spans="2:51" s="12" customFormat="1" ht="13.5">
      <c r="B326" s="217"/>
      <c r="C326" s="218"/>
      <c r="D326" s="204" t="s">
        <v>152</v>
      </c>
      <c r="E326" s="218"/>
      <c r="F326" s="220" t="s">
        <v>609</v>
      </c>
      <c r="G326" s="218"/>
      <c r="H326" s="221">
        <v>28.772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152</v>
      </c>
      <c r="AU326" s="227" t="s">
        <v>83</v>
      </c>
      <c r="AV326" s="12" t="s">
        <v>83</v>
      </c>
      <c r="AW326" s="12" t="s">
        <v>6</v>
      </c>
      <c r="AX326" s="12" t="s">
        <v>81</v>
      </c>
      <c r="AY326" s="227" t="s">
        <v>140</v>
      </c>
    </row>
    <row r="327" spans="2:65" s="1" customFormat="1" ht="25.5" customHeight="1">
      <c r="B327" s="41"/>
      <c r="C327" s="192" t="s">
        <v>610</v>
      </c>
      <c r="D327" s="192" t="s">
        <v>143</v>
      </c>
      <c r="E327" s="193" t="s">
        <v>611</v>
      </c>
      <c r="F327" s="194" t="s">
        <v>612</v>
      </c>
      <c r="G327" s="195" t="s">
        <v>146</v>
      </c>
      <c r="H327" s="196">
        <v>1</v>
      </c>
      <c r="I327" s="197"/>
      <c r="J327" s="198">
        <f>ROUND(I327*H327,2)</f>
        <v>0</v>
      </c>
      <c r="K327" s="194" t="s">
        <v>147</v>
      </c>
      <c r="L327" s="61"/>
      <c r="M327" s="199" t="s">
        <v>23</v>
      </c>
      <c r="N327" s="200" t="s">
        <v>44</v>
      </c>
      <c r="O327" s="42"/>
      <c r="P327" s="201">
        <f>O327*H327</f>
        <v>0</v>
      </c>
      <c r="Q327" s="201">
        <v>0.00063</v>
      </c>
      <c r="R327" s="201">
        <f>Q327*H327</f>
        <v>0.00063</v>
      </c>
      <c r="S327" s="201">
        <v>0</v>
      </c>
      <c r="T327" s="202">
        <f>S327*H327</f>
        <v>0</v>
      </c>
      <c r="AR327" s="24" t="s">
        <v>228</v>
      </c>
      <c r="AT327" s="24" t="s">
        <v>143</v>
      </c>
      <c r="AU327" s="24" t="s">
        <v>83</v>
      </c>
      <c r="AY327" s="24" t="s">
        <v>140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81</v>
      </c>
      <c r="BK327" s="203">
        <f>ROUND(I327*H327,2)</f>
        <v>0</v>
      </c>
      <c r="BL327" s="24" t="s">
        <v>228</v>
      </c>
      <c r="BM327" s="24" t="s">
        <v>613</v>
      </c>
    </row>
    <row r="328" spans="2:65" s="1" customFormat="1" ht="16.5" customHeight="1">
      <c r="B328" s="41"/>
      <c r="C328" s="253" t="s">
        <v>614</v>
      </c>
      <c r="D328" s="253" t="s">
        <v>402</v>
      </c>
      <c r="E328" s="254" t="s">
        <v>615</v>
      </c>
      <c r="F328" s="255" t="s">
        <v>616</v>
      </c>
      <c r="G328" s="256" t="s">
        <v>158</v>
      </c>
      <c r="H328" s="257">
        <v>1</v>
      </c>
      <c r="I328" s="258"/>
      <c r="J328" s="259">
        <f>ROUND(I328*H328,2)</f>
        <v>0</v>
      </c>
      <c r="K328" s="255" t="s">
        <v>23</v>
      </c>
      <c r="L328" s="260"/>
      <c r="M328" s="261" t="s">
        <v>23</v>
      </c>
      <c r="N328" s="262" t="s">
        <v>44</v>
      </c>
      <c r="O328" s="42"/>
      <c r="P328" s="201">
        <f>O328*H328</f>
        <v>0</v>
      </c>
      <c r="Q328" s="201">
        <v>0.0075</v>
      </c>
      <c r="R328" s="201">
        <f>Q328*H328</f>
        <v>0.0075</v>
      </c>
      <c r="S328" s="201">
        <v>0</v>
      </c>
      <c r="T328" s="202">
        <f>S328*H328</f>
        <v>0</v>
      </c>
      <c r="AR328" s="24" t="s">
        <v>434</v>
      </c>
      <c r="AT328" s="24" t="s">
        <v>402</v>
      </c>
      <c r="AU328" s="24" t="s">
        <v>83</v>
      </c>
      <c r="AY328" s="24" t="s">
        <v>140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81</v>
      </c>
      <c r="BK328" s="203">
        <f>ROUND(I328*H328,2)</f>
        <v>0</v>
      </c>
      <c r="BL328" s="24" t="s">
        <v>228</v>
      </c>
      <c r="BM328" s="24" t="s">
        <v>617</v>
      </c>
    </row>
    <row r="329" spans="2:51" s="12" customFormat="1" ht="13.5">
      <c r="B329" s="217"/>
      <c r="C329" s="218"/>
      <c r="D329" s="204" t="s">
        <v>152</v>
      </c>
      <c r="E329" s="218"/>
      <c r="F329" s="220" t="s">
        <v>618</v>
      </c>
      <c r="G329" s="218"/>
      <c r="H329" s="221">
        <v>1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152</v>
      </c>
      <c r="AU329" s="227" t="s">
        <v>83</v>
      </c>
      <c r="AV329" s="12" t="s">
        <v>83</v>
      </c>
      <c r="AW329" s="12" t="s">
        <v>6</v>
      </c>
      <c r="AX329" s="12" t="s">
        <v>81</v>
      </c>
      <c r="AY329" s="227" t="s">
        <v>140</v>
      </c>
    </row>
    <row r="330" spans="2:65" s="1" customFormat="1" ht="25.5" customHeight="1">
      <c r="B330" s="41"/>
      <c r="C330" s="192" t="s">
        <v>619</v>
      </c>
      <c r="D330" s="192" t="s">
        <v>143</v>
      </c>
      <c r="E330" s="193" t="s">
        <v>620</v>
      </c>
      <c r="F330" s="194" t="s">
        <v>621</v>
      </c>
      <c r="G330" s="195" t="s">
        <v>174</v>
      </c>
      <c r="H330" s="196">
        <v>5.2</v>
      </c>
      <c r="I330" s="197"/>
      <c r="J330" s="198">
        <f>ROUND(I330*H330,2)</f>
        <v>0</v>
      </c>
      <c r="K330" s="194" t="s">
        <v>147</v>
      </c>
      <c r="L330" s="61"/>
      <c r="M330" s="199" t="s">
        <v>23</v>
      </c>
      <c r="N330" s="200" t="s">
        <v>44</v>
      </c>
      <c r="O330" s="42"/>
      <c r="P330" s="201">
        <f>O330*H330</f>
        <v>0</v>
      </c>
      <c r="Q330" s="201">
        <v>0.00031</v>
      </c>
      <c r="R330" s="201">
        <f>Q330*H330</f>
        <v>0.0016120000000000002</v>
      </c>
      <c r="S330" s="201">
        <v>0</v>
      </c>
      <c r="T330" s="202">
        <f>S330*H330</f>
        <v>0</v>
      </c>
      <c r="AR330" s="24" t="s">
        <v>228</v>
      </c>
      <c r="AT330" s="24" t="s">
        <v>143</v>
      </c>
      <c r="AU330" s="24" t="s">
        <v>83</v>
      </c>
      <c r="AY330" s="24" t="s">
        <v>140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81</v>
      </c>
      <c r="BK330" s="203">
        <f>ROUND(I330*H330,2)</f>
        <v>0</v>
      </c>
      <c r="BL330" s="24" t="s">
        <v>228</v>
      </c>
      <c r="BM330" s="24" t="s">
        <v>622</v>
      </c>
    </row>
    <row r="331" spans="2:51" s="11" customFormat="1" ht="13.5">
      <c r="B331" s="207"/>
      <c r="C331" s="208"/>
      <c r="D331" s="204" t="s">
        <v>152</v>
      </c>
      <c r="E331" s="209" t="s">
        <v>23</v>
      </c>
      <c r="F331" s="210" t="s">
        <v>332</v>
      </c>
      <c r="G331" s="208"/>
      <c r="H331" s="209" t="s">
        <v>23</v>
      </c>
      <c r="I331" s="211"/>
      <c r="J331" s="208"/>
      <c r="K331" s="208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152</v>
      </c>
      <c r="AU331" s="216" t="s">
        <v>83</v>
      </c>
      <c r="AV331" s="11" t="s">
        <v>81</v>
      </c>
      <c r="AW331" s="11" t="s">
        <v>36</v>
      </c>
      <c r="AX331" s="11" t="s">
        <v>73</v>
      </c>
      <c r="AY331" s="216" t="s">
        <v>140</v>
      </c>
    </row>
    <row r="332" spans="2:51" s="11" customFormat="1" ht="13.5">
      <c r="B332" s="207"/>
      <c r="C332" s="208"/>
      <c r="D332" s="204" t="s">
        <v>152</v>
      </c>
      <c r="E332" s="209" t="s">
        <v>23</v>
      </c>
      <c r="F332" s="210" t="s">
        <v>284</v>
      </c>
      <c r="G332" s="208"/>
      <c r="H332" s="209" t="s">
        <v>23</v>
      </c>
      <c r="I332" s="211"/>
      <c r="J332" s="208"/>
      <c r="K332" s="208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152</v>
      </c>
      <c r="AU332" s="216" t="s">
        <v>83</v>
      </c>
      <c r="AV332" s="11" t="s">
        <v>81</v>
      </c>
      <c r="AW332" s="11" t="s">
        <v>36</v>
      </c>
      <c r="AX332" s="11" t="s">
        <v>73</v>
      </c>
      <c r="AY332" s="216" t="s">
        <v>140</v>
      </c>
    </row>
    <row r="333" spans="2:51" s="12" customFormat="1" ht="13.5">
      <c r="B333" s="217"/>
      <c r="C333" s="218"/>
      <c r="D333" s="204" t="s">
        <v>152</v>
      </c>
      <c r="E333" s="219" t="s">
        <v>23</v>
      </c>
      <c r="F333" s="220" t="s">
        <v>623</v>
      </c>
      <c r="G333" s="218"/>
      <c r="H333" s="221">
        <v>2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152</v>
      </c>
      <c r="AU333" s="227" t="s">
        <v>83</v>
      </c>
      <c r="AV333" s="12" t="s">
        <v>83</v>
      </c>
      <c r="AW333" s="12" t="s">
        <v>36</v>
      </c>
      <c r="AX333" s="12" t="s">
        <v>73</v>
      </c>
      <c r="AY333" s="227" t="s">
        <v>140</v>
      </c>
    </row>
    <row r="334" spans="2:51" s="12" customFormat="1" ht="13.5">
      <c r="B334" s="217"/>
      <c r="C334" s="218"/>
      <c r="D334" s="204" t="s">
        <v>152</v>
      </c>
      <c r="E334" s="219" t="s">
        <v>23</v>
      </c>
      <c r="F334" s="220" t="s">
        <v>624</v>
      </c>
      <c r="G334" s="218"/>
      <c r="H334" s="221">
        <v>3.2</v>
      </c>
      <c r="I334" s="222"/>
      <c r="J334" s="218"/>
      <c r="K334" s="218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152</v>
      </c>
      <c r="AU334" s="227" t="s">
        <v>83</v>
      </c>
      <c r="AV334" s="12" t="s">
        <v>83</v>
      </c>
      <c r="AW334" s="12" t="s">
        <v>36</v>
      </c>
      <c r="AX334" s="12" t="s">
        <v>73</v>
      </c>
      <c r="AY334" s="227" t="s">
        <v>140</v>
      </c>
    </row>
    <row r="335" spans="2:51" s="13" customFormat="1" ht="13.5">
      <c r="B335" s="228"/>
      <c r="C335" s="229"/>
      <c r="D335" s="204" t="s">
        <v>152</v>
      </c>
      <c r="E335" s="230" t="s">
        <v>23</v>
      </c>
      <c r="F335" s="231" t="s">
        <v>155</v>
      </c>
      <c r="G335" s="229"/>
      <c r="H335" s="232">
        <v>5.2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152</v>
      </c>
      <c r="AU335" s="238" t="s">
        <v>83</v>
      </c>
      <c r="AV335" s="13" t="s">
        <v>148</v>
      </c>
      <c r="AW335" s="13" t="s">
        <v>36</v>
      </c>
      <c r="AX335" s="13" t="s">
        <v>81</v>
      </c>
      <c r="AY335" s="238" t="s">
        <v>140</v>
      </c>
    </row>
    <row r="336" spans="2:65" s="1" customFormat="1" ht="16.5" customHeight="1">
      <c r="B336" s="41"/>
      <c r="C336" s="192" t="s">
        <v>625</v>
      </c>
      <c r="D336" s="192" t="s">
        <v>143</v>
      </c>
      <c r="E336" s="193" t="s">
        <v>626</v>
      </c>
      <c r="F336" s="194" t="s">
        <v>627</v>
      </c>
      <c r="G336" s="195" t="s">
        <v>146</v>
      </c>
      <c r="H336" s="196">
        <v>25.676</v>
      </c>
      <c r="I336" s="197"/>
      <c r="J336" s="198">
        <f>ROUND(I336*H336,2)</f>
        <v>0</v>
      </c>
      <c r="K336" s="194" t="s">
        <v>147</v>
      </c>
      <c r="L336" s="61"/>
      <c r="M336" s="199" t="s">
        <v>23</v>
      </c>
      <c r="N336" s="200" t="s">
        <v>44</v>
      </c>
      <c r="O336" s="42"/>
      <c r="P336" s="201">
        <f>O336*H336</f>
        <v>0</v>
      </c>
      <c r="Q336" s="201">
        <v>0.0003</v>
      </c>
      <c r="R336" s="201">
        <f>Q336*H336</f>
        <v>0.007702799999999999</v>
      </c>
      <c r="S336" s="201">
        <v>0</v>
      </c>
      <c r="T336" s="202">
        <f>S336*H336</f>
        <v>0</v>
      </c>
      <c r="AR336" s="24" t="s">
        <v>228</v>
      </c>
      <c r="AT336" s="24" t="s">
        <v>143</v>
      </c>
      <c r="AU336" s="24" t="s">
        <v>83</v>
      </c>
      <c r="AY336" s="24" t="s">
        <v>140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81</v>
      </c>
      <c r="BK336" s="203">
        <f>ROUND(I336*H336,2)</f>
        <v>0</v>
      </c>
      <c r="BL336" s="24" t="s">
        <v>228</v>
      </c>
      <c r="BM336" s="24" t="s">
        <v>628</v>
      </c>
    </row>
    <row r="337" spans="2:51" s="12" customFormat="1" ht="13.5">
      <c r="B337" s="217"/>
      <c r="C337" s="218"/>
      <c r="D337" s="204" t="s">
        <v>152</v>
      </c>
      <c r="E337" s="219" t="s">
        <v>23</v>
      </c>
      <c r="F337" s="220" t="s">
        <v>629</v>
      </c>
      <c r="G337" s="218"/>
      <c r="H337" s="221">
        <v>25.676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152</v>
      </c>
      <c r="AU337" s="227" t="s">
        <v>83</v>
      </c>
      <c r="AV337" s="12" t="s">
        <v>83</v>
      </c>
      <c r="AW337" s="12" t="s">
        <v>36</v>
      </c>
      <c r="AX337" s="12" t="s">
        <v>73</v>
      </c>
      <c r="AY337" s="227" t="s">
        <v>140</v>
      </c>
    </row>
    <row r="338" spans="2:51" s="13" customFormat="1" ht="13.5">
      <c r="B338" s="228"/>
      <c r="C338" s="229"/>
      <c r="D338" s="204" t="s">
        <v>152</v>
      </c>
      <c r="E338" s="230" t="s">
        <v>23</v>
      </c>
      <c r="F338" s="231" t="s">
        <v>155</v>
      </c>
      <c r="G338" s="229"/>
      <c r="H338" s="232">
        <v>25.676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152</v>
      </c>
      <c r="AU338" s="238" t="s">
        <v>83</v>
      </c>
      <c r="AV338" s="13" t="s">
        <v>148</v>
      </c>
      <c r="AW338" s="13" t="s">
        <v>36</v>
      </c>
      <c r="AX338" s="13" t="s">
        <v>81</v>
      </c>
      <c r="AY338" s="238" t="s">
        <v>140</v>
      </c>
    </row>
    <row r="339" spans="2:65" s="1" customFormat="1" ht="16.5" customHeight="1">
      <c r="B339" s="41"/>
      <c r="C339" s="192" t="s">
        <v>630</v>
      </c>
      <c r="D339" s="192" t="s">
        <v>143</v>
      </c>
      <c r="E339" s="193" t="s">
        <v>631</v>
      </c>
      <c r="F339" s="194" t="s">
        <v>632</v>
      </c>
      <c r="G339" s="195" t="s">
        <v>174</v>
      </c>
      <c r="H339" s="196">
        <v>28.04</v>
      </c>
      <c r="I339" s="197"/>
      <c r="J339" s="198">
        <f>ROUND(I339*H339,2)</f>
        <v>0</v>
      </c>
      <c r="K339" s="194" t="s">
        <v>147</v>
      </c>
      <c r="L339" s="61"/>
      <c r="M339" s="199" t="s">
        <v>23</v>
      </c>
      <c r="N339" s="200" t="s">
        <v>44</v>
      </c>
      <c r="O339" s="42"/>
      <c r="P339" s="201">
        <f>O339*H339</f>
        <v>0</v>
      </c>
      <c r="Q339" s="201">
        <v>3E-05</v>
      </c>
      <c r="R339" s="201">
        <f>Q339*H339</f>
        <v>0.0008412</v>
      </c>
      <c r="S339" s="201">
        <v>0</v>
      </c>
      <c r="T339" s="202">
        <f>S339*H339</f>
        <v>0</v>
      </c>
      <c r="AR339" s="24" t="s">
        <v>228</v>
      </c>
      <c r="AT339" s="24" t="s">
        <v>143</v>
      </c>
      <c r="AU339" s="24" t="s">
        <v>83</v>
      </c>
      <c r="AY339" s="24" t="s">
        <v>140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81</v>
      </c>
      <c r="BK339" s="203">
        <f>ROUND(I339*H339,2)</f>
        <v>0</v>
      </c>
      <c r="BL339" s="24" t="s">
        <v>228</v>
      </c>
      <c r="BM339" s="24" t="s">
        <v>633</v>
      </c>
    </row>
    <row r="340" spans="2:51" s="11" customFormat="1" ht="13.5">
      <c r="B340" s="207"/>
      <c r="C340" s="208"/>
      <c r="D340" s="204" t="s">
        <v>152</v>
      </c>
      <c r="E340" s="209" t="s">
        <v>23</v>
      </c>
      <c r="F340" s="210" t="s">
        <v>332</v>
      </c>
      <c r="G340" s="208"/>
      <c r="H340" s="209" t="s">
        <v>23</v>
      </c>
      <c r="I340" s="211"/>
      <c r="J340" s="208"/>
      <c r="K340" s="208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152</v>
      </c>
      <c r="AU340" s="216" t="s">
        <v>83</v>
      </c>
      <c r="AV340" s="11" t="s">
        <v>81</v>
      </c>
      <c r="AW340" s="11" t="s">
        <v>36</v>
      </c>
      <c r="AX340" s="11" t="s">
        <v>73</v>
      </c>
      <c r="AY340" s="216" t="s">
        <v>140</v>
      </c>
    </row>
    <row r="341" spans="2:51" s="11" customFormat="1" ht="13.5">
      <c r="B341" s="207"/>
      <c r="C341" s="208"/>
      <c r="D341" s="204" t="s">
        <v>152</v>
      </c>
      <c r="E341" s="209" t="s">
        <v>23</v>
      </c>
      <c r="F341" s="210" t="s">
        <v>284</v>
      </c>
      <c r="G341" s="208"/>
      <c r="H341" s="209" t="s">
        <v>23</v>
      </c>
      <c r="I341" s="211"/>
      <c r="J341" s="208"/>
      <c r="K341" s="208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152</v>
      </c>
      <c r="AU341" s="216" t="s">
        <v>83</v>
      </c>
      <c r="AV341" s="11" t="s">
        <v>81</v>
      </c>
      <c r="AW341" s="11" t="s">
        <v>36</v>
      </c>
      <c r="AX341" s="11" t="s">
        <v>73</v>
      </c>
      <c r="AY341" s="216" t="s">
        <v>140</v>
      </c>
    </row>
    <row r="342" spans="2:51" s="12" customFormat="1" ht="13.5">
      <c r="B342" s="217"/>
      <c r="C342" s="218"/>
      <c r="D342" s="204" t="s">
        <v>152</v>
      </c>
      <c r="E342" s="219" t="s">
        <v>23</v>
      </c>
      <c r="F342" s="220" t="s">
        <v>601</v>
      </c>
      <c r="G342" s="218"/>
      <c r="H342" s="221">
        <v>15.8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152</v>
      </c>
      <c r="AU342" s="227" t="s">
        <v>83</v>
      </c>
      <c r="AV342" s="12" t="s">
        <v>83</v>
      </c>
      <c r="AW342" s="12" t="s">
        <v>36</v>
      </c>
      <c r="AX342" s="12" t="s">
        <v>73</v>
      </c>
      <c r="AY342" s="227" t="s">
        <v>140</v>
      </c>
    </row>
    <row r="343" spans="2:51" s="14" customFormat="1" ht="13.5">
      <c r="B343" s="239"/>
      <c r="C343" s="240"/>
      <c r="D343" s="204" t="s">
        <v>152</v>
      </c>
      <c r="E343" s="241" t="s">
        <v>23</v>
      </c>
      <c r="F343" s="242" t="s">
        <v>295</v>
      </c>
      <c r="G343" s="240"/>
      <c r="H343" s="243">
        <v>15.8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AT343" s="249" t="s">
        <v>152</v>
      </c>
      <c r="AU343" s="249" t="s">
        <v>83</v>
      </c>
      <c r="AV343" s="14" t="s">
        <v>161</v>
      </c>
      <c r="AW343" s="14" t="s">
        <v>36</v>
      </c>
      <c r="AX343" s="14" t="s">
        <v>73</v>
      </c>
      <c r="AY343" s="249" t="s">
        <v>140</v>
      </c>
    </row>
    <row r="344" spans="2:51" s="11" customFormat="1" ht="13.5">
      <c r="B344" s="207"/>
      <c r="C344" s="208"/>
      <c r="D344" s="204" t="s">
        <v>152</v>
      </c>
      <c r="E344" s="209" t="s">
        <v>23</v>
      </c>
      <c r="F344" s="210" t="s">
        <v>307</v>
      </c>
      <c r="G344" s="208"/>
      <c r="H344" s="209" t="s">
        <v>23</v>
      </c>
      <c r="I344" s="211"/>
      <c r="J344" s="208"/>
      <c r="K344" s="208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152</v>
      </c>
      <c r="AU344" s="216" t="s">
        <v>83</v>
      </c>
      <c r="AV344" s="11" t="s">
        <v>81</v>
      </c>
      <c r="AW344" s="11" t="s">
        <v>36</v>
      </c>
      <c r="AX344" s="11" t="s">
        <v>73</v>
      </c>
      <c r="AY344" s="216" t="s">
        <v>140</v>
      </c>
    </row>
    <row r="345" spans="2:51" s="12" customFormat="1" ht="13.5">
      <c r="B345" s="217"/>
      <c r="C345" s="218"/>
      <c r="D345" s="204" t="s">
        <v>152</v>
      </c>
      <c r="E345" s="219" t="s">
        <v>23</v>
      </c>
      <c r="F345" s="220" t="s">
        <v>603</v>
      </c>
      <c r="G345" s="218"/>
      <c r="H345" s="221">
        <v>12.24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152</v>
      </c>
      <c r="AU345" s="227" t="s">
        <v>83</v>
      </c>
      <c r="AV345" s="12" t="s">
        <v>83</v>
      </c>
      <c r="AW345" s="12" t="s">
        <v>36</v>
      </c>
      <c r="AX345" s="12" t="s">
        <v>73</v>
      </c>
      <c r="AY345" s="227" t="s">
        <v>140</v>
      </c>
    </row>
    <row r="346" spans="2:51" s="14" customFormat="1" ht="13.5">
      <c r="B346" s="239"/>
      <c r="C346" s="240"/>
      <c r="D346" s="204" t="s">
        <v>152</v>
      </c>
      <c r="E346" s="241" t="s">
        <v>23</v>
      </c>
      <c r="F346" s="242" t="s">
        <v>295</v>
      </c>
      <c r="G346" s="240"/>
      <c r="H346" s="243">
        <v>12.24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AT346" s="249" t="s">
        <v>152</v>
      </c>
      <c r="AU346" s="249" t="s">
        <v>83</v>
      </c>
      <c r="AV346" s="14" t="s">
        <v>161</v>
      </c>
      <c r="AW346" s="14" t="s">
        <v>36</v>
      </c>
      <c r="AX346" s="14" t="s">
        <v>73</v>
      </c>
      <c r="AY346" s="249" t="s">
        <v>140</v>
      </c>
    </row>
    <row r="347" spans="2:51" s="13" customFormat="1" ht="13.5">
      <c r="B347" s="228"/>
      <c r="C347" s="229"/>
      <c r="D347" s="204" t="s">
        <v>152</v>
      </c>
      <c r="E347" s="230" t="s">
        <v>23</v>
      </c>
      <c r="F347" s="231" t="s">
        <v>155</v>
      </c>
      <c r="G347" s="229"/>
      <c r="H347" s="232">
        <v>28.04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152</v>
      </c>
      <c r="AU347" s="238" t="s">
        <v>83</v>
      </c>
      <c r="AV347" s="13" t="s">
        <v>148</v>
      </c>
      <c r="AW347" s="13" t="s">
        <v>36</v>
      </c>
      <c r="AX347" s="13" t="s">
        <v>81</v>
      </c>
      <c r="AY347" s="238" t="s">
        <v>140</v>
      </c>
    </row>
    <row r="348" spans="2:65" s="1" customFormat="1" ht="38.25" customHeight="1">
      <c r="B348" s="41"/>
      <c r="C348" s="192" t="s">
        <v>634</v>
      </c>
      <c r="D348" s="192" t="s">
        <v>143</v>
      </c>
      <c r="E348" s="193" t="s">
        <v>635</v>
      </c>
      <c r="F348" s="194" t="s">
        <v>636</v>
      </c>
      <c r="G348" s="195" t="s">
        <v>205</v>
      </c>
      <c r="H348" s="196">
        <v>0.494</v>
      </c>
      <c r="I348" s="197"/>
      <c r="J348" s="198">
        <f>ROUND(I348*H348,2)</f>
        <v>0</v>
      </c>
      <c r="K348" s="194" t="s">
        <v>147</v>
      </c>
      <c r="L348" s="61"/>
      <c r="M348" s="199" t="s">
        <v>23</v>
      </c>
      <c r="N348" s="200" t="s">
        <v>44</v>
      </c>
      <c r="O348" s="42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228</v>
      </c>
      <c r="AT348" s="24" t="s">
        <v>143</v>
      </c>
      <c r="AU348" s="24" t="s">
        <v>83</v>
      </c>
      <c r="AY348" s="24" t="s">
        <v>140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81</v>
      </c>
      <c r="BK348" s="203">
        <f>ROUND(I348*H348,2)</f>
        <v>0</v>
      </c>
      <c r="BL348" s="24" t="s">
        <v>228</v>
      </c>
      <c r="BM348" s="24" t="s">
        <v>637</v>
      </c>
    </row>
    <row r="349" spans="2:65" s="1" customFormat="1" ht="38.25" customHeight="1">
      <c r="B349" s="41"/>
      <c r="C349" s="192" t="s">
        <v>638</v>
      </c>
      <c r="D349" s="192" t="s">
        <v>143</v>
      </c>
      <c r="E349" s="193" t="s">
        <v>639</v>
      </c>
      <c r="F349" s="194" t="s">
        <v>640</v>
      </c>
      <c r="G349" s="195" t="s">
        <v>205</v>
      </c>
      <c r="H349" s="196">
        <v>0.494</v>
      </c>
      <c r="I349" s="197"/>
      <c r="J349" s="198">
        <f>ROUND(I349*H349,2)</f>
        <v>0</v>
      </c>
      <c r="K349" s="194" t="s">
        <v>147</v>
      </c>
      <c r="L349" s="61"/>
      <c r="M349" s="199" t="s">
        <v>23</v>
      </c>
      <c r="N349" s="200" t="s">
        <v>44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228</v>
      </c>
      <c r="AT349" s="24" t="s">
        <v>143</v>
      </c>
      <c r="AU349" s="24" t="s">
        <v>83</v>
      </c>
      <c r="AY349" s="24" t="s">
        <v>140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81</v>
      </c>
      <c r="BK349" s="203">
        <f>ROUND(I349*H349,2)</f>
        <v>0</v>
      </c>
      <c r="BL349" s="24" t="s">
        <v>228</v>
      </c>
      <c r="BM349" s="24" t="s">
        <v>641</v>
      </c>
    </row>
    <row r="350" spans="2:63" s="10" customFormat="1" ht="29.85" customHeight="1">
      <c r="B350" s="176"/>
      <c r="C350" s="177"/>
      <c r="D350" s="178" t="s">
        <v>72</v>
      </c>
      <c r="E350" s="190" t="s">
        <v>642</v>
      </c>
      <c r="F350" s="190" t="s">
        <v>643</v>
      </c>
      <c r="G350" s="177"/>
      <c r="H350" s="177"/>
      <c r="I350" s="180"/>
      <c r="J350" s="191">
        <f>BK350</f>
        <v>0</v>
      </c>
      <c r="K350" s="177"/>
      <c r="L350" s="182"/>
      <c r="M350" s="183"/>
      <c r="N350" s="184"/>
      <c r="O350" s="184"/>
      <c r="P350" s="185">
        <f>SUM(P351:P362)</f>
        <v>0</v>
      </c>
      <c r="Q350" s="184"/>
      <c r="R350" s="185">
        <f>SUM(R351:R362)</f>
        <v>0.00215028</v>
      </c>
      <c r="S350" s="184"/>
      <c r="T350" s="186">
        <f>SUM(T351:T362)</f>
        <v>0</v>
      </c>
      <c r="AR350" s="187" t="s">
        <v>83</v>
      </c>
      <c r="AT350" s="188" t="s">
        <v>72</v>
      </c>
      <c r="AU350" s="188" t="s">
        <v>81</v>
      </c>
      <c r="AY350" s="187" t="s">
        <v>140</v>
      </c>
      <c r="BK350" s="189">
        <f>SUM(BK351:BK362)</f>
        <v>0</v>
      </c>
    </row>
    <row r="351" spans="2:65" s="1" customFormat="1" ht="25.5" customHeight="1">
      <c r="B351" s="41"/>
      <c r="C351" s="192" t="s">
        <v>644</v>
      </c>
      <c r="D351" s="192" t="s">
        <v>143</v>
      </c>
      <c r="E351" s="193" t="s">
        <v>645</v>
      </c>
      <c r="F351" s="194" t="s">
        <v>646</v>
      </c>
      <c r="G351" s="195" t="s">
        <v>146</v>
      </c>
      <c r="H351" s="196">
        <v>6.516</v>
      </c>
      <c r="I351" s="197"/>
      <c r="J351" s="198">
        <f>ROUND(I351*H351,2)</f>
        <v>0</v>
      </c>
      <c r="K351" s="194" t="s">
        <v>147</v>
      </c>
      <c r="L351" s="61"/>
      <c r="M351" s="199" t="s">
        <v>23</v>
      </c>
      <c r="N351" s="200" t="s">
        <v>44</v>
      </c>
      <c r="O351" s="42"/>
      <c r="P351" s="201">
        <f>O351*H351</f>
        <v>0</v>
      </c>
      <c r="Q351" s="201">
        <v>7E-05</v>
      </c>
      <c r="R351" s="201">
        <f>Q351*H351</f>
        <v>0.00045611999999999996</v>
      </c>
      <c r="S351" s="201">
        <v>0</v>
      </c>
      <c r="T351" s="202">
        <f>S351*H351</f>
        <v>0</v>
      </c>
      <c r="AR351" s="24" t="s">
        <v>228</v>
      </c>
      <c r="AT351" s="24" t="s">
        <v>143</v>
      </c>
      <c r="AU351" s="24" t="s">
        <v>83</v>
      </c>
      <c r="AY351" s="24" t="s">
        <v>140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4" t="s">
        <v>81</v>
      </c>
      <c r="BK351" s="203">
        <f>ROUND(I351*H351,2)</f>
        <v>0</v>
      </c>
      <c r="BL351" s="24" t="s">
        <v>228</v>
      </c>
      <c r="BM351" s="24" t="s">
        <v>647</v>
      </c>
    </row>
    <row r="352" spans="2:47" s="1" customFormat="1" ht="27">
      <c r="B352" s="41"/>
      <c r="C352" s="63"/>
      <c r="D352" s="204" t="s">
        <v>150</v>
      </c>
      <c r="E352" s="63"/>
      <c r="F352" s="205" t="s">
        <v>648</v>
      </c>
      <c r="G352" s="63"/>
      <c r="H352" s="63"/>
      <c r="I352" s="163"/>
      <c r="J352" s="63"/>
      <c r="K352" s="63"/>
      <c r="L352" s="61"/>
      <c r="M352" s="206"/>
      <c r="N352" s="42"/>
      <c r="O352" s="42"/>
      <c r="P352" s="42"/>
      <c r="Q352" s="42"/>
      <c r="R352" s="42"/>
      <c r="S352" s="42"/>
      <c r="T352" s="78"/>
      <c r="AT352" s="24" t="s">
        <v>150</v>
      </c>
      <c r="AU352" s="24" t="s">
        <v>83</v>
      </c>
    </row>
    <row r="353" spans="2:51" s="11" customFormat="1" ht="13.5">
      <c r="B353" s="207"/>
      <c r="C353" s="208"/>
      <c r="D353" s="204" t="s">
        <v>152</v>
      </c>
      <c r="E353" s="209" t="s">
        <v>23</v>
      </c>
      <c r="F353" s="210" t="s">
        <v>332</v>
      </c>
      <c r="G353" s="208"/>
      <c r="H353" s="209" t="s">
        <v>23</v>
      </c>
      <c r="I353" s="211"/>
      <c r="J353" s="208"/>
      <c r="K353" s="208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152</v>
      </c>
      <c r="AU353" s="216" t="s">
        <v>83</v>
      </c>
      <c r="AV353" s="11" t="s">
        <v>81</v>
      </c>
      <c r="AW353" s="11" t="s">
        <v>36</v>
      </c>
      <c r="AX353" s="11" t="s">
        <v>73</v>
      </c>
      <c r="AY353" s="216" t="s">
        <v>140</v>
      </c>
    </row>
    <row r="354" spans="2:51" s="12" customFormat="1" ht="13.5">
      <c r="B354" s="217"/>
      <c r="C354" s="218"/>
      <c r="D354" s="204" t="s">
        <v>152</v>
      </c>
      <c r="E354" s="219" t="s">
        <v>23</v>
      </c>
      <c r="F354" s="220" t="s">
        <v>649</v>
      </c>
      <c r="G354" s="218"/>
      <c r="H354" s="221">
        <v>3.792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152</v>
      </c>
      <c r="AU354" s="227" t="s">
        <v>83</v>
      </c>
      <c r="AV354" s="12" t="s">
        <v>83</v>
      </c>
      <c r="AW354" s="12" t="s">
        <v>36</v>
      </c>
      <c r="AX354" s="12" t="s">
        <v>73</v>
      </c>
      <c r="AY354" s="227" t="s">
        <v>140</v>
      </c>
    </row>
    <row r="355" spans="2:51" s="12" customFormat="1" ht="13.5">
      <c r="B355" s="217"/>
      <c r="C355" s="218"/>
      <c r="D355" s="204" t="s">
        <v>152</v>
      </c>
      <c r="E355" s="219" t="s">
        <v>23</v>
      </c>
      <c r="F355" s="220" t="s">
        <v>650</v>
      </c>
      <c r="G355" s="218"/>
      <c r="H355" s="221">
        <v>2.724</v>
      </c>
      <c r="I355" s="222"/>
      <c r="J355" s="218"/>
      <c r="K355" s="218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152</v>
      </c>
      <c r="AU355" s="227" t="s">
        <v>83</v>
      </c>
      <c r="AV355" s="12" t="s">
        <v>83</v>
      </c>
      <c r="AW355" s="12" t="s">
        <v>36</v>
      </c>
      <c r="AX355" s="12" t="s">
        <v>73</v>
      </c>
      <c r="AY355" s="227" t="s">
        <v>140</v>
      </c>
    </row>
    <row r="356" spans="2:51" s="13" customFormat="1" ht="13.5">
      <c r="B356" s="228"/>
      <c r="C356" s="229"/>
      <c r="D356" s="204" t="s">
        <v>152</v>
      </c>
      <c r="E356" s="230" t="s">
        <v>23</v>
      </c>
      <c r="F356" s="231" t="s">
        <v>155</v>
      </c>
      <c r="G356" s="229"/>
      <c r="H356" s="232">
        <v>6.516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152</v>
      </c>
      <c r="AU356" s="238" t="s">
        <v>83</v>
      </c>
      <c r="AV356" s="13" t="s">
        <v>148</v>
      </c>
      <c r="AW356" s="13" t="s">
        <v>36</v>
      </c>
      <c r="AX356" s="13" t="s">
        <v>81</v>
      </c>
      <c r="AY356" s="238" t="s">
        <v>140</v>
      </c>
    </row>
    <row r="357" spans="2:65" s="1" customFormat="1" ht="16.5" customHeight="1">
      <c r="B357" s="41"/>
      <c r="C357" s="192" t="s">
        <v>651</v>
      </c>
      <c r="D357" s="192" t="s">
        <v>143</v>
      </c>
      <c r="E357" s="193" t="s">
        <v>652</v>
      </c>
      <c r="F357" s="194" t="s">
        <v>653</v>
      </c>
      <c r="G357" s="195" t="s">
        <v>146</v>
      </c>
      <c r="H357" s="196">
        <v>6.516</v>
      </c>
      <c r="I357" s="197"/>
      <c r="J357" s="198">
        <f>ROUND(I357*H357,2)</f>
        <v>0</v>
      </c>
      <c r="K357" s="194" t="s">
        <v>147</v>
      </c>
      <c r="L357" s="61"/>
      <c r="M357" s="199" t="s">
        <v>23</v>
      </c>
      <c r="N357" s="200" t="s">
        <v>44</v>
      </c>
      <c r="O357" s="42"/>
      <c r="P357" s="201">
        <f>O357*H357</f>
        <v>0</v>
      </c>
      <c r="Q357" s="201">
        <v>0.00014</v>
      </c>
      <c r="R357" s="201">
        <f>Q357*H357</f>
        <v>0.0009122399999999999</v>
      </c>
      <c r="S357" s="201">
        <v>0</v>
      </c>
      <c r="T357" s="202">
        <f>S357*H357</f>
        <v>0</v>
      </c>
      <c r="AR357" s="24" t="s">
        <v>228</v>
      </c>
      <c r="AT357" s="24" t="s">
        <v>143</v>
      </c>
      <c r="AU357" s="24" t="s">
        <v>83</v>
      </c>
      <c r="AY357" s="24" t="s">
        <v>140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81</v>
      </c>
      <c r="BK357" s="203">
        <f>ROUND(I357*H357,2)</f>
        <v>0</v>
      </c>
      <c r="BL357" s="24" t="s">
        <v>228</v>
      </c>
      <c r="BM357" s="24" t="s">
        <v>654</v>
      </c>
    </row>
    <row r="358" spans="2:51" s="12" customFormat="1" ht="13.5">
      <c r="B358" s="217"/>
      <c r="C358" s="218"/>
      <c r="D358" s="204" t="s">
        <v>152</v>
      </c>
      <c r="E358" s="219" t="s">
        <v>23</v>
      </c>
      <c r="F358" s="220" t="s">
        <v>655</v>
      </c>
      <c r="G358" s="218"/>
      <c r="H358" s="221">
        <v>6.516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152</v>
      </c>
      <c r="AU358" s="227" t="s">
        <v>83</v>
      </c>
      <c r="AV358" s="12" t="s">
        <v>83</v>
      </c>
      <c r="AW358" s="12" t="s">
        <v>36</v>
      </c>
      <c r="AX358" s="12" t="s">
        <v>73</v>
      </c>
      <c r="AY358" s="227" t="s">
        <v>140</v>
      </c>
    </row>
    <row r="359" spans="2:51" s="13" customFormat="1" ht="13.5">
      <c r="B359" s="228"/>
      <c r="C359" s="229"/>
      <c r="D359" s="204" t="s">
        <v>152</v>
      </c>
      <c r="E359" s="230" t="s">
        <v>23</v>
      </c>
      <c r="F359" s="231" t="s">
        <v>155</v>
      </c>
      <c r="G359" s="229"/>
      <c r="H359" s="232">
        <v>6.516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152</v>
      </c>
      <c r="AU359" s="238" t="s">
        <v>83</v>
      </c>
      <c r="AV359" s="13" t="s">
        <v>148</v>
      </c>
      <c r="AW359" s="13" t="s">
        <v>36</v>
      </c>
      <c r="AX359" s="13" t="s">
        <v>81</v>
      </c>
      <c r="AY359" s="238" t="s">
        <v>140</v>
      </c>
    </row>
    <row r="360" spans="2:65" s="1" customFormat="1" ht="25.5" customHeight="1">
      <c r="B360" s="41"/>
      <c r="C360" s="192" t="s">
        <v>656</v>
      </c>
      <c r="D360" s="192" t="s">
        <v>143</v>
      </c>
      <c r="E360" s="193" t="s">
        <v>657</v>
      </c>
      <c r="F360" s="194" t="s">
        <v>658</v>
      </c>
      <c r="G360" s="195" t="s">
        <v>146</v>
      </c>
      <c r="H360" s="196">
        <v>6.516</v>
      </c>
      <c r="I360" s="197"/>
      <c r="J360" s="198">
        <f>ROUND(I360*H360,2)</f>
        <v>0</v>
      </c>
      <c r="K360" s="194" t="s">
        <v>147</v>
      </c>
      <c r="L360" s="61"/>
      <c r="M360" s="199" t="s">
        <v>23</v>
      </c>
      <c r="N360" s="200" t="s">
        <v>44</v>
      </c>
      <c r="O360" s="42"/>
      <c r="P360" s="201">
        <f>O360*H360</f>
        <v>0</v>
      </c>
      <c r="Q360" s="201">
        <v>0.00012</v>
      </c>
      <c r="R360" s="201">
        <f>Q360*H360</f>
        <v>0.00078192</v>
      </c>
      <c r="S360" s="201">
        <v>0</v>
      </c>
      <c r="T360" s="202">
        <f>S360*H360</f>
        <v>0</v>
      </c>
      <c r="AR360" s="24" t="s">
        <v>228</v>
      </c>
      <c r="AT360" s="24" t="s">
        <v>143</v>
      </c>
      <c r="AU360" s="24" t="s">
        <v>83</v>
      </c>
      <c r="AY360" s="24" t="s">
        <v>140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81</v>
      </c>
      <c r="BK360" s="203">
        <f>ROUND(I360*H360,2)</f>
        <v>0</v>
      </c>
      <c r="BL360" s="24" t="s">
        <v>228</v>
      </c>
      <c r="BM360" s="24" t="s">
        <v>659</v>
      </c>
    </row>
    <row r="361" spans="2:51" s="12" customFormat="1" ht="13.5">
      <c r="B361" s="217"/>
      <c r="C361" s="218"/>
      <c r="D361" s="204" t="s">
        <v>152</v>
      </c>
      <c r="E361" s="219" t="s">
        <v>23</v>
      </c>
      <c r="F361" s="220" t="s">
        <v>655</v>
      </c>
      <c r="G361" s="218"/>
      <c r="H361" s="221">
        <v>6.516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152</v>
      </c>
      <c r="AU361" s="227" t="s">
        <v>83</v>
      </c>
      <c r="AV361" s="12" t="s">
        <v>83</v>
      </c>
      <c r="AW361" s="12" t="s">
        <v>36</v>
      </c>
      <c r="AX361" s="12" t="s">
        <v>73</v>
      </c>
      <c r="AY361" s="227" t="s">
        <v>140</v>
      </c>
    </row>
    <row r="362" spans="2:51" s="13" customFormat="1" ht="13.5">
      <c r="B362" s="228"/>
      <c r="C362" s="229"/>
      <c r="D362" s="204" t="s">
        <v>152</v>
      </c>
      <c r="E362" s="230" t="s">
        <v>23</v>
      </c>
      <c r="F362" s="231" t="s">
        <v>155</v>
      </c>
      <c r="G362" s="229"/>
      <c r="H362" s="232">
        <v>6.516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152</v>
      </c>
      <c r="AU362" s="238" t="s">
        <v>83</v>
      </c>
      <c r="AV362" s="13" t="s">
        <v>148</v>
      </c>
      <c r="AW362" s="13" t="s">
        <v>36</v>
      </c>
      <c r="AX362" s="13" t="s">
        <v>81</v>
      </c>
      <c r="AY362" s="238" t="s">
        <v>140</v>
      </c>
    </row>
    <row r="363" spans="2:63" s="10" customFormat="1" ht="29.85" customHeight="1">
      <c r="B363" s="176"/>
      <c r="C363" s="177"/>
      <c r="D363" s="178" t="s">
        <v>72</v>
      </c>
      <c r="E363" s="190" t="s">
        <v>334</v>
      </c>
      <c r="F363" s="190" t="s">
        <v>335</v>
      </c>
      <c r="G363" s="177"/>
      <c r="H363" s="177"/>
      <c r="I363" s="180"/>
      <c r="J363" s="191">
        <f>BK363</f>
        <v>0</v>
      </c>
      <c r="K363" s="177"/>
      <c r="L363" s="182"/>
      <c r="M363" s="183"/>
      <c r="N363" s="184"/>
      <c r="O363" s="184"/>
      <c r="P363" s="185">
        <f>SUM(P364:P464)</f>
        <v>0</v>
      </c>
      <c r="Q363" s="184"/>
      <c r="R363" s="185">
        <f>SUM(R364:R464)</f>
        <v>0.14600232999999999</v>
      </c>
      <c r="S363" s="184"/>
      <c r="T363" s="186">
        <f>SUM(T364:T464)</f>
        <v>0.00297825</v>
      </c>
      <c r="AR363" s="187" t="s">
        <v>83</v>
      </c>
      <c r="AT363" s="188" t="s">
        <v>72</v>
      </c>
      <c r="AU363" s="188" t="s">
        <v>81</v>
      </c>
      <c r="AY363" s="187" t="s">
        <v>140</v>
      </c>
      <c r="BK363" s="189">
        <f>SUM(BK364:BK464)</f>
        <v>0</v>
      </c>
    </row>
    <row r="364" spans="2:65" s="1" customFormat="1" ht="16.5" customHeight="1">
      <c r="B364" s="41"/>
      <c r="C364" s="192" t="s">
        <v>660</v>
      </c>
      <c r="D364" s="192" t="s">
        <v>143</v>
      </c>
      <c r="E364" s="193" t="s">
        <v>661</v>
      </c>
      <c r="F364" s="194" t="s">
        <v>662</v>
      </c>
      <c r="G364" s="195" t="s">
        <v>146</v>
      </c>
      <c r="H364" s="196">
        <v>293.841</v>
      </c>
      <c r="I364" s="197"/>
      <c r="J364" s="198">
        <f>ROUND(I364*H364,2)</f>
        <v>0</v>
      </c>
      <c r="K364" s="194" t="s">
        <v>147</v>
      </c>
      <c r="L364" s="61"/>
      <c r="M364" s="199" t="s">
        <v>23</v>
      </c>
      <c r="N364" s="200" t="s">
        <v>44</v>
      </c>
      <c r="O364" s="42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228</v>
      </c>
      <c r="AT364" s="24" t="s">
        <v>143</v>
      </c>
      <c r="AU364" s="24" t="s">
        <v>83</v>
      </c>
      <c r="AY364" s="24" t="s">
        <v>140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81</v>
      </c>
      <c r="BK364" s="203">
        <f>ROUND(I364*H364,2)</f>
        <v>0</v>
      </c>
      <c r="BL364" s="24" t="s">
        <v>228</v>
      </c>
      <c r="BM364" s="24" t="s">
        <v>663</v>
      </c>
    </row>
    <row r="365" spans="2:51" s="11" customFormat="1" ht="13.5">
      <c r="B365" s="207"/>
      <c r="C365" s="208"/>
      <c r="D365" s="204" t="s">
        <v>152</v>
      </c>
      <c r="E365" s="209" t="s">
        <v>23</v>
      </c>
      <c r="F365" s="210" t="s">
        <v>332</v>
      </c>
      <c r="G365" s="208"/>
      <c r="H365" s="209" t="s">
        <v>23</v>
      </c>
      <c r="I365" s="211"/>
      <c r="J365" s="208"/>
      <c r="K365" s="208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152</v>
      </c>
      <c r="AU365" s="216" t="s">
        <v>83</v>
      </c>
      <c r="AV365" s="11" t="s">
        <v>81</v>
      </c>
      <c r="AW365" s="11" t="s">
        <v>36</v>
      </c>
      <c r="AX365" s="11" t="s">
        <v>73</v>
      </c>
      <c r="AY365" s="216" t="s">
        <v>140</v>
      </c>
    </row>
    <row r="366" spans="2:51" s="11" customFormat="1" ht="13.5">
      <c r="B366" s="207"/>
      <c r="C366" s="208"/>
      <c r="D366" s="204" t="s">
        <v>152</v>
      </c>
      <c r="E366" s="209" t="s">
        <v>23</v>
      </c>
      <c r="F366" s="210" t="s">
        <v>293</v>
      </c>
      <c r="G366" s="208"/>
      <c r="H366" s="209" t="s">
        <v>23</v>
      </c>
      <c r="I366" s="211"/>
      <c r="J366" s="208"/>
      <c r="K366" s="208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152</v>
      </c>
      <c r="AU366" s="216" t="s">
        <v>83</v>
      </c>
      <c r="AV366" s="11" t="s">
        <v>81</v>
      </c>
      <c r="AW366" s="11" t="s">
        <v>36</v>
      </c>
      <c r="AX366" s="11" t="s">
        <v>73</v>
      </c>
      <c r="AY366" s="216" t="s">
        <v>140</v>
      </c>
    </row>
    <row r="367" spans="2:51" s="12" customFormat="1" ht="13.5">
      <c r="B367" s="217"/>
      <c r="C367" s="218"/>
      <c r="D367" s="204" t="s">
        <v>152</v>
      </c>
      <c r="E367" s="219" t="s">
        <v>23</v>
      </c>
      <c r="F367" s="220" t="s">
        <v>340</v>
      </c>
      <c r="G367" s="218"/>
      <c r="H367" s="221">
        <v>56.739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152</v>
      </c>
      <c r="AU367" s="227" t="s">
        <v>83</v>
      </c>
      <c r="AV367" s="12" t="s">
        <v>83</v>
      </c>
      <c r="AW367" s="12" t="s">
        <v>36</v>
      </c>
      <c r="AX367" s="12" t="s">
        <v>73</v>
      </c>
      <c r="AY367" s="227" t="s">
        <v>140</v>
      </c>
    </row>
    <row r="368" spans="2:51" s="12" customFormat="1" ht="13.5">
      <c r="B368" s="217"/>
      <c r="C368" s="218"/>
      <c r="D368" s="204" t="s">
        <v>152</v>
      </c>
      <c r="E368" s="219" t="s">
        <v>23</v>
      </c>
      <c r="F368" s="220" t="s">
        <v>341</v>
      </c>
      <c r="G368" s="218"/>
      <c r="H368" s="221">
        <v>21.169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152</v>
      </c>
      <c r="AU368" s="227" t="s">
        <v>83</v>
      </c>
      <c r="AV368" s="12" t="s">
        <v>83</v>
      </c>
      <c r="AW368" s="12" t="s">
        <v>36</v>
      </c>
      <c r="AX368" s="12" t="s">
        <v>73</v>
      </c>
      <c r="AY368" s="227" t="s">
        <v>140</v>
      </c>
    </row>
    <row r="369" spans="2:51" s="12" customFormat="1" ht="13.5">
      <c r="B369" s="217"/>
      <c r="C369" s="218"/>
      <c r="D369" s="204" t="s">
        <v>152</v>
      </c>
      <c r="E369" s="219" t="s">
        <v>23</v>
      </c>
      <c r="F369" s="220" t="s">
        <v>342</v>
      </c>
      <c r="G369" s="218"/>
      <c r="H369" s="221">
        <v>0.475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152</v>
      </c>
      <c r="AU369" s="227" t="s">
        <v>83</v>
      </c>
      <c r="AV369" s="12" t="s">
        <v>83</v>
      </c>
      <c r="AW369" s="12" t="s">
        <v>36</v>
      </c>
      <c r="AX369" s="12" t="s">
        <v>73</v>
      </c>
      <c r="AY369" s="227" t="s">
        <v>140</v>
      </c>
    </row>
    <row r="370" spans="2:51" s="14" customFormat="1" ht="13.5">
      <c r="B370" s="239"/>
      <c r="C370" s="240"/>
      <c r="D370" s="204" t="s">
        <v>152</v>
      </c>
      <c r="E370" s="241" t="s">
        <v>23</v>
      </c>
      <c r="F370" s="242" t="s">
        <v>295</v>
      </c>
      <c r="G370" s="240"/>
      <c r="H370" s="243">
        <v>78.383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AT370" s="249" t="s">
        <v>152</v>
      </c>
      <c r="AU370" s="249" t="s">
        <v>83</v>
      </c>
      <c r="AV370" s="14" t="s">
        <v>161</v>
      </c>
      <c r="AW370" s="14" t="s">
        <v>36</v>
      </c>
      <c r="AX370" s="14" t="s">
        <v>73</v>
      </c>
      <c r="AY370" s="249" t="s">
        <v>140</v>
      </c>
    </row>
    <row r="371" spans="2:51" s="11" customFormat="1" ht="13.5">
      <c r="B371" s="207"/>
      <c r="C371" s="208"/>
      <c r="D371" s="204" t="s">
        <v>152</v>
      </c>
      <c r="E371" s="209" t="s">
        <v>23</v>
      </c>
      <c r="F371" s="210" t="s">
        <v>296</v>
      </c>
      <c r="G371" s="208"/>
      <c r="H371" s="209" t="s">
        <v>23</v>
      </c>
      <c r="I371" s="211"/>
      <c r="J371" s="208"/>
      <c r="K371" s="208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152</v>
      </c>
      <c r="AU371" s="216" t="s">
        <v>83</v>
      </c>
      <c r="AV371" s="11" t="s">
        <v>81</v>
      </c>
      <c r="AW371" s="11" t="s">
        <v>36</v>
      </c>
      <c r="AX371" s="11" t="s">
        <v>73</v>
      </c>
      <c r="AY371" s="216" t="s">
        <v>140</v>
      </c>
    </row>
    <row r="372" spans="2:51" s="12" customFormat="1" ht="13.5">
      <c r="B372" s="217"/>
      <c r="C372" s="218"/>
      <c r="D372" s="204" t="s">
        <v>152</v>
      </c>
      <c r="E372" s="219" t="s">
        <v>23</v>
      </c>
      <c r="F372" s="220" t="s">
        <v>664</v>
      </c>
      <c r="G372" s="218"/>
      <c r="H372" s="221">
        <v>30.873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152</v>
      </c>
      <c r="AU372" s="227" t="s">
        <v>83</v>
      </c>
      <c r="AV372" s="12" t="s">
        <v>83</v>
      </c>
      <c r="AW372" s="12" t="s">
        <v>36</v>
      </c>
      <c r="AX372" s="12" t="s">
        <v>73</v>
      </c>
      <c r="AY372" s="227" t="s">
        <v>140</v>
      </c>
    </row>
    <row r="373" spans="2:51" s="12" customFormat="1" ht="13.5">
      <c r="B373" s="217"/>
      <c r="C373" s="218"/>
      <c r="D373" s="204" t="s">
        <v>152</v>
      </c>
      <c r="E373" s="219" t="s">
        <v>23</v>
      </c>
      <c r="F373" s="220" t="s">
        <v>665</v>
      </c>
      <c r="G373" s="218"/>
      <c r="H373" s="221">
        <v>6.66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152</v>
      </c>
      <c r="AU373" s="227" t="s">
        <v>83</v>
      </c>
      <c r="AV373" s="12" t="s">
        <v>83</v>
      </c>
      <c r="AW373" s="12" t="s">
        <v>36</v>
      </c>
      <c r="AX373" s="12" t="s">
        <v>73</v>
      </c>
      <c r="AY373" s="227" t="s">
        <v>140</v>
      </c>
    </row>
    <row r="374" spans="2:51" s="12" customFormat="1" ht="13.5">
      <c r="B374" s="217"/>
      <c r="C374" s="218"/>
      <c r="D374" s="204" t="s">
        <v>152</v>
      </c>
      <c r="E374" s="219" t="s">
        <v>23</v>
      </c>
      <c r="F374" s="220" t="s">
        <v>666</v>
      </c>
      <c r="G374" s="218"/>
      <c r="H374" s="221">
        <v>0.238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152</v>
      </c>
      <c r="AU374" s="227" t="s">
        <v>83</v>
      </c>
      <c r="AV374" s="12" t="s">
        <v>83</v>
      </c>
      <c r="AW374" s="12" t="s">
        <v>36</v>
      </c>
      <c r="AX374" s="12" t="s">
        <v>73</v>
      </c>
      <c r="AY374" s="227" t="s">
        <v>140</v>
      </c>
    </row>
    <row r="375" spans="2:51" s="14" customFormat="1" ht="13.5">
      <c r="B375" s="239"/>
      <c r="C375" s="240"/>
      <c r="D375" s="204" t="s">
        <v>152</v>
      </c>
      <c r="E375" s="241" t="s">
        <v>23</v>
      </c>
      <c r="F375" s="242" t="s">
        <v>295</v>
      </c>
      <c r="G375" s="240"/>
      <c r="H375" s="243">
        <v>37.771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AT375" s="249" t="s">
        <v>152</v>
      </c>
      <c r="AU375" s="249" t="s">
        <v>83</v>
      </c>
      <c r="AV375" s="14" t="s">
        <v>161</v>
      </c>
      <c r="AW375" s="14" t="s">
        <v>36</v>
      </c>
      <c r="AX375" s="14" t="s">
        <v>73</v>
      </c>
      <c r="AY375" s="249" t="s">
        <v>140</v>
      </c>
    </row>
    <row r="376" spans="2:51" s="11" customFormat="1" ht="13.5">
      <c r="B376" s="207"/>
      <c r="C376" s="208"/>
      <c r="D376" s="204" t="s">
        <v>152</v>
      </c>
      <c r="E376" s="209" t="s">
        <v>23</v>
      </c>
      <c r="F376" s="210" t="s">
        <v>299</v>
      </c>
      <c r="G376" s="208"/>
      <c r="H376" s="209" t="s">
        <v>23</v>
      </c>
      <c r="I376" s="211"/>
      <c r="J376" s="208"/>
      <c r="K376" s="208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152</v>
      </c>
      <c r="AU376" s="216" t="s">
        <v>83</v>
      </c>
      <c r="AV376" s="11" t="s">
        <v>81</v>
      </c>
      <c r="AW376" s="11" t="s">
        <v>36</v>
      </c>
      <c r="AX376" s="11" t="s">
        <v>73</v>
      </c>
      <c r="AY376" s="216" t="s">
        <v>140</v>
      </c>
    </row>
    <row r="377" spans="2:51" s="12" customFormat="1" ht="13.5">
      <c r="B377" s="217"/>
      <c r="C377" s="218"/>
      <c r="D377" s="204" t="s">
        <v>152</v>
      </c>
      <c r="E377" s="219" t="s">
        <v>23</v>
      </c>
      <c r="F377" s="220" t="s">
        <v>667</v>
      </c>
      <c r="G377" s="218"/>
      <c r="H377" s="221">
        <v>18.714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152</v>
      </c>
      <c r="AU377" s="227" t="s">
        <v>83</v>
      </c>
      <c r="AV377" s="12" t="s">
        <v>83</v>
      </c>
      <c r="AW377" s="12" t="s">
        <v>36</v>
      </c>
      <c r="AX377" s="12" t="s">
        <v>73</v>
      </c>
      <c r="AY377" s="227" t="s">
        <v>140</v>
      </c>
    </row>
    <row r="378" spans="2:51" s="12" customFormat="1" ht="13.5">
      <c r="B378" s="217"/>
      <c r="C378" s="218"/>
      <c r="D378" s="204" t="s">
        <v>152</v>
      </c>
      <c r="E378" s="219" t="s">
        <v>23</v>
      </c>
      <c r="F378" s="220" t="s">
        <v>668</v>
      </c>
      <c r="G378" s="218"/>
      <c r="H378" s="221">
        <v>2.369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152</v>
      </c>
      <c r="AU378" s="227" t="s">
        <v>83</v>
      </c>
      <c r="AV378" s="12" t="s">
        <v>83</v>
      </c>
      <c r="AW378" s="12" t="s">
        <v>36</v>
      </c>
      <c r="AX378" s="12" t="s">
        <v>73</v>
      </c>
      <c r="AY378" s="227" t="s">
        <v>140</v>
      </c>
    </row>
    <row r="379" spans="2:51" s="14" customFormat="1" ht="13.5">
      <c r="B379" s="239"/>
      <c r="C379" s="240"/>
      <c r="D379" s="204" t="s">
        <v>152</v>
      </c>
      <c r="E379" s="241" t="s">
        <v>23</v>
      </c>
      <c r="F379" s="242" t="s">
        <v>295</v>
      </c>
      <c r="G379" s="240"/>
      <c r="H379" s="243">
        <v>21.083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AT379" s="249" t="s">
        <v>152</v>
      </c>
      <c r="AU379" s="249" t="s">
        <v>83</v>
      </c>
      <c r="AV379" s="14" t="s">
        <v>161</v>
      </c>
      <c r="AW379" s="14" t="s">
        <v>36</v>
      </c>
      <c r="AX379" s="14" t="s">
        <v>73</v>
      </c>
      <c r="AY379" s="249" t="s">
        <v>140</v>
      </c>
    </row>
    <row r="380" spans="2:51" s="11" customFormat="1" ht="13.5">
      <c r="B380" s="207"/>
      <c r="C380" s="208"/>
      <c r="D380" s="204" t="s">
        <v>152</v>
      </c>
      <c r="E380" s="209" t="s">
        <v>23</v>
      </c>
      <c r="F380" s="210" t="s">
        <v>302</v>
      </c>
      <c r="G380" s="208"/>
      <c r="H380" s="209" t="s">
        <v>23</v>
      </c>
      <c r="I380" s="211"/>
      <c r="J380" s="208"/>
      <c r="K380" s="208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152</v>
      </c>
      <c r="AU380" s="216" t="s">
        <v>83</v>
      </c>
      <c r="AV380" s="11" t="s">
        <v>81</v>
      </c>
      <c r="AW380" s="11" t="s">
        <v>36</v>
      </c>
      <c r="AX380" s="11" t="s">
        <v>73</v>
      </c>
      <c r="AY380" s="216" t="s">
        <v>140</v>
      </c>
    </row>
    <row r="381" spans="2:51" s="12" customFormat="1" ht="13.5">
      <c r="B381" s="217"/>
      <c r="C381" s="218"/>
      <c r="D381" s="204" t="s">
        <v>152</v>
      </c>
      <c r="E381" s="219" t="s">
        <v>23</v>
      </c>
      <c r="F381" s="220" t="s">
        <v>343</v>
      </c>
      <c r="G381" s="218"/>
      <c r="H381" s="221">
        <v>57.693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152</v>
      </c>
      <c r="AU381" s="227" t="s">
        <v>83</v>
      </c>
      <c r="AV381" s="12" t="s">
        <v>83</v>
      </c>
      <c r="AW381" s="12" t="s">
        <v>36</v>
      </c>
      <c r="AX381" s="12" t="s">
        <v>73</v>
      </c>
      <c r="AY381" s="227" t="s">
        <v>140</v>
      </c>
    </row>
    <row r="382" spans="2:51" s="12" customFormat="1" ht="13.5">
      <c r="B382" s="217"/>
      <c r="C382" s="218"/>
      <c r="D382" s="204" t="s">
        <v>152</v>
      </c>
      <c r="E382" s="219" t="s">
        <v>23</v>
      </c>
      <c r="F382" s="220" t="s">
        <v>344</v>
      </c>
      <c r="G382" s="218"/>
      <c r="H382" s="221">
        <v>22.126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152</v>
      </c>
      <c r="AU382" s="227" t="s">
        <v>83</v>
      </c>
      <c r="AV382" s="12" t="s">
        <v>83</v>
      </c>
      <c r="AW382" s="12" t="s">
        <v>36</v>
      </c>
      <c r="AX382" s="12" t="s">
        <v>73</v>
      </c>
      <c r="AY382" s="227" t="s">
        <v>140</v>
      </c>
    </row>
    <row r="383" spans="2:51" s="12" customFormat="1" ht="13.5">
      <c r="B383" s="217"/>
      <c r="C383" s="218"/>
      <c r="D383" s="204" t="s">
        <v>152</v>
      </c>
      <c r="E383" s="219" t="s">
        <v>23</v>
      </c>
      <c r="F383" s="220" t="s">
        <v>342</v>
      </c>
      <c r="G383" s="218"/>
      <c r="H383" s="221">
        <v>0.475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152</v>
      </c>
      <c r="AU383" s="227" t="s">
        <v>83</v>
      </c>
      <c r="AV383" s="12" t="s">
        <v>83</v>
      </c>
      <c r="AW383" s="12" t="s">
        <v>36</v>
      </c>
      <c r="AX383" s="12" t="s">
        <v>73</v>
      </c>
      <c r="AY383" s="227" t="s">
        <v>140</v>
      </c>
    </row>
    <row r="384" spans="2:51" s="14" customFormat="1" ht="13.5">
      <c r="B384" s="239"/>
      <c r="C384" s="240"/>
      <c r="D384" s="204" t="s">
        <v>152</v>
      </c>
      <c r="E384" s="241" t="s">
        <v>23</v>
      </c>
      <c r="F384" s="242" t="s">
        <v>295</v>
      </c>
      <c r="G384" s="240"/>
      <c r="H384" s="243">
        <v>80.294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AT384" s="249" t="s">
        <v>152</v>
      </c>
      <c r="AU384" s="249" t="s">
        <v>83</v>
      </c>
      <c r="AV384" s="14" t="s">
        <v>161</v>
      </c>
      <c r="AW384" s="14" t="s">
        <v>36</v>
      </c>
      <c r="AX384" s="14" t="s">
        <v>73</v>
      </c>
      <c r="AY384" s="249" t="s">
        <v>140</v>
      </c>
    </row>
    <row r="385" spans="2:51" s="11" customFormat="1" ht="13.5">
      <c r="B385" s="207"/>
      <c r="C385" s="208"/>
      <c r="D385" s="204" t="s">
        <v>152</v>
      </c>
      <c r="E385" s="209" t="s">
        <v>23</v>
      </c>
      <c r="F385" s="210" t="s">
        <v>304</v>
      </c>
      <c r="G385" s="208"/>
      <c r="H385" s="209" t="s">
        <v>23</v>
      </c>
      <c r="I385" s="211"/>
      <c r="J385" s="208"/>
      <c r="K385" s="208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152</v>
      </c>
      <c r="AU385" s="216" t="s">
        <v>83</v>
      </c>
      <c r="AV385" s="11" t="s">
        <v>81</v>
      </c>
      <c r="AW385" s="11" t="s">
        <v>36</v>
      </c>
      <c r="AX385" s="11" t="s">
        <v>73</v>
      </c>
      <c r="AY385" s="216" t="s">
        <v>140</v>
      </c>
    </row>
    <row r="386" spans="2:51" s="12" customFormat="1" ht="13.5">
      <c r="B386" s="217"/>
      <c r="C386" s="218"/>
      <c r="D386" s="204" t="s">
        <v>152</v>
      </c>
      <c r="E386" s="219" t="s">
        <v>23</v>
      </c>
      <c r="F386" s="220" t="s">
        <v>669</v>
      </c>
      <c r="G386" s="218"/>
      <c r="H386" s="221">
        <v>41.72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152</v>
      </c>
      <c r="AU386" s="227" t="s">
        <v>83</v>
      </c>
      <c r="AV386" s="12" t="s">
        <v>83</v>
      </c>
      <c r="AW386" s="12" t="s">
        <v>36</v>
      </c>
      <c r="AX386" s="12" t="s">
        <v>73</v>
      </c>
      <c r="AY386" s="227" t="s">
        <v>140</v>
      </c>
    </row>
    <row r="387" spans="2:51" s="12" customFormat="1" ht="13.5">
      <c r="B387" s="217"/>
      <c r="C387" s="218"/>
      <c r="D387" s="204" t="s">
        <v>152</v>
      </c>
      <c r="E387" s="219" t="s">
        <v>23</v>
      </c>
      <c r="F387" s="220" t="s">
        <v>670</v>
      </c>
      <c r="G387" s="218"/>
      <c r="H387" s="221">
        <v>7.699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152</v>
      </c>
      <c r="AU387" s="227" t="s">
        <v>83</v>
      </c>
      <c r="AV387" s="12" t="s">
        <v>83</v>
      </c>
      <c r="AW387" s="12" t="s">
        <v>36</v>
      </c>
      <c r="AX387" s="12" t="s">
        <v>73</v>
      </c>
      <c r="AY387" s="227" t="s">
        <v>140</v>
      </c>
    </row>
    <row r="388" spans="2:51" s="14" customFormat="1" ht="13.5">
      <c r="B388" s="239"/>
      <c r="C388" s="240"/>
      <c r="D388" s="204" t="s">
        <v>152</v>
      </c>
      <c r="E388" s="241" t="s">
        <v>23</v>
      </c>
      <c r="F388" s="242" t="s">
        <v>295</v>
      </c>
      <c r="G388" s="240"/>
      <c r="H388" s="243">
        <v>49.419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AT388" s="249" t="s">
        <v>152</v>
      </c>
      <c r="AU388" s="249" t="s">
        <v>83</v>
      </c>
      <c r="AV388" s="14" t="s">
        <v>161</v>
      </c>
      <c r="AW388" s="14" t="s">
        <v>36</v>
      </c>
      <c r="AX388" s="14" t="s">
        <v>73</v>
      </c>
      <c r="AY388" s="249" t="s">
        <v>140</v>
      </c>
    </row>
    <row r="389" spans="2:51" s="11" customFormat="1" ht="13.5">
      <c r="B389" s="207"/>
      <c r="C389" s="208"/>
      <c r="D389" s="204" t="s">
        <v>152</v>
      </c>
      <c r="E389" s="209" t="s">
        <v>23</v>
      </c>
      <c r="F389" s="210" t="s">
        <v>671</v>
      </c>
      <c r="G389" s="208"/>
      <c r="H389" s="209" t="s">
        <v>23</v>
      </c>
      <c r="I389" s="211"/>
      <c r="J389" s="208"/>
      <c r="K389" s="208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152</v>
      </c>
      <c r="AU389" s="216" t="s">
        <v>83</v>
      </c>
      <c r="AV389" s="11" t="s">
        <v>81</v>
      </c>
      <c r="AW389" s="11" t="s">
        <v>36</v>
      </c>
      <c r="AX389" s="11" t="s">
        <v>73</v>
      </c>
      <c r="AY389" s="216" t="s">
        <v>140</v>
      </c>
    </row>
    <row r="390" spans="2:51" s="12" customFormat="1" ht="13.5">
      <c r="B390" s="217"/>
      <c r="C390" s="218"/>
      <c r="D390" s="204" t="s">
        <v>152</v>
      </c>
      <c r="E390" s="219" t="s">
        <v>23</v>
      </c>
      <c r="F390" s="220" t="s">
        <v>672</v>
      </c>
      <c r="G390" s="218"/>
      <c r="H390" s="221">
        <v>5.39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152</v>
      </c>
      <c r="AU390" s="227" t="s">
        <v>83</v>
      </c>
      <c r="AV390" s="12" t="s">
        <v>83</v>
      </c>
      <c r="AW390" s="12" t="s">
        <v>36</v>
      </c>
      <c r="AX390" s="12" t="s">
        <v>73</v>
      </c>
      <c r="AY390" s="227" t="s">
        <v>140</v>
      </c>
    </row>
    <row r="391" spans="2:51" s="12" customFormat="1" ht="13.5">
      <c r="B391" s="217"/>
      <c r="C391" s="218"/>
      <c r="D391" s="204" t="s">
        <v>152</v>
      </c>
      <c r="E391" s="219" t="s">
        <v>23</v>
      </c>
      <c r="F391" s="220" t="s">
        <v>673</v>
      </c>
      <c r="G391" s="218"/>
      <c r="H391" s="221">
        <v>1.646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152</v>
      </c>
      <c r="AU391" s="227" t="s">
        <v>83</v>
      </c>
      <c r="AV391" s="12" t="s">
        <v>83</v>
      </c>
      <c r="AW391" s="12" t="s">
        <v>36</v>
      </c>
      <c r="AX391" s="12" t="s">
        <v>73</v>
      </c>
      <c r="AY391" s="227" t="s">
        <v>140</v>
      </c>
    </row>
    <row r="392" spans="2:51" s="14" customFormat="1" ht="13.5">
      <c r="B392" s="239"/>
      <c r="C392" s="240"/>
      <c r="D392" s="204" t="s">
        <v>152</v>
      </c>
      <c r="E392" s="241" t="s">
        <v>23</v>
      </c>
      <c r="F392" s="242" t="s">
        <v>295</v>
      </c>
      <c r="G392" s="240"/>
      <c r="H392" s="243">
        <v>7.036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152</v>
      </c>
      <c r="AU392" s="249" t="s">
        <v>83</v>
      </c>
      <c r="AV392" s="14" t="s">
        <v>161</v>
      </c>
      <c r="AW392" s="14" t="s">
        <v>36</v>
      </c>
      <c r="AX392" s="14" t="s">
        <v>73</v>
      </c>
      <c r="AY392" s="249" t="s">
        <v>140</v>
      </c>
    </row>
    <row r="393" spans="2:51" s="11" customFormat="1" ht="13.5">
      <c r="B393" s="207"/>
      <c r="C393" s="208"/>
      <c r="D393" s="204" t="s">
        <v>152</v>
      </c>
      <c r="E393" s="209" t="s">
        <v>23</v>
      </c>
      <c r="F393" s="210" t="s">
        <v>674</v>
      </c>
      <c r="G393" s="208"/>
      <c r="H393" s="209" t="s">
        <v>23</v>
      </c>
      <c r="I393" s="211"/>
      <c r="J393" s="208"/>
      <c r="K393" s="208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152</v>
      </c>
      <c r="AU393" s="216" t="s">
        <v>83</v>
      </c>
      <c r="AV393" s="11" t="s">
        <v>81</v>
      </c>
      <c r="AW393" s="11" t="s">
        <v>36</v>
      </c>
      <c r="AX393" s="11" t="s">
        <v>73</v>
      </c>
      <c r="AY393" s="216" t="s">
        <v>140</v>
      </c>
    </row>
    <row r="394" spans="2:51" s="12" customFormat="1" ht="13.5">
      <c r="B394" s="217"/>
      <c r="C394" s="218"/>
      <c r="D394" s="204" t="s">
        <v>152</v>
      </c>
      <c r="E394" s="219" t="s">
        <v>23</v>
      </c>
      <c r="F394" s="220" t="s">
        <v>675</v>
      </c>
      <c r="G394" s="218"/>
      <c r="H394" s="221">
        <v>6.115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152</v>
      </c>
      <c r="AU394" s="227" t="s">
        <v>83</v>
      </c>
      <c r="AV394" s="12" t="s">
        <v>83</v>
      </c>
      <c r="AW394" s="12" t="s">
        <v>36</v>
      </c>
      <c r="AX394" s="12" t="s">
        <v>73</v>
      </c>
      <c r="AY394" s="227" t="s">
        <v>140</v>
      </c>
    </row>
    <row r="395" spans="2:51" s="12" customFormat="1" ht="13.5">
      <c r="B395" s="217"/>
      <c r="C395" s="218"/>
      <c r="D395" s="204" t="s">
        <v>152</v>
      </c>
      <c r="E395" s="219" t="s">
        <v>23</v>
      </c>
      <c r="F395" s="220" t="s">
        <v>676</v>
      </c>
      <c r="G395" s="218"/>
      <c r="H395" s="221">
        <v>13.74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152</v>
      </c>
      <c r="AU395" s="227" t="s">
        <v>83</v>
      </c>
      <c r="AV395" s="12" t="s">
        <v>83</v>
      </c>
      <c r="AW395" s="12" t="s">
        <v>36</v>
      </c>
      <c r="AX395" s="12" t="s">
        <v>73</v>
      </c>
      <c r="AY395" s="227" t="s">
        <v>140</v>
      </c>
    </row>
    <row r="396" spans="2:51" s="14" customFormat="1" ht="13.5">
      <c r="B396" s="239"/>
      <c r="C396" s="240"/>
      <c r="D396" s="204" t="s">
        <v>152</v>
      </c>
      <c r="E396" s="241" t="s">
        <v>23</v>
      </c>
      <c r="F396" s="242" t="s">
        <v>295</v>
      </c>
      <c r="G396" s="240"/>
      <c r="H396" s="243">
        <v>19.855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AT396" s="249" t="s">
        <v>152</v>
      </c>
      <c r="AU396" s="249" t="s">
        <v>83</v>
      </c>
      <c r="AV396" s="14" t="s">
        <v>161</v>
      </c>
      <c r="AW396" s="14" t="s">
        <v>36</v>
      </c>
      <c r="AX396" s="14" t="s">
        <v>73</v>
      </c>
      <c r="AY396" s="249" t="s">
        <v>140</v>
      </c>
    </row>
    <row r="397" spans="2:51" s="13" customFormat="1" ht="13.5">
      <c r="B397" s="228"/>
      <c r="C397" s="229"/>
      <c r="D397" s="204" t="s">
        <v>152</v>
      </c>
      <c r="E397" s="230" t="s">
        <v>23</v>
      </c>
      <c r="F397" s="231" t="s">
        <v>155</v>
      </c>
      <c r="G397" s="229"/>
      <c r="H397" s="232">
        <v>293.841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152</v>
      </c>
      <c r="AU397" s="238" t="s">
        <v>83</v>
      </c>
      <c r="AV397" s="13" t="s">
        <v>148</v>
      </c>
      <c r="AW397" s="13" t="s">
        <v>36</v>
      </c>
      <c r="AX397" s="13" t="s">
        <v>81</v>
      </c>
      <c r="AY397" s="238" t="s">
        <v>140</v>
      </c>
    </row>
    <row r="398" spans="2:65" s="1" customFormat="1" ht="16.5" customHeight="1">
      <c r="B398" s="41"/>
      <c r="C398" s="192" t="s">
        <v>677</v>
      </c>
      <c r="D398" s="192" t="s">
        <v>143</v>
      </c>
      <c r="E398" s="193" t="s">
        <v>678</v>
      </c>
      <c r="F398" s="194" t="s">
        <v>679</v>
      </c>
      <c r="G398" s="195" t="s">
        <v>146</v>
      </c>
      <c r="H398" s="196">
        <v>19.855</v>
      </c>
      <c r="I398" s="197"/>
      <c r="J398" s="198">
        <f>ROUND(I398*H398,2)</f>
        <v>0</v>
      </c>
      <c r="K398" s="194" t="s">
        <v>147</v>
      </c>
      <c r="L398" s="61"/>
      <c r="M398" s="199" t="s">
        <v>23</v>
      </c>
      <c r="N398" s="200" t="s">
        <v>44</v>
      </c>
      <c r="O398" s="42"/>
      <c r="P398" s="201">
        <f>O398*H398</f>
        <v>0</v>
      </c>
      <c r="Q398" s="201">
        <v>0</v>
      </c>
      <c r="R398" s="201">
        <f>Q398*H398</f>
        <v>0</v>
      </c>
      <c r="S398" s="201">
        <v>0.00015</v>
      </c>
      <c r="T398" s="202">
        <f>S398*H398</f>
        <v>0.00297825</v>
      </c>
      <c r="AR398" s="24" t="s">
        <v>228</v>
      </c>
      <c r="AT398" s="24" t="s">
        <v>143</v>
      </c>
      <c r="AU398" s="24" t="s">
        <v>83</v>
      </c>
      <c r="AY398" s="24" t="s">
        <v>140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81</v>
      </c>
      <c r="BK398" s="203">
        <f>ROUND(I398*H398,2)</f>
        <v>0</v>
      </c>
      <c r="BL398" s="24" t="s">
        <v>228</v>
      </c>
      <c r="BM398" s="24" t="s">
        <v>680</v>
      </c>
    </row>
    <row r="399" spans="2:51" s="11" customFormat="1" ht="13.5">
      <c r="B399" s="207"/>
      <c r="C399" s="208"/>
      <c r="D399" s="204" t="s">
        <v>152</v>
      </c>
      <c r="E399" s="209" t="s">
        <v>23</v>
      </c>
      <c r="F399" s="210" t="s">
        <v>681</v>
      </c>
      <c r="G399" s="208"/>
      <c r="H399" s="209" t="s">
        <v>23</v>
      </c>
      <c r="I399" s="211"/>
      <c r="J399" s="208"/>
      <c r="K399" s="208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152</v>
      </c>
      <c r="AU399" s="216" t="s">
        <v>83</v>
      </c>
      <c r="AV399" s="11" t="s">
        <v>81</v>
      </c>
      <c r="AW399" s="11" t="s">
        <v>36</v>
      </c>
      <c r="AX399" s="11" t="s">
        <v>73</v>
      </c>
      <c r="AY399" s="216" t="s">
        <v>140</v>
      </c>
    </row>
    <row r="400" spans="2:51" s="12" customFormat="1" ht="13.5">
      <c r="B400" s="217"/>
      <c r="C400" s="218"/>
      <c r="D400" s="204" t="s">
        <v>152</v>
      </c>
      <c r="E400" s="219" t="s">
        <v>23</v>
      </c>
      <c r="F400" s="220" t="s">
        <v>675</v>
      </c>
      <c r="G400" s="218"/>
      <c r="H400" s="221">
        <v>6.115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152</v>
      </c>
      <c r="AU400" s="227" t="s">
        <v>83</v>
      </c>
      <c r="AV400" s="12" t="s">
        <v>83</v>
      </c>
      <c r="AW400" s="12" t="s">
        <v>36</v>
      </c>
      <c r="AX400" s="12" t="s">
        <v>73</v>
      </c>
      <c r="AY400" s="227" t="s">
        <v>140</v>
      </c>
    </row>
    <row r="401" spans="2:51" s="12" customFormat="1" ht="13.5">
      <c r="B401" s="217"/>
      <c r="C401" s="218"/>
      <c r="D401" s="204" t="s">
        <v>152</v>
      </c>
      <c r="E401" s="219" t="s">
        <v>23</v>
      </c>
      <c r="F401" s="220" t="s">
        <v>676</v>
      </c>
      <c r="G401" s="218"/>
      <c r="H401" s="221">
        <v>13.74</v>
      </c>
      <c r="I401" s="222"/>
      <c r="J401" s="218"/>
      <c r="K401" s="218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152</v>
      </c>
      <c r="AU401" s="227" t="s">
        <v>83</v>
      </c>
      <c r="AV401" s="12" t="s">
        <v>83</v>
      </c>
      <c r="AW401" s="12" t="s">
        <v>36</v>
      </c>
      <c r="AX401" s="12" t="s">
        <v>73</v>
      </c>
      <c r="AY401" s="227" t="s">
        <v>140</v>
      </c>
    </row>
    <row r="402" spans="2:51" s="13" customFormat="1" ht="13.5">
      <c r="B402" s="228"/>
      <c r="C402" s="229"/>
      <c r="D402" s="204" t="s">
        <v>152</v>
      </c>
      <c r="E402" s="230" t="s">
        <v>23</v>
      </c>
      <c r="F402" s="231" t="s">
        <v>155</v>
      </c>
      <c r="G402" s="229"/>
      <c r="H402" s="232">
        <v>19.855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152</v>
      </c>
      <c r="AU402" s="238" t="s">
        <v>83</v>
      </c>
      <c r="AV402" s="13" t="s">
        <v>148</v>
      </c>
      <c r="AW402" s="13" t="s">
        <v>36</v>
      </c>
      <c r="AX402" s="13" t="s">
        <v>81</v>
      </c>
      <c r="AY402" s="238" t="s">
        <v>140</v>
      </c>
    </row>
    <row r="403" spans="2:65" s="1" customFormat="1" ht="25.5" customHeight="1">
      <c r="B403" s="41"/>
      <c r="C403" s="192" t="s">
        <v>682</v>
      </c>
      <c r="D403" s="192" t="s">
        <v>143</v>
      </c>
      <c r="E403" s="193" t="s">
        <v>683</v>
      </c>
      <c r="F403" s="194" t="s">
        <v>684</v>
      </c>
      <c r="G403" s="195" t="s">
        <v>146</v>
      </c>
      <c r="H403" s="196">
        <v>66.7</v>
      </c>
      <c r="I403" s="197"/>
      <c r="J403" s="198">
        <f>ROUND(I403*H403,2)</f>
        <v>0</v>
      </c>
      <c r="K403" s="194" t="s">
        <v>147</v>
      </c>
      <c r="L403" s="61"/>
      <c r="M403" s="199" t="s">
        <v>23</v>
      </c>
      <c r="N403" s="200" t="s">
        <v>44</v>
      </c>
      <c r="O403" s="42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4" t="s">
        <v>228</v>
      </c>
      <c r="AT403" s="24" t="s">
        <v>143</v>
      </c>
      <c r="AU403" s="24" t="s">
        <v>83</v>
      </c>
      <c r="AY403" s="24" t="s">
        <v>140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81</v>
      </c>
      <c r="BK403" s="203">
        <f>ROUND(I403*H403,2)</f>
        <v>0</v>
      </c>
      <c r="BL403" s="24" t="s">
        <v>228</v>
      </c>
      <c r="BM403" s="24" t="s">
        <v>685</v>
      </c>
    </row>
    <row r="404" spans="2:51" s="11" customFormat="1" ht="13.5">
      <c r="B404" s="207"/>
      <c r="C404" s="208"/>
      <c r="D404" s="204" t="s">
        <v>152</v>
      </c>
      <c r="E404" s="209" t="s">
        <v>23</v>
      </c>
      <c r="F404" s="210" t="s">
        <v>409</v>
      </c>
      <c r="G404" s="208"/>
      <c r="H404" s="209" t="s">
        <v>23</v>
      </c>
      <c r="I404" s="211"/>
      <c r="J404" s="208"/>
      <c r="K404" s="208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152</v>
      </c>
      <c r="AU404" s="216" t="s">
        <v>83</v>
      </c>
      <c r="AV404" s="11" t="s">
        <v>81</v>
      </c>
      <c r="AW404" s="11" t="s">
        <v>36</v>
      </c>
      <c r="AX404" s="11" t="s">
        <v>73</v>
      </c>
      <c r="AY404" s="216" t="s">
        <v>140</v>
      </c>
    </row>
    <row r="405" spans="2:51" s="12" customFormat="1" ht="13.5">
      <c r="B405" s="217"/>
      <c r="C405" s="218"/>
      <c r="D405" s="204" t="s">
        <v>152</v>
      </c>
      <c r="E405" s="219" t="s">
        <v>23</v>
      </c>
      <c r="F405" s="220" t="s">
        <v>410</v>
      </c>
      <c r="G405" s="218"/>
      <c r="H405" s="221">
        <v>66.7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152</v>
      </c>
      <c r="AU405" s="227" t="s">
        <v>83</v>
      </c>
      <c r="AV405" s="12" t="s">
        <v>83</v>
      </c>
      <c r="AW405" s="12" t="s">
        <v>36</v>
      </c>
      <c r="AX405" s="12" t="s">
        <v>73</v>
      </c>
      <c r="AY405" s="227" t="s">
        <v>140</v>
      </c>
    </row>
    <row r="406" spans="2:51" s="13" customFormat="1" ht="13.5">
      <c r="B406" s="228"/>
      <c r="C406" s="229"/>
      <c r="D406" s="204" t="s">
        <v>152</v>
      </c>
      <c r="E406" s="230" t="s">
        <v>23</v>
      </c>
      <c r="F406" s="231" t="s">
        <v>155</v>
      </c>
      <c r="G406" s="229"/>
      <c r="H406" s="232">
        <v>66.7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152</v>
      </c>
      <c r="AU406" s="238" t="s">
        <v>83</v>
      </c>
      <c r="AV406" s="13" t="s">
        <v>148</v>
      </c>
      <c r="AW406" s="13" t="s">
        <v>36</v>
      </c>
      <c r="AX406" s="13" t="s">
        <v>81</v>
      </c>
      <c r="AY406" s="238" t="s">
        <v>140</v>
      </c>
    </row>
    <row r="407" spans="2:65" s="1" customFormat="1" ht="16.5" customHeight="1">
      <c r="B407" s="41"/>
      <c r="C407" s="253" t="s">
        <v>686</v>
      </c>
      <c r="D407" s="253" t="s">
        <v>402</v>
      </c>
      <c r="E407" s="254" t="s">
        <v>687</v>
      </c>
      <c r="F407" s="255" t="s">
        <v>688</v>
      </c>
      <c r="G407" s="256" t="s">
        <v>146</v>
      </c>
      <c r="H407" s="257">
        <v>70.035</v>
      </c>
      <c r="I407" s="258"/>
      <c r="J407" s="259">
        <f>ROUND(I407*H407,2)</f>
        <v>0</v>
      </c>
      <c r="K407" s="255" t="s">
        <v>147</v>
      </c>
      <c r="L407" s="260"/>
      <c r="M407" s="261" t="s">
        <v>23</v>
      </c>
      <c r="N407" s="262" t="s">
        <v>44</v>
      </c>
      <c r="O407" s="42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4" t="s">
        <v>434</v>
      </c>
      <c r="AT407" s="24" t="s">
        <v>402</v>
      </c>
      <c r="AU407" s="24" t="s">
        <v>83</v>
      </c>
      <c r="AY407" s="24" t="s">
        <v>140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81</v>
      </c>
      <c r="BK407" s="203">
        <f>ROUND(I407*H407,2)</f>
        <v>0</v>
      </c>
      <c r="BL407" s="24" t="s">
        <v>228</v>
      </c>
      <c r="BM407" s="24" t="s">
        <v>689</v>
      </c>
    </row>
    <row r="408" spans="2:51" s="12" customFormat="1" ht="13.5">
      <c r="B408" s="217"/>
      <c r="C408" s="218"/>
      <c r="D408" s="204" t="s">
        <v>152</v>
      </c>
      <c r="E408" s="218"/>
      <c r="F408" s="220" t="s">
        <v>690</v>
      </c>
      <c r="G408" s="218"/>
      <c r="H408" s="221">
        <v>70.035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152</v>
      </c>
      <c r="AU408" s="227" t="s">
        <v>83</v>
      </c>
      <c r="AV408" s="12" t="s">
        <v>83</v>
      </c>
      <c r="AW408" s="12" t="s">
        <v>6</v>
      </c>
      <c r="AX408" s="12" t="s">
        <v>81</v>
      </c>
      <c r="AY408" s="227" t="s">
        <v>140</v>
      </c>
    </row>
    <row r="409" spans="2:65" s="1" customFormat="1" ht="25.5" customHeight="1">
      <c r="B409" s="41"/>
      <c r="C409" s="192" t="s">
        <v>691</v>
      </c>
      <c r="D409" s="192" t="s">
        <v>143</v>
      </c>
      <c r="E409" s="193" t="s">
        <v>692</v>
      </c>
      <c r="F409" s="194" t="s">
        <v>693</v>
      </c>
      <c r="G409" s="195" t="s">
        <v>146</v>
      </c>
      <c r="H409" s="196">
        <v>293.841</v>
      </c>
      <c r="I409" s="197"/>
      <c r="J409" s="198">
        <f>ROUND(I409*H409,2)</f>
        <v>0</v>
      </c>
      <c r="K409" s="194" t="s">
        <v>147</v>
      </c>
      <c r="L409" s="61"/>
      <c r="M409" s="199" t="s">
        <v>23</v>
      </c>
      <c r="N409" s="200" t="s">
        <v>44</v>
      </c>
      <c r="O409" s="42"/>
      <c r="P409" s="201">
        <f>O409*H409</f>
        <v>0</v>
      </c>
      <c r="Q409" s="201">
        <v>0.0002</v>
      </c>
      <c r="R409" s="201">
        <f>Q409*H409</f>
        <v>0.05876820000000001</v>
      </c>
      <c r="S409" s="201">
        <v>0</v>
      </c>
      <c r="T409" s="202">
        <f>S409*H409</f>
        <v>0</v>
      </c>
      <c r="AR409" s="24" t="s">
        <v>228</v>
      </c>
      <c r="AT409" s="24" t="s">
        <v>143</v>
      </c>
      <c r="AU409" s="24" t="s">
        <v>83</v>
      </c>
      <c r="AY409" s="24" t="s">
        <v>140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81</v>
      </c>
      <c r="BK409" s="203">
        <f>ROUND(I409*H409,2)</f>
        <v>0</v>
      </c>
      <c r="BL409" s="24" t="s">
        <v>228</v>
      </c>
      <c r="BM409" s="24" t="s">
        <v>694</v>
      </c>
    </row>
    <row r="410" spans="2:51" s="12" customFormat="1" ht="13.5">
      <c r="B410" s="217"/>
      <c r="C410" s="218"/>
      <c r="D410" s="204" t="s">
        <v>152</v>
      </c>
      <c r="E410" s="219" t="s">
        <v>23</v>
      </c>
      <c r="F410" s="220" t="s">
        <v>695</v>
      </c>
      <c r="G410" s="218"/>
      <c r="H410" s="221">
        <v>293.841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152</v>
      </c>
      <c r="AU410" s="227" t="s">
        <v>83</v>
      </c>
      <c r="AV410" s="12" t="s">
        <v>83</v>
      </c>
      <c r="AW410" s="12" t="s">
        <v>36</v>
      </c>
      <c r="AX410" s="12" t="s">
        <v>73</v>
      </c>
      <c r="AY410" s="227" t="s">
        <v>140</v>
      </c>
    </row>
    <row r="411" spans="2:51" s="13" customFormat="1" ht="13.5">
      <c r="B411" s="228"/>
      <c r="C411" s="229"/>
      <c r="D411" s="204" t="s">
        <v>152</v>
      </c>
      <c r="E411" s="230" t="s">
        <v>23</v>
      </c>
      <c r="F411" s="231" t="s">
        <v>155</v>
      </c>
      <c r="G411" s="229"/>
      <c r="H411" s="232">
        <v>293.841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152</v>
      </c>
      <c r="AU411" s="238" t="s">
        <v>83</v>
      </c>
      <c r="AV411" s="13" t="s">
        <v>148</v>
      </c>
      <c r="AW411" s="13" t="s">
        <v>36</v>
      </c>
      <c r="AX411" s="13" t="s">
        <v>81</v>
      </c>
      <c r="AY411" s="238" t="s">
        <v>140</v>
      </c>
    </row>
    <row r="412" spans="2:65" s="1" customFormat="1" ht="25.5" customHeight="1">
      <c r="B412" s="41"/>
      <c r="C412" s="192" t="s">
        <v>696</v>
      </c>
      <c r="D412" s="192" t="s">
        <v>143</v>
      </c>
      <c r="E412" s="193" t="s">
        <v>697</v>
      </c>
      <c r="F412" s="194" t="s">
        <v>698</v>
      </c>
      <c r="G412" s="195" t="s">
        <v>146</v>
      </c>
      <c r="H412" s="196">
        <v>31.661</v>
      </c>
      <c r="I412" s="197"/>
      <c r="J412" s="198">
        <f>ROUND(I412*H412,2)</f>
        <v>0</v>
      </c>
      <c r="K412" s="194" t="s">
        <v>147</v>
      </c>
      <c r="L412" s="61"/>
      <c r="M412" s="199" t="s">
        <v>23</v>
      </c>
      <c r="N412" s="200" t="s">
        <v>44</v>
      </c>
      <c r="O412" s="42"/>
      <c r="P412" s="201">
        <f>O412*H412</f>
        <v>0</v>
      </c>
      <c r="Q412" s="201">
        <v>0.00026</v>
      </c>
      <c r="R412" s="201">
        <f>Q412*H412</f>
        <v>0.008231859999999999</v>
      </c>
      <c r="S412" s="201">
        <v>0</v>
      </c>
      <c r="T412" s="202">
        <f>S412*H412</f>
        <v>0</v>
      </c>
      <c r="AR412" s="24" t="s">
        <v>228</v>
      </c>
      <c r="AT412" s="24" t="s">
        <v>143</v>
      </c>
      <c r="AU412" s="24" t="s">
        <v>83</v>
      </c>
      <c r="AY412" s="24" t="s">
        <v>140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4" t="s">
        <v>81</v>
      </c>
      <c r="BK412" s="203">
        <f>ROUND(I412*H412,2)</f>
        <v>0</v>
      </c>
      <c r="BL412" s="24" t="s">
        <v>228</v>
      </c>
      <c r="BM412" s="24" t="s">
        <v>699</v>
      </c>
    </row>
    <row r="413" spans="2:51" s="11" customFormat="1" ht="13.5">
      <c r="B413" s="207"/>
      <c r="C413" s="208"/>
      <c r="D413" s="204" t="s">
        <v>152</v>
      </c>
      <c r="E413" s="209" t="s">
        <v>23</v>
      </c>
      <c r="F413" s="210" t="s">
        <v>332</v>
      </c>
      <c r="G413" s="208"/>
      <c r="H413" s="209" t="s">
        <v>23</v>
      </c>
      <c r="I413" s="211"/>
      <c r="J413" s="208"/>
      <c r="K413" s="208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152</v>
      </c>
      <c r="AU413" s="216" t="s">
        <v>83</v>
      </c>
      <c r="AV413" s="11" t="s">
        <v>81</v>
      </c>
      <c r="AW413" s="11" t="s">
        <v>36</v>
      </c>
      <c r="AX413" s="11" t="s">
        <v>73</v>
      </c>
      <c r="AY413" s="216" t="s">
        <v>140</v>
      </c>
    </row>
    <row r="414" spans="2:51" s="11" customFormat="1" ht="13.5">
      <c r="B414" s="207"/>
      <c r="C414" s="208"/>
      <c r="D414" s="204" t="s">
        <v>152</v>
      </c>
      <c r="E414" s="209" t="s">
        <v>23</v>
      </c>
      <c r="F414" s="210" t="s">
        <v>671</v>
      </c>
      <c r="G414" s="208"/>
      <c r="H414" s="209" t="s">
        <v>23</v>
      </c>
      <c r="I414" s="211"/>
      <c r="J414" s="208"/>
      <c r="K414" s="208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152</v>
      </c>
      <c r="AU414" s="216" t="s">
        <v>83</v>
      </c>
      <c r="AV414" s="11" t="s">
        <v>81</v>
      </c>
      <c r="AW414" s="11" t="s">
        <v>36</v>
      </c>
      <c r="AX414" s="11" t="s">
        <v>73</v>
      </c>
      <c r="AY414" s="216" t="s">
        <v>140</v>
      </c>
    </row>
    <row r="415" spans="2:51" s="12" customFormat="1" ht="13.5">
      <c r="B415" s="217"/>
      <c r="C415" s="218"/>
      <c r="D415" s="204" t="s">
        <v>152</v>
      </c>
      <c r="E415" s="219" t="s">
        <v>23</v>
      </c>
      <c r="F415" s="220" t="s">
        <v>672</v>
      </c>
      <c r="G415" s="218"/>
      <c r="H415" s="221">
        <v>5.39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152</v>
      </c>
      <c r="AU415" s="227" t="s">
        <v>83</v>
      </c>
      <c r="AV415" s="12" t="s">
        <v>83</v>
      </c>
      <c r="AW415" s="12" t="s">
        <v>36</v>
      </c>
      <c r="AX415" s="12" t="s">
        <v>73</v>
      </c>
      <c r="AY415" s="227" t="s">
        <v>140</v>
      </c>
    </row>
    <row r="416" spans="2:51" s="12" customFormat="1" ht="13.5">
      <c r="B416" s="217"/>
      <c r="C416" s="218"/>
      <c r="D416" s="204" t="s">
        <v>152</v>
      </c>
      <c r="E416" s="219" t="s">
        <v>23</v>
      </c>
      <c r="F416" s="220" t="s">
        <v>673</v>
      </c>
      <c r="G416" s="218"/>
      <c r="H416" s="221">
        <v>1.646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152</v>
      </c>
      <c r="AU416" s="227" t="s">
        <v>83</v>
      </c>
      <c r="AV416" s="12" t="s">
        <v>83</v>
      </c>
      <c r="AW416" s="12" t="s">
        <v>36</v>
      </c>
      <c r="AX416" s="12" t="s">
        <v>73</v>
      </c>
      <c r="AY416" s="227" t="s">
        <v>140</v>
      </c>
    </row>
    <row r="417" spans="2:51" s="14" customFormat="1" ht="13.5">
      <c r="B417" s="239"/>
      <c r="C417" s="240"/>
      <c r="D417" s="204" t="s">
        <v>152</v>
      </c>
      <c r="E417" s="241" t="s">
        <v>23</v>
      </c>
      <c r="F417" s="242" t="s">
        <v>295</v>
      </c>
      <c r="G417" s="240"/>
      <c r="H417" s="243">
        <v>7.036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AT417" s="249" t="s">
        <v>152</v>
      </c>
      <c r="AU417" s="249" t="s">
        <v>83</v>
      </c>
      <c r="AV417" s="14" t="s">
        <v>161</v>
      </c>
      <c r="AW417" s="14" t="s">
        <v>36</v>
      </c>
      <c r="AX417" s="14" t="s">
        <v>73</v>
      </c>
      <c r="AY417" s="249" t="s">
        <v>140</v>
      </c>
    </row>
    <row r="418" spans="2:51" s="11" customFormat="1" ht="13.5">
      <c r="B418" s="207"/>
      <c r="C418" s="208"/>
      <c r="D418" s="204" t="s">
        <v>152</v>
      </c>
      <c r="E418" s="209" t="s">
        <v>23</v>
      </c>
      <c r="F418" s="210" t="s">
        <v>674</v>
      </c>
      <c r="G418" s="208"/>
      <c r="H418" s="209" t="s">
        <v>23</v>
      </c>
      <c r="I418" s="211"/>
      <c r="J418" s="208"/>
      <c r="K418" s="208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152</v>
      </c>
      <c r="AU418" s="216" t="s">
        <v>83</v>
      </c>
      <c r="AV418" s="11" t="s">
        <v>81</v>
      </c>
      <c r="AW418" s="11" t="s">
        <v>36</v>
      </c>
      <c r="AX418" s="11" t="s">
        <v>73</v>
      </c>
      <c r="AY418" s="216" t="s">
        <v>140</v>
      </c>
    </row>
    <row r="419" spans="2:51" s="12" customFormat="1" ht="13.5">
      <c r="B419" s="217"/>
      <c r="C419" s="218"/>
      <c r="D419" s="204" t="s">
        <v>152</v>
      </c>
      <c r="E419" s="219" t="s">
        <v>23</v>
      </c>
      <c r="F419" s="220" t="s">
        <v>675</v>
      </c>
      <c r="G419" s="218"/>
      <c r="H419" s="221">
        <v>6.115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152</v>
      </c>
      <c r="AU419" s="227" t="s">
        <v>83</v>
      </c>
      <c r="AV419" s="12" t="s">
        <v>83</v>
      </c>
      <c r="AW419" s="12" t="s">
        <v>36</v>
      </c>
      <c r="AX419" s="12" t="s">
        <v>73</v>
      </c>
      <c r="AY419" s="227" t="s">
        <v>140</v>
      </c>
    </row>
    <row r="420" spans="2:51" s="12" customFormat="1" ht="13.5">
      <c r="B420" s="217"/>
      <c r="C420" s="218"/>
      <c r="D420" s="204" t="s">
        <v>152</v>
      </c>
      <c r="E420" s="219" t="s">
        <v>23</v>
      </c>
      <c r="F420" s="220" t="s">
        <v>676</v>
      </c>
      <c r="G420" s="218"/>
      <c r="H420" s="221">
        <v>13.74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152</v>
      </c>
      <c r="AU420" s="227" t="s">
        <v>83</v>
      </c>
      <c r="AV420" s="12" t="s">
        <v>83</v>
      </c>
      <c r="AW420" s="12" t="s">
        <v>36</v>
      </c>
      <c r="AX420" s="12" t="s">
        <v>73</v>
      </c>
      <c r="AY420" s="227" t="s">
        <v>140</v>
      </c>
    </row>
    <row r="421" spans="2:51" s="14" customFormat="1" ht="13.5">
      <c r="B421" s="239"/>
      <c r="C421" s="240"/>
      <c r="D421" s="204" t="s">
        <v>152</v>
      </c>
      <c r="E421" s="241" t="s">
        <v>23</v>
      </c>
      <c r="F421" s="242" t="s">
        <v>295</v>
      </c>
      <c r="G421" s="240"/>
      <c r="H421" s="243">
        <v>19.855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AT421" s="249" t="s">
        <v>152</v>
      </c>
      <c r="AU421" s="249" t="s">
        <v>83</v>
      </c>
      <c r="AV421" s="14" t="s">
        <v>161</v>
      </c>
      <c r="AW421" s="14" t="s">
        <v>36</v>
      </c>
      <c r="AX421" s="14" t="s">
        <v>73</v>
      </c>
      <c r="AY421" s="249" t="s">
        <v>140</v>
      </c>
    </row>
    <row r="422" spans="2:51" s="11" customFormat="1" ht="13.5">
      <c r="B422" s="207"/>
      <c r="C422" s="208"/>
      <c r="D422" s="204" t="s">
        <v>152</v>
      </c>
      <c r="E422" s="209" t="s">
        <v>23</v>
      </c>
      <c r="F422" s="210" t="s">
        <v>700</v>
      </c>
      <c r="G422" s="208"/>
      <c r="H422" s="209" t="s">
        <v>23</v>
      </c>
      <c r="I422" s="211"/>
      <c r="J422" s="208"/>
      <c r="K422" s="208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152</v>
      </c>
      <c r="AU422" s="216" t="s">
        <v>83</v>
      </c>
      <c r="AV422" s="11" t="s">
        <v>81</v>
      </c>
      <c r="AW422" s="11" t="s">
        <v>36</v>
      </c>
      <c r="AX422" s="11" t="s">
        <v>73</v>
      </c>
      <c r="AY422" s="216" t="s">
        <v>140</v>
      </c>
    </row>
    <row r="423" spans="2:51" s="12" customFormat="1" ht="13.5">
      <c r="B423" s="217"/>
      <c r="C423" s="218"/>
      <c r="D423" s="204" t="s">
        <v>152</v>
      </c>
      <c r="E423" s="219" t="s">
        <v>23</v>
      </c>
      <c r="F423" s="220" t="s">
        <v>701</v>
      </c>
      <c r="G423" s="218"/>
      <c r="H423" s="221">
        <v>4.77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152</v>
      </c>
      <c r="AU423" s="227" t="s">
        <v>83</v>
      </c>
      <c r="AV423" s="12" t="s">
        <v>83</v>
      </c>
      <c r="AW423" s="12" t="s">
        <v>36</v>
      </c>
      <c r="AX423" s="12" t="s">
        <v>73</v>
      </c>
      <c r="AY423" s="227" t="s">
        <v>140</v>
      </c>
    </row>
    <row r="424" spans="2:51" s="14" customFormat="1" ht="13.5">
      <c r="B424" s="239"/>
      <c r="C424" s="240"/>
      <c r="D424" s="204" t="s">
        <v>152</v>
      </c>
      <c r="E424" s="241" t="s">
        <v>23</v>
      </c>
      <c r="F424" s="242" t="s">
        <v>295</v>
      </c>
      <c r="G424" s="240"/>
      <c r="H424" s="243">
        <v>4.77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AT424" s="249" t="s">
        <v>152</v>
      </c>
      <c r="AU424" s="249" t="s">
        <v>83</v>
      </c>
      <c r="AV424" s="14" t="s">
        <v>161</v>
      </c>
      <c r="AW424" s="14" t="s">
        <v>36</v>
      </c>
      <c r="AX424" s="14" t="s">
        <v>73</v>
      </c>
      <c r="AY424" s="249" t="s">
        <v>140</v>
      </c>
    </row>
    <row r="425" spans="2:51" s="13" customFormat="1" ht="13.5">
      <c r="B425" s="228"/>
      <c r="C425" s="229"/>
      <c r="D425" s="204" t="s">
        <v>152</v>
      </c>
      <c r="E425" s="230" t="s">
        <v>23</v>
      </c>
      <c r="F425" s="231" t="s">
        <v>155</v>
      </c>
      <c r="G425" s="229"/>
      <c r="H425" s="232">
        <v>31.661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AT425" s="238" t="s">
        <v>152</v>
      </c>
      <c r="AU425" s="238" t="s">
        <v>83</v>
      </c>
      <c r="AV425" s="13" t="s">
        <v>148</v>
      </c>
      <c r="AW425" s="13" t="s">
        <v>36</v>
      </c>
      <c r="AX425" s="13" t="s">
        <v>81</v>
      </c>
      <c r="AY425" s="238" t="s">
        <v>140</v>
      </c>
    </row>
    <row r="426" spans="2:65" s="1" customFormat="1" ht="25.5" customHeight="1">
      <c r="B426" s="41"/>
      <c r="C426" s="192" t="s">
        <v>702</v>
      </c>
      <c r="D426" s="192" t="s">
        <v>143</v>
      </c>
      <c r="E426" s="193" t="s">
        <v>703</v>
      </c>
      <c r="F426" s="194" t="s">
        <v>704</v>
      </c>
      <c r="G426" s="195" t="s">
        <v>146</v>
      </c>
      <c r="H426" s="196">
        <v>266.95</v>
      </c>
      <c r="I426" s="197"/>
      <c r="J426" s="198">
        <f>ROUND(I426*H426,2)</f>
        <v>0</v>
      </c>
      <c r="K426" s="194" t="s">
        <v>147</v>
      </c>
      <c r="L426" s="61"/>
      <c r="M426" s="199" t="s">
        <v>23</v>
      </c>
      <c r="N426" s="200" t="s">
        <v>44</v>
      </c>
      <c r="O426" s="42"/>
      <c r="P426" s="201">
        <f>O426*H426</f>
        <v>0</v>
      </c>
      <c r="Q426" s="201">
        <v>0.00029</v>
      </c>
      <c r="R426" s="201">
        <f>Q426*H426</f>
        <v>0.0774155</v>
      </c>
      <c r="S426" s="201">
        <v>0</v>
      </c>
      <c r="T426" s="202">
        <f>S426*H426</f>
        <v>0</v>
      </c>
      <c r="AR426" s="24" t="s">
        <v>228</v>
      </c>
      <c r="AT426" s="24" t="s">
        <v>143</v>
      </c>
      <c r="AU426" s="24" t="s">
        <v>83</v>
      </c>
      <c r="AY426" s="24" t="s">
        <v>140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81</v>
      </c>
      <c r="BK426" s="203">
        <f>ROUND(I426*H426,2)</f>
        <v>0</v>
      </c>
      <c r="BL426" s="24" t="s">
        <v>228</v>
      </c>
      <c r="BM426" s="24" t="s">
        <v>705</v>
      </c>
    </row>
    <row r="427" spans="2:51" s="11" customFormat="1" ht="13.5">
      <c r="B427" s="207"/>
      <c r="C427" s="208"/>
      <c r="D427" s="204" t="s">
        <v>152</v>
      </c>
      <c r="E427" s="209" t="s">
        <v>23</v>
      </c>
      <c r="F427" s="210" t="s">
        <v>332</v>
      </c>
      <c r="G427" s="208"/>
      <c r="H427" s="209" t="s">
        <v>23</v>
      </c>
      <c r="I427" s="211"/>
      <c r="J427" s="208"/>
      <c r="K427" s="208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152</v>
      </c>
      <c r="AU427" s="216" t="s">
        <v>83</v>
      </c>
      <c r="AV427" s="11" t="s">
        <v>81</v>
      </c>
      <c r="AW427" s="11" t="s">
        <v>36</v>
      </c>
      <c r="AX427" s="11" t="s">
        <v>73</v>
      </c>
      <c r="AY427" s="216" t="s">
        <v>140</v>
      </c>
    </row>
    <row r="428" spans="2:51" s="11" customFormat="1" ht="13.5">
      <c r="B428" s="207"/>
      <c r="C428" s="208"/>
      <c r="D428" s="204" t="s">
        <v>152</v>
      </c>
      <c r="E428" s="209" t="s">
        <v>23</v>
      </c>
      <c r="F428" s="210" t="s">
        <v>293</v>
      </c>
      <c r="G428" s="208"/>
      <c r="H428" s="209" t="s">
        <v>23</v>
      </c>
      <c r="I428" s="211"/>
      <c r="J428" s="208"/>
      <c r="K428" s="208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152</v>
      </c>
      <c r="AU428" s="216" t="s">
        <v>83</v>
      </c>
      <c r="AV428" s="11" t="s">
        <v>81</v>
      </c>
      <c r="AW428" s="11" t="s">
        <v>36</v>
      </c>
      <c r="AX428" s="11" t="s">
        <v>73</v>
      </c>
      <c r="AY428" s="216" t="s">
        <v>140</v>
      </c>
    </row>
    <row r="429" spans="2:51" s="12" customFormat="1" ht="13.5">
      <c r="B429" s="217"/>
      <c r="C429" s="218"/>
      <c r="D429" s="204" t="s">
        <v>152</v>
      </c>
      <c r="E429" s="219" t="s">
        <v>23</v>
      </c>
      <c r="F429" s="220" t="s">
        <v>340</v>
      </c>
      <c r="G429" s="218"/>
      <c r="H429" s="221">
        <v>56.739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152</v>
      </c>
      <c r="AU429" s="227" t="s">
        <v>83</v>
      </c>
      <c r="AV429" s="12" t="s">
        <v>83</v>
      </c>
      <c r="AW429" s="12" t="s">
        <v>36</v>
      </c>
      <c r="AX429" s="12" t="s">
        <v>73</v>
      </c>
      <c r="AY429" s="227" t="s">
        <v>140</v>
      </c>
    </row>
    <row r="430" spans="2:51" s="12" customFormat="1" ht="13.5">
      <c r="B430" s="217"/>
      <c r="C430" s="218"/>
      <c r="D430" s="204" t="s">
        <v>152</v>
      </c>
      <c r="E430" s="219" t="s">
        <v>23</v>
      </c>
      <c r="F430" s="220" t="s">
        <v>341</v>
      </c>
      <c r="G430" s="218"/>
      <c r="H430" s="221">
        <v>21.169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152</v>
      </c>
      <c r="AU430" s="227" t="s">
        <v>83</v>
      </c>
      <c r="AV430" s="12" t="s">
        <v>83</v>
      </c>
      <c r="AW430" s="12" t="s">
        <v>36</v>
      </c>
      <c r="AX430" s="12" t="s">
        <v>73</v>
      </c>
      <c r="AY430" s="227" t="s">
        <v>140</v>
      </c>
    </row>
    <row r="431" spans="2:51" s="12" customFormat="1" ht="13.5">
      <c r="B431" s="217"/>
      <c r="C431" s="218"/>
      <c r="D431" s="204" t="s">
        <v>152</v>
      </c>
      <c r="E431" s="219" t="s">
        <v>23</v>
      </c>
      <c r="F431" s="220" t="s">
        <v>342</v>
      </c>
      <c r="G431" s="218"/>
      <c r="H431" s="221">
        <v>0.475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152</v>
      </c>
      <c r="AU431" s="227" t="s">
        <v>83</v>
      </c>
      <c r="AV431" s="12" t="s">
        <v>83</v>
      </c>
      <c r="AW431" s="12" t="s">
        <v>36</v>
      </c>
      <c r="AX431" s="12" t="s">
        <v>73</v>
      </c>
      <c r="AY431" s="227" t="s">
        <v>140</v>
      </c>
    </row>
    <row r="432" spans="2:51" s="14" customFormat="1" ht="13.5">
      <c r="B432" s="239"/>
      <c r="C432" s="240"/>
      <c r="D432" s="204" t="s">
        <v>152</v>
      </c>
      <c r="E432" s="241" t="s">
        <v>23</v>
      </c>
      <c r="F432" s="242" t="s">
        <v>295</v>
      </c>
      <c r="G432" s="240"/>
      <c r="H432" s="243">
        <v>78.383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AT432" s="249" t="s">
        <v>152</v>
      </c>
      <c r="AU432" s="249" t="s">
        <v>83</v>
      </c>
      <c r="AV432" s="14" t="s">
        <v>161</v>
      </c>
      <c r="AW432" s="14" t="s">
        <v>36</v>
      </c>
      <c r="AX432" s="14" t="s">
        <v>73</v>
      </c>
      <c r="AY432" s="249" t="s">
        <v>140</v>
      </c>
    </row>
    <row r="433" spans="2:51" s="11" customFormat="1" ht="13.5">
      <c r="B433" s="207"/>
      <c r="C433" s="208"/>
      <c r="D433" s="204" t="s">
        <v>152</v>
      </c>
      <c r="E433" s="209" t="s">
        <v>23</v>
      </c>
      <c r="F433" s="210" t="s">
        <v>296</v>
      </c>
      <c r="G433" s="208"/>
      <c r="H433" s="209" t="s">
        <v>23</v>
      </c>
      <c r="I433" s="211"/>
      <c r="J433" s="208"/>
      <c r="K433" s="208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152</v>
      </c>
      <c r="AU433" s="216" t="s">
        <v>83</v>
      </c>
      <c r="AV433" s="11" t="s">
        <v>81</v>
      </c>
      <c r="AW433" s="11" t="s">
        <v>36</v>
      </c>
      <c r="AX433" s="11" t="s">
        <v>73</v>
      </c>
      <c r="AY433" s="216" t="s">
        <v>140</v>
      </c>
    </row>
    <row r="434" spans="2:51" s="12" customFormat="1" ht="13.5">
      <c r="B434" s="217"/>
      <c r="C434" s="218"/>
      <c r="D434" s="204" t="s">
        <v>152</v>
      </c>
      <c r="E434" s="219" t="s">
        <v>23</v>
      </c>
      <c r="F434" s="220" t="s">
        <v>664</v>
      </c>
      <c r="G434" s="218"/>
      <c r="H434" s="221">
        <v>30.873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152</v>
      </c>
      <c r="AU434" s="227" t="s">
        <v>83</v>
      </c>
      <c r="AV434" s="12" t="s">
        <v>83</v>
      </c>
      <c r="AW434" s="12" t="s">
        <v>36</v>
      </c>
      <c r="AX434" s="12" t="s">
        <v>73</v>
      </c>
      <c r="AY434" s="227" t="s">
        <v>140</v>
      </c>
    </row>
    <row r="435" spans="2:51" s="12" customFormat="1" ht="13.5">
      <c r="B435" s="217"/>
      <c r="C435" s="218"/>
      <c r="D435" s="204" t="s">
        <v>152</v>
      </c>
      <c r="E435" s="219" t="s">
        <v>23</v>
      </c>
      <c r="F435" s="220" t="s">
        <v>665</v>
      </c>
      <c r="G435" s="218"/>
      <c r="H435" s="221">
        <v>6.66</v>
      </c>
      <c r="I435" s="222"/>
      <c r="J435" s="218"/>
      <c r="K435" s="218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152</v>
      </c>
      <c r="AU435" s="227" t="s">
        <v>83</v>
      </c>
      <c r="AV435" s="12" t="s">
        <v>83</v>
      </c>
      <c r="AW435" s="12" t="s">
        <v>36</v>
      </c>
      <c r="AX435" s="12" t="s">
        <v>73</v>
      </c>
      <c r="AY435" s="227" t="s">
        <v>140</v>
      </c>
    </row>
    <row r="436" spans="2:51" s="12" customFormat="1" ht="13.5">
      <c r="B436" s="217"/>
      <c r="C436" s="218"/>
      <c r="D436" s="204" t="s">
        <v>152</v>
      </c>
      <c r="E436" s="219" t="s">
        <v>23</v>
      </c>
      <c r="F436" s="220" t="s">
        <v>666</v>
      </c>
      <c r="G436" s="218"/>
      <c r="H436" s="221">
        <v>0.238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152</v>
      </c>
      <c r="AU436" s="227" t="s">
        <v>83</v>
      </c>
      <c r="AV436" s="12" t="s">
        <v>83</v>
      </c>
      <c r="AW436" s="12" t="s">
        <v>36</v>
      </c>
      <c r="AX436" s="12" t="s">
        <v>73</v>
      </c>
      <c r="AY436" s="227" t="s">
        <v>140</v>
      </c>
    </row>
    <row r="437" spans="2:51" s="14" customFormat="1" ht="13.5">
      <c r="B437" s="239"/>
      <c r="C437" s="240"/>
      <c r="D437" s="204" t="s">
        <v>152</v>
      </c>
      <c r="E437" s="241" t="s">
        <v>23</v>
      </c>
      <c r="F437" s="242" t="s">
        <v>295</v>
      </c>
      <c r="G437" s="240"/>
      <c r="H437" s="243">
        <v>37.771</v>
      </c>
      <c r="I437" s="244"/>
      <c r="J437" s="240"/>
      <c r="K437" s="240"/>
      <c r="L437" s="245"/>
      <c r="M437" s="246"/>
      <c r="N437" s="247"/>
      <c r="O437" s="247"/>
      <c r="P437" s="247"/>
      <c r="Q437" s="247"/>
      <c r="R437" s="247"/>
      <c r="S437" s="247"/>
      <c r="T437" s="248"/>
      <c r="AT437" s="249" t="s">
        <v>152</v>
      </c>
      <c r="AU437" s="249" t="s">
        <v>83</v>
      </c>
      <c r="AV437" s="14" t="s">
        <v>161</v>
      </c>
      <c r="AW437" s="14" t="s">
        <v>36</v>
      </c>
      <c r="AX437" s="14" t="s">
        <v>73</v>
      </c>
      <c r="AY437" s="249" t="s">
        <v>140</v>
      </c>
    </row>
    <row r="438" spans="2:51" s="11" customFormat="1" ht="13.5">
      <c r="B438" s="207"/>
      <c r="C438" s="208"/>
      <c r="D438" s="204" t="s">
        <v>152</v>
      </c>
      <c r="E438" s="209" t="s">
        <v>23</v>
      </c>
      <c r="F438" s="210" t="s">
        <v>299</v>
      </c>
      <c r="G438" s="208"/>
      <c r="H438" s="209" t="s">
        <v>23</v>
      </c>
      <c r="I438" s="211"/>
      <c r="J438" s="208"/>
      <c r="K438" s="208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152</v>
      </c>
      <c r="AU438" s="216" t="s">
        <v>83</v>
      </c>
      <c r="AV438" s="11" t="s">
        <v>81</v>
      </c>
      <c r="AW438" s="11" t="s">
        <v>36</v>
      </c>
      <c r="AX438" s="11" t="s">
        <v>73</v>
      </c>
      <c r="AY438" s="216" t="s">
        <v>140</v>
      </c>
    </row>
    <row r="439" spans="2:51" s="12" customFormat="1" ht="13.5">
      <c r="B439" s="217"/>
      <c r="C439" s="218"/>
      <c r="D439" s="204" t="s">
        <v>152</v>
      </c>
      <c r="E439" s="219" t="s">
        <v>23</v>
      </c>
      <c r="F439" s="220" t="s">
        <v>667</v>
      </c>
      <c r="G439" s="218"/>
      <c r="H439" s="221">
        <v>18.714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152</v>
      </c>
      <c r="AU439" s="227" t="s">
        <v>83</v>
      </c>
      <c r="AV439" s="12" t="s">
        <v>83</v>
      </c>
      <c r="AW439" s="12" t="s">
        <v>36</v>
      </c>
      <c r="AX439" s="12" t="s">
        <v>73</v>
      </c>
      <c r="AY439" s="227" t="s">
        <v>140</v>
      </c>
    </row>
    <row r="440" spans="2:51" s="12" customFormat="1" ht="13.5">
      <c r="B440" s="217"/>
      <c r="C440" s="218"/>
      <c r="D440" s="204" t="s">
        <v>152</v>
      </c>
      <c r="E440" s="219" t="s">
        <v>23</v>
      </c>
      <c r="F440" s="220" t="s">
        <v>668</v>
      </c>
      <c r="G440" s="218"/>
      <c r="H440" s="221">
        <v>2.369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152</v>
      </c>
      <c r="AU440" s="227" t="s">
        <v>83</v>
      </c>
      <c r="AV440" s="12" t="s">
        <v>83</v>
      </c>
      <c r="AW440" s="12" t="s">
        <v>36</v>
      </c>
      <c r="AX440" s="12" t="s">
        <v>73</v>
      </c>
      <c r="AY440" s="227" t="s">
        <v>140</v>
      </c>
    </row>
    <row r="441" spans="2:51" s="14" customFormat="1" ht="13.5">
      <c r="B441" s="239"/>
      <c r="C441" s="240"/>
      <c r="D441" s="204" t="s">
        <v>152</v>
      </c>
      <c r="E441" s="241" t="s">
        <v>23</v>
      </c>
      <c r="F441" s="242" t="s">
        <v>295</v>
      </c>
      <c r="G441" s="240"/>
      <c r="H441" s="243">
        <v>21.083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AT441" s="249" t="s">
        <v>152</v>
      </c>
      <c r="AU441" s="249" t="s">
        <v>83</v>
      </c>
      <c r="AV441" s="14" t="s">
        <v>161</v>
      </c>
      <c r="AW441" s="14" t="s">
        <v>36</v>
      </c>
      <c r="AX441" s="14" t="s">
        <v>73</v>
      </c>
      <c r="AY441" s="249" t="s">
        <v>140</v>
      </c>
    </row>
    <row r="442" spans="2:51" s="11" customFormat="1" ht="13.5">
      <c r="B442" s="207"/>
      <c r="C442" s="208"/>
      <c r="D442" s="204" t="s">
        <v>152</v>
      </c>
      <c r="E442" s="209" t="s">
        <v>23</v>
      </c>
      <c r="F442" s="210" t="s">
        <v>302</v>
      </c>
      <c r="G442" s="208"/>
      <c r="H442" s="209" t="s">
        <v>23</v>
      </c>
      <c r="I442" s="211"/>
      <c r="J442" s="208"/>
      <c r="K442" s="208"/>
      <c r="L442" s="212"/>
      <c r="M442" s="213"/>
      <c r="N442" s="214"/>
      <c r="O442" s="214"/>
      <c r="P442" s="214"/>
      <c r="Q442" s="214"/>
      <c r="R442" s="214"/>
      <c r="S442" s="214"/>
      <c r="T442" s="215"/>
      <c r="AT442" s="216" t="s">
        <v>152</v>
      </c>
      <c r="AU442" s="216" t="s">
        <v>83</v>
      </c>
      <c r="AV442" s="11" t="s">
        <v>81</v>
      </c>
      <c r="AW442" s="11" t="s">
        <v>36</v>
      </c>
      <c r="AX442" s="11" t="s">
        <v>73</v>
      </c>
      <c r="AY442" s="216" t="s">
        <v>140</v>
      </c>
    </row>
    <row r="443" spans="2:51" s="12" customFormat="1" ht="13.5">
      <c r="B443" s="217"/>
      <c r="C443" s="218"/>
      <c r="D443" s="204" t="s">
        <v>152</v>
      </c>
      <c r="E443" s="219" t="s">
        <v>23</v>
      </c>
      <c r="F443" s="220" t="s">
        <v>343</v>
      </c>
      <c r="G443" s="218"/>
      <c r="H443" s="221">
        <v>57.693</v>
      </c>
      <c r="I443" s="222"/>
      <c r="J443" s="218"/>
      <c r="K443" s="218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152</v>
      </c>
      <c r="AU443" s="227" t="s">
        <v>83</v>
      </c>
      <c r="AV443" s="12" t="s">
        <v>83</v>
      </c>
      <c r="AW443" s="12" t="s">
        <v>36</v>
      </c>
      <c r="AX443" s="12" t="s">
        <v>73</v>
      </c>
      <c r="AY443" s="227" t="s">
        <v>140</v>
      </c>
    </row>
    <row r="444" spans="2:51" s="12" customFormat="1" ht="13.5">
      <c r="B444" s="217"/>
      <c r="C444" s="218"/>
      <c r="D444" s="204" t="s">
        <v>152</v>
      </c>
      <c r="E444" s="219" t="s">
        <v>23</v>
      </c>
      <c r="F444" s="220" t="s">
        <v>344</v>
      </c>
      <c r="G444" s="218"/>
      <c r="H444" s="221">
        <v>22.126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152</v>
      </c>
      <c r="AU444" s="227" t="s">
        <v>83</v>
      </c>
      <c r="AV444" s="12" t="s">
        <v>83</v>
      </c>
      <c r="AW444" s="12" t="s">
        <v>36</v>
      </c>
      <c r="AX444" s="12" t="s">
        <v>73</v>
      </c>
      <c r="AY444" s="227" t="s">
        <v>140</v>
      </c>
    </row>
    <row r="445" spans="2:51" s="12" customFormat="1" ht="13.5">
      <c r="B445" s="217"/>
      <c r="C445" s="218"/>
      <c r="D445" s="204" t="s">
        <v>152</v>
      </c>
      <c r="E445" s="219" t="s">
        <v>23</v>
      </c>
      <c r="F445" s="220" t="s">
        <v>342</v>
      </c>
      <c r="G445" s="218"/>
      <c r="H445" s="221">
        <v>0.475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152</v>
      </c>
      <c r="AU445" s="227" t="s">
        <v>83</v>
      </c>
      <c r="AV445" s="12" t="s">
        <v>83</v>
      </c>
      <c r="AW445" s="12" t="s">
        <v>36</v>
      </c>
      <c r="AX445" s="12" t="s">
        <v>73</v>
      </c>
      <c r="AY445" s="227" t="s">
        <v>140</v>
      </c>
    </row>
    <row r="446" spans="2:51" s="14" customFormat="1" ht="13.5">
      <c r="B446" s="239"/>
      <c r="C446" s="240"/>
      <c r="D446" s="204" t="s">
        <v>152</v>
      </c>
      <c r="E446" s="241" t="s">
        <v>23</v>
      </c>
      <c r="F446" s="242" t="s">
        <v>295</v>
      </c>
      <c r="G446" s="240"/>
      <c r="H446" s="243">
        <v>80.294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AT446" s="249" t="s">
        <v>152</v>
      </c>
      <c r="AU446" s="249" t="s">
        <v>83</v>
      </c>
      <c r="AV446" s="14" t="s">
        <v>161</v>
      </c>
      <c r="AW446" s="14" t="s">
        <v>36</v>
      </c>
      <c r="AX446" s="14" t="s">
        <v>73</v>
      </c>
      <c r="AY446" s="249" t="s">
        <v>140</v>
      </c>
    </row>
    <row r="447" spans="2:51" s="11" customFormat="1" ht="13.5">
      <c r="B447" s="207"/>
      <c r="C447" s="208"/>
      <c r="D447" s="204" t="s">
        <v>152</v>
      </c>
      <c r="E447" s="209" t="s">
        <v>23</v>
      </c>
      <c r="F447" s="210" t="s">
        <v>304</v>
      </c>
      <c r="G447" s="208"/>
      <c r="H447" s="209" t="s">
        <v>23</v>
      </c>
      <c r="I447" s="211"/>
      <c r="J447" s="208"/>
      <c r="K447" s="208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152</v>
      </c>
      <c r="AU447" s="216" t="s">
        <v>83</v>
      </c>
      <c r="AV447" s="11" t="s">
        <v>81</v>
      </c>
      <c r="AW447" s="11" t="s">
        <v>36</v>
      </c>
      <c r="AX447" s="11" t="s">
        <v>73</v>
      </c>
      <c r="AY447" s="216" t="s">
        <v>140</v>
      </c>
    </row>
    <row r="448" spans="2:51" s="12" customFormat="1" ht="13.5">
      <c r="B448" s="217"/>
      <c r="C448" s="218"/>
      <c r="D448" s="204" t="s">
        <v>152</v>
      </c>
      <c r="E448" s="219" t="s">
        <v>23</v>
      </c>
      <c r="F448" s="220" t="s">
        <v>669</v>
      </c>
      <c r="G448" s="218"/>
      <c r="H448" s="221">
        <v>41.72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152</v>
      </c>
      <c r="AU448" s="227" t="s">
        <v>83</v>
      </c>
      <c r="AV448" s="12" t="s">
        <v>83</v>
      </c>
      <c r="AW448" s="12" t="s">
        <v>36</v>
      </c>
      <c r="AX448" s="12" t="s">
        <v>73</v>
      </c>
      <c r="AY448" s="227" t="s">
        <v>140</v>
      </c>
    </row>
    <row r="449" spans="2:51" s="12" customFormat="1" ht="13.5">
      <c r="B449" s="217"/>
      <c r="C449" s="218"/>
      <c r="D449" s="204" t="s">
        <v>152</v>
      </c>
      <c r="E449" s="219" t="s">
        <v>23</v>
      </c>
      <c r="F449" s="220" t="s">
        <v>670</v>
      </c>
      <c r="G449" s="218"/>
      <c r="H449" s="221">
        <v>7.699</v>
      </c>
      <c r="I449" s="222"/>
      <c r="J449" s="218"/>
      <c r="K449" s="218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152</v>
      </c>
      <c r="AU449" s="227" t="s">
        <v>83</v>
      </c>
      <c r="AV449" s="12" t="s">
        <v>83</v>
      </c>
      <c r="AW449" s="12" t="s">
        <v>36</v>
      </c>
      <c r="AX449" s="12" t="s">
        <v>73</v>
      </c>
      <c r="AY449" s="227" t="s">
        <v>140</v>
      </c>
    </row>
    <row r="450" spans="2:51" s="14" customFormat="1" ht="13.5">
      <c r="B450" s="239"/>
      <c r="C450" s="240"/>
      <c r="D450" s="204" t="s">
        <v>152</v>
      </c>
      <c r="E450" s="241" t="s">
        <v>23</v>
      </c>
      <c r="F450" s="242" t="s">
        <v>295</v>
      </c>
      <c r="G450" s="240"/>
      <c r="H450" s="243">
        <v>49.419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AT450" s="249" t="s">
        <v>152</v>
      </c>
      <c r="AU450" s="249" t="s">
        <v>83</v>
      </c>
      <c r="AV450" s="14" t="s">
        <v>161</v>
      </c>
      <c r="AW450" s="14" t="s">
        <v>36</v>
      </c>
      <c r="AX450" s="14" t="s">
        <v>73</v>
      </c>
      <c r="AY450" s="249" t="s">
        <v>140</v>
      </c>
    </row>
    <row r="451" spans="2:51" s="13" customFormat="1" ht="13.5">
      <c r="B451" s="228"/>
      <c r="C451" s="229"/>
      <c r="D451" s="204" t="s">
        <v>152</v>
      </c>
      <c r="E451" s="230" t="s">
        <v>23</v>
      </c>
      <c r="F451" s="231" t="s">
        <v>155</v>
      </c>
      <c r="G451" s="229"/>
      <c r="H451" s="232">
        <v>266.95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152</v>
      </c>
      <c r="AU451" s="238" t="s">
        <v>83</v>
      </c>
      <c r="AV451" s="13" t="s">
        <v>148</v>
      </c>
      <c r="AW451" s="13" t="s">
        <v>36</v>
      </c>
      <c r="AX451" s="13" t="s">
        <v>81</v>
      </c>
      <c r="AY451" s="238" t="s">
        <v>140</v>
      </c>
    </row>
    <row r="452" spans="2:65" s="1" customFormat="1" ht="38.25" customHeight="1">
      <c r="B452" s="41"/>
      <c r="C452" s="192" t="s">
        <v>706</v>
      </c>
      <c r="D452" s="192" t="s">
        <v>143</v>
      </c>
      <c r="E452" s="193" t="s">
        <v>707</v>
      </c>
      <c r="F452" s="194" t="s">
        <v>708</v>
      </c>
      <c r="G452" s="195" t="s">
        <v>146</v>
      </c>
      <c r="H452" s="196">
        <v>158.677</v>
      </c>
      <c r="I452" s="197"/>
      <c r="J452" s="198">
        <f>ROUND(I452*H452,2)</f>
        <v>0</v>
      </c>
      <c r="K452" s="194" t="s">
        <v>147</v>
      </c>
      <c r="L452" s="61"/>
      <c r="M452" s="199" t="s">
        <v>23</v>
      </c>
      <c r="N452" s="200" t="s">
        <v>44</v>
      </c>
      <c r="O452" s="42"/>
      <c r="P452" s="201">
        <f>O452*H452</f>
        <v>0</v>
      </c>
      <c r="Q452" s="201">
        <v>1E-05</v>
      </c>
      <c r="R452" s="201">
        <f>Q452*H452</f>
        <v>0.0015867700000000002</v>
      </c>
      <c r="S452" s="201">
        <v>0</v>
      </c>
      <c r="T452" s="202">
        <f>S452*H452</f>
        <v>0</v>
      </c>
      <c r="AR452" s="24" t="s">
        <v>228</v>
      </c>
      <c r="AT452" s="24" t="s">
        <v>143</v>
      </c>
      <c r="AU452" s="24" t="s">
        <v>83</v>
      </c>
      <c r="AY452" s="24" t="s">
        <v>140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4" t="s">
        <v>81</v>
      </c>
      <c r="BK452" s="203">
        <f>ROUND(I452*H452,2)</f>
        <v>0</v>
      </c>
      <c r="BL452" s="24" t="s">
        <v>228</v>
      </c>
      <c r="BM452" s="24" t="s">
        <v>709</v>
      </c>
    </row>
    <row r="453" spans="2:51" s="11" customFormat="1" ht="13.5">
      <c r="B453" s="207"/>
      <c r="C453" s="208"/>
      <c r="D453" s="204" t="s">
        <v>152</v>
      </c>
      <c r="E453" s="209" t="s">
        <v>23</v>
      </c>
      <c r="F453" s="210" t="s">
        <v>332</v>
      </c>
      <c r="G453" s="208"/>
      <c r="H453" s="209" t="s">
        <v>23</v>
      </c>
      <c r="I453" s="211"/>
      <c r="J453" s="208"/>
      <c r="K453" s="208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152</v>
      </c>
      <c r="AU453" s="216" t="s">
        <v>83</v>
      </c>
      <c r="AV453" s="11" t="s">
        <v>81</v>
      </c>
      <c r="AW453" s="11" t="s">
        <v>36</v>
      </c>
      <c r="AX453" s="11" t="s">
        <v>73</v>
      </c>
      <c r="AY453" s="216" t="s">
        <v>140</v>
      </c>
    </row>
    <row r="454" spans="2:51" s="11" customFormat="1" ht="13.5">
      <c r="B454" s="207"/>
      <c r="C454" s="208"/>
      <c r="D454" s="204" t="s">
        <v>152</v>
      </c>
      <c r="E454" s="209" t="s">
        <v>23</v>
      </c>
      <c r="F454" s="210" t="s">
        <v>293</v>
      </c>
      <c r="G454" s="208"/>
      <c r="H454" s="209" t="s">
        <v>23</v>
      </c>
      <c r="I454" s="211"/>
      <c r="J454" s="208"/>
      <c r="K454" s="208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152</v>
      </c>
      <c r="AU454" s="216" t="s">
        <v>83</v>
      </c>
      <c r="AV454" s="11" t="s">
        <v>81</v>
      </c>
      <c r="AW454" s="11" t="s">
        <v>36</v>
      </c>
      <c r="AX454" s="11" t="s">
        <v>73</v>
      </c>
      <c r="AY454" s="216" t="s">
        <v>140</v>
      </c>
    </row>
    <row r="455" spans="2:51" s="12" customFormat="1" ht="13.5">
      <c r="B455" s="217"/>
      <c r="C455" s="218"/>
      <c r="D455" s="204" t="s">
        <v>152</v>
      </c>
      <c r="E455" s="219" t="s">
        <v>23</v>
      </c>
      <c r="F455" s="220" t="s">
        <v>340</v>
      </c>
      <c r="G455" s="218"/>
      <c r="H455" s="221">
        <v>56.739</v>
      </c>
      <c r="I455" s="222"/>
      <c r="J455" s="218"/>
      <c r="K455" s="218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152</v>
      </c>
      <c r="AU455" s="227" t="s">
        <v>83</v>
      </c>
      <c r="AV455" s="12" t="s">
        <v>83</v>
      </c>
      <c r="AW455" s="12" t="s">
        <v>36</v>
      </c>
      <c r="AX455" s="12" t="s">
        <v>73</v>
      </c>
      <c r="AY455" s="227" t="s">
        <v>140</v>
      </c>
    </row>
    <row r="456" spans="2:51" s="12" customFormat="1" ht="13.5">
      <c r="B456" s="217"/>
      <c r="C456" s="218"/>
      <c r="D456" s="204" t="s">
        <v>152</v>
      </c>
      <c r="E456" s="219" t="s">
        <v>23</v>
      </c>
      <c r="F456" s="220" t="s">
        <v>341</v>
      </c>
      <c r="G456" s="218"/>
      <c r="H456" s="221">
        <v>21.169</v>
      </c>
      <c r="I456" s="222"/>
      <c r="J456" s="218"/>
      <c r="K456" s="218"/>
      <c r="L456" s="223"/>
      <c r="M456" s="224"/>
      <c r="N456" s="225"/>
      <c r="O456" s="225"/>
      <c r="P456" s="225"/>
      <c r="Q456" s="225"/>
      <c r="R456" s="225"/>
      <c r="S456" s="225"/>
      <c r="T456" s="226"/>
      <c r="AT456" s="227" t="s">
        <v>152</v>
      </c>
      <c r="AU456" s="227" t="s">
        <v>83</v>
      </c>
      <c r="AV456" s="12" t="s">
        <v>83</v>
      </c>
      <c r="AW456" s="12" t="s">
        <v>36</v>
      </c>
      <c r="AX456" s="12" t="s">
        <v>73</v>
      </c>
      <c r="AY456" s="227" t="s">
        <v>140</v>
      </c>
    </row>
    <row r="457" spans="2:51" s="12" customFormat="1" ht="13.5">
      <c r="B457" s="217"/>
      <c r="C457" s="218"/>
      <c r="D457" s="204" t="s">
        <v>152</v>
      </c>
      <c r="E457" s="219" t="s">
        <v>23</v>
      </c>
      <c r="F457" s="220" t="s">
        <v>342</v>
      </c>
      <c r="G457" s="218"/>
      <c r="H457" s="221">
        <v>0.475</v>
      </c>
      <c r="I457" s="222"/>
      <c r="J457" s="218"/>
      <c r="K457" s="218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152</v>
      </c>
      <c r="AU457" s="227" t="s">
        <v>83</v>
      </c>
      <c r="AV457" s="12" t="s">
        <v>83</v>
      </c>
      <c r="AW457" s="12" t="s">
        <v>36</v>
      </c>
      <c r="AX457" s="12" t="s">
        <v>73</v>
      </c>
      <c r="AY457" s="227" t="s">
        <v>140</v>
      </c>
    </row>
    <row r="458" spans="2:51" s="14" customFormat="1" ht="13.5">
      <c r="B458" s="239"/>
      <c r="C458" s="240"/>
      <c r="D458" s="204" t="s">
        <v>152</v>
      </c>
      <c r="E458" s="241" t="s">
        <v>23</v>
      </c>
      <c r="F458" s="242" t="s">
        <v>295</v>
      </c>
      <c r="G458" s="240"/>
      <c r="H458" s="243">
        <v>78.383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AT458" s="249" t="s">
        <v>152</v>
      </c>
      <c r="AU458" s="249" t="s">
        <v>83</v>
      </c>
      <c r="AV458" s="14" t="s">
        <v>161</v>
      </c>
      <c r="AW458" s="14" t="s">
        <v>36</v>
      </c>
      <c r="AX458" s="14" t="s">
        <v>73</v>
      </c>
      <c r="AY458" s="249" t="s">
        <v>140</v>
      </c>
    </row>
    <row r="459" spans="2:51" s="11" customFormat="1" ht="13.5">
      <c r="B459" s="207"/>
      <c r="C459" s="208"/>
      <c r="D459" s="204" t="s">
        <v>152</v>
      </c>
      <c r="E459" s="209" t="s">
        <v>23</v>
      </c>
      <c r="F459" s="210" t="s">
        <v>302</v>
      </c>
      <c r="G459" s="208"/>
      <c r="H459" s="209" t="s">
        <v>23</v>
      </c>
      <c r="I459" s="211"/>
      <c r="J459" s="208"/>
      <c r="K459" s="208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152</v>
      </c>
      <c r="AU459" s="216" t="s">
        <v>83</v>
      </c>
      <c r="AV459" s="11" t="s">
        <v>81</v>
      </c>
      <c r="AW459" s="11" t="s">
        <v>36</v>
      </c>
      <c r="AX459" s="11" t="s">
        <v>73</v>
      </c>
      <c r="AY459" s="216" t="s">
        <v>140</v>
      </c>
    </row>
    <row r="460" spans="2:51" s="12" customFormat="1" ht="13.5">
      <c r="B460" s="217"/>
      <c r="C460" s="218"/>
      <c r="D460" s="204" t="s">
        <v>152</v>
      </c>
      <c r="E460" s="219" t="s">
        <v>23</v>
      </c>
      <c r="F460" s="220" t="s">
        <v>343</v>
      </c>
      <c r="G460" s="218"/>
      <c r="H460" s="221">
        <v>57.693</v>
      </c>
      <c r="I460" s="222"/>
      <c r="J460" s="218"/>
      <c r="K460" s="218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152</v>
      </c>
      <c r="AU460" s="227" t="s">
        <v>83</v>
      </c>
      <c r="AV460" s="12" t="s">
        <v>83</v>
      </c>
      <c r="AW460" s="12" t="s">
        <v>36</v>
      </c>
      <c r="AX460" s="12" t="s">
        <v>73</v>
      </c>
      <c r="AY460" s="227" t="s">
        <v>140</v>
      </c>
    </row>
    <row r="461" spans="2:51" s="12" customFormat="1" ht="13.5">
      <c r="B461" s="217"/>
      <c r="C461" s="218"/>
      <c r="D461" s="204" t="s">
        <v>152</v>
      </c>
      <c r="E461" s="219" t="s">
        <v>23</v>
      </c>
      <c r="F461" s="220" t="s">
        <v>344</v>
      </c>
      <c r="G461" s="218"/>
      <c r="H461" s="221">
        <v>22.126</v>
      </c>
      <c r="I461" s="222"/>
      <c r="J461" s="218"/>
      <c r="K461" s="218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152</v>
      </c>
      <c r="AU461" s="227" t="s">
        <v>83</v>
      </c>
      <c r="AV461" s="12" t="s">
        <v>83</v>
      </c>
      <c r="AW461" s="12" t="s">
        <v>36</v>
      </c>
      <c r="AX461" s="12" t="s">
        <v>73</v>
      </c>
      <c r="AY461" s="227" t="s">
        <v>140</v>
      </c>
    </row>
    <row r="462" spans="2:51" s="12" customFormat="1" ht="13.5">
      <c r="B462" s="217"/>
      <c r="C462" s="218"/>
      <c r="D462" s="204" t="s">
        <v>152</v>
      </c>
      <c r="E462" s="219" t="s">
        <v>23</v>
      </c>
      <c r="F462" s="220" t="s">
        <v>342</v>
      </c>
      <c r="G462" s="218"/>
      <c r="H462" s="221">
        <v>0.475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152</v>
      </c>
      <c r="AU462" s="227" t="s">
        <v>83</v>
      </c>
      <c r="AV462" s="12" t="s">
        <v>83</v>
      </c>
      <c r="AW462" s="12" t="s">
        <v>36</v>
      </c>
      <c r="AX462" s="12" t="s">
        <v>73</v>
      </c>
      <c r="AY462" s="227" t="s">
        <v>140</v>
      </c>
    </row>
    <row r="463" spans="2:51" s="14" customFormat="1" ht="13.5">
      <c r="B463" s="239"/>
      <c r="C463" s="240"/>
      <c r="D463" s="204" t="s">
        <v>152</v>
      </c>
      <c r="E463" s="241" t="s">
        <v>23</v>
      </c>
      <c r="F463" s="242" t="s">
        <v>295</v>
      </c>
      <c r="G463" s="240"/>
      <c r="H463" s="243">
        <v>80.294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AT463" s="249" t="s">
        <v>152</v>
      </c>
      <c r="AU463" s="249" t="s">
        <v>83</v>
      </c>
      <c r="AV463" s="14" t="s">
        <v>161</v>
      </c>
      <c r="AW463" s="14" t="s">
        <v>36</v>
      </c>
      <c r="AX463" s="14" t="s">
        <v>73</v>
      </c>
      <c r="AY463" s="249" t="s">
        <v>140</v>
      </c>
    </row>
    <row r="464" spans="2:51" s="13" customFormat="1" ht="13.5">
      <c r="B464" s="228"/>
      <c r="C464" s="229"/>
      <c r="D464" s="204" t="s">
        <v>152</v>
      </c>
      <c r="E464" s="230" t="s">
        <v>23</v>
      </c>
      <c r="F464" s="231" t="s">
        <v>155</v>
      </c>
      <c r="G464" s="229"/>
      <c r="H464" s="232">
        <v>158.677</v>
      </c>
      <c r="I464" s="233"/>
      <c r="J464" s="229"/>
      <c r="K464" s="229"/>
      <c r="L464" s="234"/>
      <c r="M464" s="250"/>
      <c r="N464" s="251"/>
      <c r="O464" s="251"/>
      <c r="P464" s="251"/>
      <c r="Q464" s="251"/>
      <c r="R464" s="251"/>
      <c r="S464" s="251"/>
      <c r="T464" s="252"/>
      <c r="AT464" s="238" t="s">
        <v>152</v>
      </c>
      <c r="AU464" s="238" t="s">
        <v>83</v>
      </c>
      <c r="AV464" s="13" t="s">
        <v>148</v>
      </c>
      <c r="AW464" s="13" t="s">
        <v>36</v>
      </c>
      <c r="AX464" s="13" t="s">
        <v>81</v>
      </c>
      <c r="AY464" s="238" t="s">
        <v>140</v>
      </c>
    </row>
    <row r="465" spans="2:12" s="1" customFormat="1" ht="6.95" customHeight="1">
      <c r="B465" s="56"/>
      <c r="C465" s="57"/>
      <c r="D465" s="57"/>
      <c r="E465" s="57"/>
      <c r="F465" s="57"/>
      <c r="G465" s="57"/>
      <c r="H465" s="57"/>
      <c r="I465" s="139"/>
      <c r="J465" s="57"/>
      <c r="K465" s="57"/>
      <c r="L465" s="61"/>
    </row>
  </sheetData>
  <sheetProtection algorithmName="SHA-512" hashValue="oeKd5PbXMXdfm+qfbwTIFc2Lgo1NqpPCqaEY8YEpF2Rezys6An9GCl4/XqWUAcpVKHu8P9uuIRbZAzVzAjmdgw==" saltValue="S+oN3QSxwZSqwL3PcSzuQXpPnnNWhhurft2xciD6Nno5OW1bboSyO5zOydm86Jal6azcocnS5pxPNxlNEzpf+g==" spinCount="100000" sheet="1" objects="1" scenarios="1" formatColumns="0" formatRows="0" autoFilter="0"/>
  <autoFilter ref="C89:K464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2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394" t="s">
        <v>100</v>
      </c>
      <c r="H1" s="394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6" t="str">
        <f>'Rekapitulace stavby'!K6</f>
        <v>Oprava prostor bytu na učebny MŠ Zahradní 5185, Chomutov</v>
      </c>
      <c r="F7" s="387"/>
      <c r="G7" s="387"/>
      <c r="H7" s="387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8" t="s">
        <v>710</v>
      </c>
      <c r="F9" s="389"/>
      <c r="G9" s="389"/>
      <c r="H9" s="389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55" t="s">
        <v>38</v>
      </c>
      <c r="F24" s="355"/>
      <c r="G24" s="355"/>
      <c r="H24" s="35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ROUND(SUM(BE84:BE222),2)</f>
        <v>0</v>
      </c>
      <c r="G30" s="42"/>
      <c r="H30" s="42"/>
      <c r="I30" s="131">
        <v>0.21</v>
      </c>
      <c r="J30" s="130">
        <f>ROUND(ROUND((SUM(BE84:BE222)),2)*I30,2)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ROUND(SUM(BF84:BF222),2)</f>
        <v>0</v>
      </c>
      <c r="G31" s="42"/>
      <c r="H31" s="42"/>
      <c r="I31" s="131">
        <v>0.15</v>
      </c>
      <c r="J31" s="130">
        <f>ROUND(ROUND((SUM(BF84:BF222)),2)*I31,2)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ROUND(SUM(BG84:BG222),2)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ROUND(SUM(BH84:BH222),2)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ROUND(SUM(BI84:BI222),2)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6" t="str">
        <f>E7</f>
        <v>Oprava prostor bytu na učebny MŠ Zahradní 5185, Chomutov</v>
      </c>
      <c r="F45" s="387"/>
      <c r="G45" s="387"/>
      <c r="H45" s="387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8" t="str">
        <f>E9</f>
        <v>03 - Zdravotně technické instalace</v>
      </c>
      <c r="F47" s="389"/>
      <c r="G47" s="389"/>
      <c r="H47" s="38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Zahradní 5185, Chomutov</v>
      </c>
      <c r="G49" s="42"/>
      <c r="H49" s="42"/>
      <c r="I49" s="119" t="s">
        <v>26</v>
      </c>
      <c r="J49" s="120" t="str">
        <f>IF(J12="","",J12)</f>
        <v>17. 4. 2018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55" t="str">
        <f>E21</f>
        <v>KAP ATELIER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112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11" s="8" customFormat="1" ht="19.9" customHeight="1">
      <c r="B58" s="156"/>
      <c r="C58" s="157"/>
      <c r="D58" s="158" t="s">
        <v>352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11" s="8" customFormat="1" ht="19.9" customHeight="1">
      <c r="B59" s="156"/>
      <c r="C59" s="157"/>
      <c r="D59" s="158" t="s">
        <v>113</v>
      </c>
      <c r="E59" s="159"/>
      <c r="F59" s="159"/>
      <c r="G59" s="159"/>
      <c r="H59" s="159"/>
      <c r="I59" s="160"/>
      <c r="J59" s="161">
        <f>J92</f>
        <v>0</v>
      </c>
      <c r="K59" s="162"/>
    </row>
    <row r="60" spans="2:11" s="8" customFormat="1" ht="19.9" customHeight="1">
      <c r="B60" s="156"/>
      <c r="C60" s="157"/>
      <c r="D60" s="158" t="s">
        <v>114</v>
      </c>
      <c r="E60" s="159"/>
      <c r="F60" s="159"/>
      <c r="G60" s="159"/>
      <c r="H60" s="159"/>
      <c r="I60" s="160"/>
      <c r="J60" s="161">
        <f>J103</f>
        <v>0</v>
      </c>
      <c r="K60" s="162"/>
    </row>
    <row r="61" spans="2:11" s="7" customFormat="1" ht="24.95" customHeight="1">
      <c r="B61" s="149"/>
      <c r="C61" s="150"/>
      <c r="D61" s="151" t="s">
        <v>115</v>
      </c>
      <c r="E61" s="152"/>
      <c r="F61" s="152"/>
      <c r="G61" s="152"/>
      <c r="H61" s="152"/>
      <c r="I61" s="153"/>
      <c r="J61" s="154">
        <f>J110</f>
        <v>0</v>
      </c>
      <c r="K61" s="155"/>
    </row>
    <row r="62" spans="2:11" s="8" customFormat="1" ht="19.9" customHeight="1">
      <c r="B62" s="156"/>
      <c r="C62" s="157"/>
      <c r="D62" s="158" t="s">
        <v>711</v>
      </c>
      <c r="E62" s="159"/>
      <c r="F62" s="159"/>
      <c r="G62" s="159"/>
      <c r="H62" s="159"/>
      <c r="I62" s="160"/>
      <c r="J62" s="161">
        <f>J111</f>
        <v>0</v>
      </c>
      <c r="K62" s="162"/>
    </row>
    <row r="63" spans="2:11" s="8" customFormat="1" ht="19.9" customHeight="1">
      <c r="B63" s="156"/>
      <c r="C63" s="157"/>
      <c r="D63" s="158" t="s">
        <v>712</v>
      </c>
      <c r="E63" s="159"/>
      <c r="F63" s="159"/>
      <c r="G63" s="159"/>
      <c r="H63" s="159"/>
      <c r="I63" s="160"/>
      <c r="J63" s="161">
        <f>J130</f>
        <v>0</v>
      </c>
      <c r="K63" s="162"/>
    </row>
    <row r="64" spans="2:11" s="8" customFormat="1" ht="19.9" customHeight="1">
      <c r="B64" s="156"/>
      <c r="C64" s="157"/>
      <c r="D64" s="158" t="s">
        <v>117</v>
      </c>
      <c r="E64" s="159"/>
      <c r="F64" s="159"/>
      <c r="G64" s="159"/>
      <c r="H64" s="159"/>
      <c r="I64" s="160"/>
      <c r="J64" s="161">
        <f>J153</f>
        <v>0</v>
      </c>
      <c r="K64" s="162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" customHeight="1">
      <c r="B71" s="41"/>
      <c r="C71" s="62" t="s">
        <v>124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6.5" customHeight="1">
      <c r="B74" s="41"/>
      <c r="C74" s="63"/>
      <c r="D74" s="63"/>
      <c r="E74" s="391" t="str">
        <f>E7</f>
        <v>Oprava prostor bytu na učebny MŠ Zahradní 5185, Chomutov</v>
      </c>
      <c r="F74" s="392"/>
      <c r="G74" s="392"/>
      <c r="H74" s="392"/>
      <c r="I74" s="163"/>
      <c r="J74" s="63"/>
      <c r="K74" s="63"/>
      <c r="L74" s="61"/>
    </row>
    <row r="75" spans="2:12" s="1" customFormat="1" ht="14.45" customHeight="1">
      <c r="B75" s="41"/>
      <c r="C75" s="65" t="s">
        <v>105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7.25" customHeight="1">
      <c r="B76" s="41"/>
      <c r="C76" s="63"/>
      <c r="D76" s="63"/>
      <c r="E76" s="366" t="str">
        <f>E9</f>
        <v>03 - Zdravotně technické instalace</v>
      </c>
      <c r="F76" s="393"/>
      <c r="G76" s="393"/>
      <c r="H76" s="39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64" t="str">
        <f>F12</f>
        <v>Zahradní 5185, Chomutov</v>
      </c>
      <c r="G78" s="63"/>
      <c r="H78" s="63"/>
      <c r="I78" s="165" t="s">
        <v>26</v>
      </c>
      <c r="J78" s="73" t="str">
        <f>IF(J12="","",J12)</f>
        <v>17. 4. 2018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3.5">
      <c r="B80" s="41"/>
      <c r="C80" s="65" t="s">
        <v>28</v>
      </c>
      <c r="D80" s="63"/>
      <c r="E80" s="63"/>
      <c r="F80" s="164" t="str">
        <f>E15</f>
        <v>Statutární město Chomutov</v>
      </c>
      <c r="G80" s="63"/>
      <c r="H80" s="63"/>
      <c r="I80" s="165" t="s">
        <v>34</v>
      </c>
      <c r="J80" s="164" t="str">
        <f>E21</f>
        <v>KAP ATELIER s.r.o.</v>
      </c>
      <c r="K80" s="63"/>
      <c r="L80" s="61"/>
    </row>
    <row r="81" spans="2:12" s="1" customFormat="1" ht="14.45" customHeight="1">
      <c r="B81" s="41"/>
      <c r="C81" s="65" t="s">
        <v>32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20" s="9" customFormat="1" ht="29.25" customHeight="1">
      <c r="B83" s="166"/>
      <c r="C83" s="167" t="s">
        <v>125</v>
      </c>
      <c r="D83" s="168" t="s">
        <v>58</v>
      </c>
      <c r="E83" s="168" t="s">
        <v>54</v>
      </c>
      <c r="F83" s="168" t="s">
        <v>126</v>
      </c>
      <c r="G83" s="168" t="s">
        <v>127</v>
      </c>
      <c r="H83" s="168" t="s">
        <v>128</v>
      </c>
      <c r="I83" s="169" t="s">
        <v>129</v>
      </c>
      <c r="J83" s="168" t="s">
        <v>109</v>
      </c>
      <c r="K83" s="170" t="s">
        <v>130</v>
      </c>
      <c r="L83" s="171"/>
      <c r="M83" s="81" t="s">
        <v>131</v>
      </c>
      <c r="N83" s="82" t="s">
        <v>43</v>
      </c>
      <c r="O83" s="82" t="s">
        <v>132</v>
      </c>
      <c r="P83" s="82" t="s">
        <v>133</v>
      </c>
      <c r="Q83" s="82" t="s">
        <v>134</v>
      </c>
      <c r="R83" s="82" t="s">
        <v>135</v>
      </c>
      <c r="S83" s="82" t="s">
        <v>136</v>
      </c>
      <c r="T83" s="83" t="s">
        <v>137</v>
      </c>
    </row>
    <row r="84" spans="2:63" s="1" customFormat="1" ht="29.25" customHeight="1">
      <c r="B84" s="41"/>
      <c r="C84" s="87" t="s">
        <v>110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P85+P110</f>
        <v>0</v>
      </c>
      <c r="Q84" s="85"/>
      <c r="R84" s="173">
        <f>R85+R110</f>
        <v>0.32899999999999996</v>
      </c>
      <c r="S84" s="85"/>
      <c r="T84" s="174">
        <f>T85+T110</f>
        <v>0.18900000000000003</v>
      </c>
      <c r="AT84" s="24" t="s">
        <v>72</v>
      </c>
      <c r="AU84" s="24" t="s">
        <v>111</v>
      </c>
      <c r="BK84" s="175">
        <f>BK85+BK110</f>
        <v>0</v>
      </c>
    </row>
    <row r="85" spans="2:63" s="10" customFormat="1" ht="37.35" customHeight="1">
      <c r="B85" s="176"/>
      <c r="C85" s="177"/>
      <c r="D85" s="178" t="s">
        <v>72</v>
      </c>
      <c r="E85" s="179" t="s">
        <v>138</v>
      </c>
      <c r="F85" s="179" t="s">
        <v>139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P86+P92+P103</f>
        <v>0</v>
      </c>
      <c r="Q85" s="184"/>
      <c r="R85" s="185">
        <f>R86+R92+R103</f>
        <v>0.11199999999999999</v>
      </c>
      <c r="S85" s="184"/>
      <c r="T85" s="186">
        <f>T86+T92+T103</f>
        <v>0.18900000000000003</v>
      </c>
      <c r="AR85" s="187" t="s">
        <v>81</v>
      </c>
      <c r="AT85" s="188" t="s">
        <v>72</v>
      </c>
      <c r="AU85" s="188" t="s">
        <v>73</v>
      </c>
      <c r="AY85" s="187" t="s">
        <v>140</v>
      </c>
      <c r="BK85" s="189">
        <f>BK86+BK92+BK103</f>
        <v>0</v>
      </c>
    </row>
    <row r="86" spans="2:63" s="10" customFormat="1" ht="19.9" customHeight="1">
      <c r="B86" s="176"/>
      <c r="C86" s="177"/>
      <c r="D86" s="178" t="s">
        <v>72</v>
      </c>
      <c r="E86" s="190" t="s">
        <v>178</v>
      </c>
      <c r="F86" s="190" t="s">
        <v>367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SUM(P87:P91)</f>
        <v>0</v>
      </c>
      <c r="Q86" s="184"/>
      <c r="R86" s="185">
        <f>SUM(R87:R91)</f>
        <v>0.11199999999999999</v>
      </c>
      <c r="S86" s="184"/>
      <c r="T86" s="186">
        <f>SUM(T87:T91)</f>
        <v>0</v>
      </c>
      <c r="AR86" s="187" t="s">
        <v>81</v>
      </c>
      <c r="AT86" s="188" t="s">
        <v>72</v>
      </c>
      <c r="AU86" s="188" t="s">
        <v>81</v>
      </c>
      <c r="AY86" s="187" t="s">
        <v>140</v>
      </c>
      <c r="BK86" s="189">
        <f>SUM(BK87:BK91)</f>
        <v>0</v>
      </c>
    </row>
    <row r="87" spans="2:65" s="1" customFormat="1" ht="16.5" customHeight="1">
      <c r="B87" s="41"/>
      <c r="C87" s="192" t="s">
        <v>81</v>
      </c>
      <c r="D87" s="192" t="s">
        <v>143</v>
      </c>
      <c r="E87" s="193" t="s">
        <v>713</v>
      </c>
      <c r="F87" s="194" t="s">
        <v>714</v>
      </c>
      <c r="G87" s="195" t="s">
        <v>146</v>
      </c>
      <c r="H87" s="196">
        <v>2.8</v>
      </c>
      <c r="I87" s="197"/>
      <c r="J87" s="198">
        <f>ROUND(I87*H87,2)</f>
        <v>0</v>
      </c>
      <c r="K87" s="194" t="s">
        <v>147</v>
      </c>
      <c r="L87" s="61"/>
      <c r="M87" s="199" t="s">
        <v>23</v>
      </c>
      <c r="N87" s="200" t="s">
        <v>44</v>
      </c>
      <c r="O87" s="42"/>
      <c r="P87" s="201">
        <f>O87*H87</f>
        <v>0</v>
      </c>
      <c r="Q87" s="201">
        <v>0.04</v>
      </c>
      <c r="R87" s="201">
        <f>Q87*H87</f>
        <v>0.11199999999999999</v>
      </c>
      <c r="S87" s="201">
        <v>0</v>
      </c>
      <c r="T87" s="202">
        <f>S87*H87</f>
        <v>0</v>
      </c>
      <c r="AR87" s="24" t="s">
        <v>148</v>
      </c>
      <c r="AT87" s="24" t="s">
        <v>143</v>
      </c>
      <c r="AU87" s="24" t="s">
        <v>83</v>
      </c>
      <c r="AY87" s="24" t="s">
        <v>140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81</v>
      </c>
      <c r="BK87" s="203">
        <f>ROUND(I87*H87,2)</f>
        <v>0</v>
      </c>
      <c r="BL87" s="24" t="s">
        <v>148</v>
      </c>
      <c r="BM87" s="24" t="s">
        <v>715</v>
      </c>
    </row>
    <row r="88" spans="2:51" s="12" customFormat="1" ht="13.5">
      <c r="B88" s="217"/>
      <c r="C88" s="218"/>
      <c r="D88" s="204" t="s">
        <v>152</v>
      </c>
      <c r="E88" s="219" t="s">
        <v>23</v>
      </c>
      <c r="F88" s="220" t="s">
        <v>716</v>
      </c>
      <c r="G88" s="218"/>
      <c r="H88" s="221">
        <v>2.4</v>
      </c>
      <c r="I88" s="222"/>
      <c r="J88" s="218"/>
      <c r="K88" s="218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152</v>
      </c>
      <c r="AU88" s="227" t="s">
        <v>83</v>
      </c>
      <c r="AV88" s="12" t="s">
        <v>83</v>
      </c>
      <c r="AW88" s="12" t="s">
        <v>36</v>
      </c>
      <c r="AX88" s="12" t="s">
        <v>73</v>
      </c>
      <c r="AY88" s="227" t="s">
        <v>140</v>
      </c>
    </row>
    <row r="89" spans="2:51" s="12" customFormat="1" ht="13.5">
      <c r="B89" s="217"/>
      <c r="C89" s="218"/>
      <c r="D89" s="204" t="s">
        <v>152</v>
      </c>
      <c r="E89" s="219" t="s">
        <v>23</v>
      </c>
      <c r="F89" s="220" t="s">
        <v>717</v>
      </c>
      <c r="G89" s="218"/>
      <c r="H89" s="221">
        <v>0.1</v>
      </c>
      <c r="I89" s="222"/>
      <c r="J89" s="218"/>
      <c r="K89" s="218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152</v>
      </c>
      <c r="AU89" s="227" t="s">
        <v>83</v>
      </c>
      <c r="AV89" s="12" t="s">
        <v>83</v>
      </c>
      <c r="AW89" s="12" t="s">
        <v>36</v>
      </c>
      <c r="AX89" s="12" t="s">
        <v>73</v>
      </c>
      <c r="AY89" s="227" t="s">
        <v>140</v>
      </c>
    </row>
    <row r="90" spans="2:51" s="12" customFormat="1" ht="13.5">
      <c r="B90" s="217"/>
      <c r="C90" s="218"/>
      <c r="D90" s="204" t="s">
        <v>152</v>
      </c>
      <c r="E90" s="219" t="s">
        <v>23</v>
      </c>
      <c r="F90" s="220" t="s">
        <v>718</v>
      </c>
      <c r="G90" s="218"/>
      <c r="H90" s="221">
        <v>0.3</v>
      </c>
      <c r="I90" s="222"/>
      <c r="J90" s="218"/>
      <c r="K90" s="218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152</v>
      </c>
      <c r="AU90" s="227" t="s">
        <v>83</v>
      </c>
      <c r="AV90" s="12" t="s">
        <v>83</v>
      </c>
      <c r="AW90" s="12" t="s">
        <v>36</v>
      </c>
      <c r="AX90" s="12" t="s">
        <v>73</v>
      </c>
      <c r="AY90" s="227" t="s">
        <v>140</v>
      </c>
    </row>
    <row r="91" spans="2:51" s="13" customFormat="1" ht="13.5">
      <c r="B91" s="228"/>
      <c r="C91" s="229"/>
      <c r="D91" s="204" t="s">
        <v>152</v>
      </c>
      <c r="E91" s="230" t="s">
        <v>23</v>
      </c>
      <c r="F91" s="231" t="s">
        <v>155</v>
      </c>
      <c r="G91" s="229"/>
      <c r="H91" s="232">
        <v>2.8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AT91" s="238" t="s">
        <v>152</v>
      </c>
      <c r="AU91" s="238" t="s">
        <v>83</v>
      </c>
      <c r="AV91" s="13" t="s">
        <v>148</v>
      </c>
      <c r="AW91" s="13" t="s">
        <v>36</v>
      </c>
      <c r="AX91" s="13" t="s">
        <v>81</v>
      </c>
      <c r="AY91" s="238" t="s">
        <v>140</v>
      </c>
    </row>
    <row r="92" spans="2:63" s="10" customFormat="1" ht="29.85" customHeight="1">
      <c r="B92" s="176"/>
      <c r="C92" s="177"/>
      <c r="D92" s="178" t="s">
        <v>72</v>
      </c>
      <c r="E92" s="190" t="s">
        <v>141</v>
      </c>
      <c r="F92" s="190" t="s">
        <v>142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SUM(P93:P102)</f>
        <v>0</v>
      </c>
      <c r="Q92" s="184"/>
      <c r="R92" s="185">
        <f>SUM(R93:R102)</f>
        <v>0</v>
      </c>
      <c r="S92" s="184"/>
      <c r="T92" s="186">
        <f>SUM(T93:T102)</f>
        <v>0.18900000000000003</v>
      </c>
      <c r="AR92" s="187" t="s">
        <v>81</v>
      </c>
      <c r="AT92" s="188" t="s">
        <v>72</v>
      </c>
      <c r="AU92" s="188" t="s">
        <v>81</v>
      </c>
      <c r="AY92" s="187" t="s">
        <v>140</v>
      </c>
      <c r="BK92" s="189">
        <f>SUM(BK93:BK102)</f>
        <v>0</v>
      </c>
    </row>
    <row r="93" spans="2:65" s="1" customFormat="1" ht="25.5" customHeight="1">
      <c r="B93" s="41"/>
      <c r="C93" s="192" t="s">
        <v>83</v>
      </c>
      <c r="D93" s="192" t="s">
        <v>143</v>
      </c>
      <c r="E93" s="193" t="s">
        <v>172</v>
      </c>
      <c r="F93" s="194" t="s">
        <v>173</v>
      </c>
      <c r="G93" s="195" t="s">
        <v>174</v>
      </c>
      <c r="H93" s="196">
        <v>24</v>
      </c>
      <c r="I93" s="197"/>
      <c r="J93" s="198">
        <f>ROUND(I93*H93,2)</f>
        <v>0</v>
      </c>
      <c r="K93" s="194" t="s">
        <v>147</v>
      </c>
      <c r="L93" s="61"/>
      <c r="M93" s="199" t="s">
        <v>23</v>
      </c>
      <c r="N93" s="200" t="s">
        <v>44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0.006</v>
      </c>
      <c r="T93" s="202">
        <f>S93*H93</f>
        <v>0.14400000000000002</v>
      </c>
      <c r="AR93" s="24" t="s">
        <v>148</v>
      </c>
      <c r="AT93" s="24" t="s">
        <v>143</v>
      </c>
      <c r="AU93" s="24" t="s">
        <v>83</v>
      </c>
      <c r="AY93" s="24" t="s">
        <v>140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81</v>
      </c>
      <c r="BK93" s="203">
        <f>ROUND(I93*H93,2)</f>
        <v>0</v>
      </c>
      <c r="BL93" s="24" t="s">
        <v>148</v>
      </c>
      <c r="BM93" s="24" t="s">
        <v>719</v>
      </c>
    </row>
    <row r="94" spans="2:51" s="12" customFormat="1" ht="13.5">
      <c r="B94" s="217"/>
      <c r="C94" s="218"/>
      <c r="D94" s="204" t="s">
        <v>152</v>
      </c>
      <c r="E94" s="219" t="s">
        <v>23</v>
      </c>
      <c r="F94" s="220" t="s">
        <v>720</v>
      </c>
      <c r="G94" s="218"/>
      <c r="H94" s="221">
        <v>6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152</v>
      </c>
      <c r="AU94" s="227" t="s">
        <v>83</v>
      </c>
      <c r="AV94" s="12" t="s">
        <v>83</v>
      </c>
      <c r="AW94" s="12" t="s">
        <v>36</v>
      </c>
      <c r="AX94" s="12" t="s">
        <v>73</v>
      </c>
      <c r="AY94" s="227" t="s">
        <v>140</v>
      </c>
    </row>
    <row r="95" spans="2:51" s="12" customFormat="1" ht="13.5">
      <c r="B95" s="217"/>
      <c r="C95" s="218"/>
      <c r="D95" s="204" t="s">
        <v>152</v>
      </c>
      <c r="E95" s="219" t="s">
        <v>23</v>
      </c>
      <c r="F95" s="220" t="s">
        <v>721</v>
      </c>
      <c r="G95" s="218"/>
      <c r="H95" s="221">
        <v>18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152</v>
      </c>
      <c r="AU95" s="227" t="s">
        <v>83</v>
      </c>
      <c r="AV95" s="12" t="s">
        <v>83</v>
      </c>
      <c r="AW95" s="12" t="s">
        <v>36</v>
      </c>
      <c r="AX95" s="12" t="s">
        <v>73</v>
      </c>
      <c r="AY95" s="227" t="s">
        <v>140</v>
      </c>
    </row>
    <row r="96" spans="2:51" s="13" customFormat="1" ht="13.5">
      <c r="B96" s="228"/>
      <c r="C96" s="229"/>
      <c r="D96" s="204" t="s">
        <v>152</v>
      </c>
      <c r="E96" s="230" t="s">
        <v>23</v>
      </c>
      <c r="F96" s="231" t="s">
        <v>155</v>
      </c>
      <c r="G96" s="229"/>
      <c r="H96" s="232">
        <v>24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152</v>
      </c>
      <c r="AU96" s="238" t="s">
        <v>83</v>
      </c>
      <c r="AV96" s="13" t="s">
        <v>148</v>
      </c>
      <c r="AW96" s="13" t="s">
        <v>36</v>
      </c>
      <c r="AX96" s="13" t="s">
        <v>81</v>
      </c>
      <c r="AY96" s="238" t="s">
        <v>140</v>
      </c>
    </row>
    <row r="97" spans="2:65" s="1" customFormat="1" ht="25.5" customHeight="1">
      <c r="B97" s="41"/>
      <c r="C97" s="192" t="s">
        <v>161</v>
      </c>
      <c r="D97" s="192" t="s">
        <v>143</v>
      </c>
      <c r="E97" s="193" t="s">
        <v>722</v>
      </c>
      <c r="F97" s="194" t="s">
        <v>723</v>
      </c>
      <c r="G97" s="195" t="s">
        <v>174</v>
      </c>
      <c r="H97" s="196">
        <v>1</v>
      </c>
      <c r="I97" s="197"/>
      <c r="J97" s="198">
        <f>ROUND(I97*H97,2)</f>
        <v>0</v>
      </c>
      <c r="K97" s="194" t="s">
        <v>147</v>
      </c>
      <c r="L97" s="61"/>
      <c r="M97" s="199" t="s">
        <v>23</v>
      </c>
      <c r="N97" s="200" t="s">
        <v>44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0.009</v>
      </c>
      <c r="T97" s="202">
        <f>S97*H97</f>
        <v>0.009</v>
      </c>
      <c r="AR97" s="24" t="s">
        <v>148</v>
      </c>
      <c r="AT97" s="24" t="s">
        <v>143</v>
      </c>
      <c r="AU97" s="24" t="s">
        <v>83</v>
      </c>
      <c r="AY97" s="24" t="s">
        <v>140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81</v>
      </c>
      <c r="BK97" s="203">
        <f>ROUND(I97*H97,2)</f>
        <v>0</v>
      </c>
      <c r="BL97" s="24" t="s">
        <v>148</v>
      </c>
      <c r="BM97" s="24" t="s">
        <v>724</v>
      </c>
    </row>
    <row r="98" spans="2:51" s="12" customFormat="1" ht="13.5">
      <c r="B98" s="217"/>
      <c r="C98" s="218"/>
      <c r="D98" s="204" t="s">
        <v>152</v>
      </c>
      <c r="E98" s="219" t="s">
        <v>23</v>
      </c>
      <c r="F98" s="220" t="s">
        <v>725</v>
      </c>
      <c r="G98" s="218"/>
      <c r="H98" s="221">
        <v>1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152</v>
      </c>
      <c r="AU98" s="227" t="s">
        <v>83</v>
      </c>
      <c r="AV98" s="12" t="s">
        <v>83</v>
      </c>
      <c r="AW98" s="12" t="s">
        <v>36</v>
      </c>
      <c r="AX98" s="12" t="s">
        <v>73</v>
      </c>
      <c r="AY98" s="227" t="s">
        <v>140</v>
      </c>
    </row>
    <row r="99" spans="2:51" s="13" customFormat="1" ht="13.5">
      <c r="B99" s="228"/>
      <c r="C99" s="229"/>
      <c r="D99" s="204" t="s">
        <v>152</v>
      </c>
      <c r="E99" s="230" t="s">
        <v>23</v>
      </c>
      <c r="F99" s="231" t="s">
        <v>155</v>
      </c>
      <c r="G99" s="229"/>
      <c r="H99" s="232">
        <v>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152</v>
      </c>
      <c r="AU99" s="238" t="s">
        <v>83</v>
      </c>
      <c r="AV99" s="13" t="s">
        <v>148</v>
      </c>
      <c r="AW99" s="13" t="s">
        <v>36</v>
      </c>
      <c r="AX99" s="13" t="s">
        <v>81</v>
      </c>
      <c r="AY99" s="238" t="s">
        <v>140</v>
      </c>
    </row>
    <row r="100" spans="2:65" s="1" customFormat="1" ht="25.5" customHeight="1">
      <c r="B100" s="41"/>
      <c r="C100" s="192" t="s">
        <v>148</v>
      </c>
      <c r="D100" s="192" t="s">
        <v>143</v>
      </c>
      <c r="E100" s="193" t="s">
        <v>726</v>
      </c>
      <c r="F100" s="194" t="s">
        <v>727</v>
      </c>
      <c r="G100" s="195" t="s">
        <v>174</v>
      </c>
      <c r="H100" s="196">
        <v>2</v>
      </c>
      <c r="I100" s="197"/>
      <c r="J100" s="198">
        <f>ROUND(I100*H100,2)</f>
        <v>0</v>
      </c>
      <c r="K100" s="194" t="s">
        <v>147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0.018</v>
      </c>
      <c r="T100" s="202">
        <f>S100*H100</f>
        <v>0.036</v>
      </c>
      <c r="AR100" s="24" t="s">
        <v>148</v>
      </c>
      <c r="AT100" s="24" t="s">
        <v>143</v>
      </c>
      <c r="AU100" s="24" t="s">
        <v>83</v>
      </c>
      <c r="AY100" s="24" t="s">
        <v>140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81</v>
      </c>
      <c r="BK100" s="203">
        <f>ROUND(I100*H100,2)</f>
        <v>0</v>
      </c>
      <c r="BL100" s="24" t="s">
        <v>148</v>
      </c>
      <c r="BM100" s="24" t="s">
        <v>728</v>
      </c>
    </row>
    <row r="101" spans="2:51" s="12" customFormat="1" ht="13.5">
      <c r="B101" s="217"/>
      <c r="C101" s="218"/>
      <c r="D101" s="204" t="s">
        <v>152</v>
      </c>
      <c r="E101" s="219" t="s">
        <v>23</v>
      </c>
      <c r="F101" s="220" t="s">
        <v>729</v>
      </c>
      <c r="G101" s="218"/>
      <c r="H101" s="221">
        <v>2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152</v>
      </c>
      <c r="AU101" s="227" t="s">
        <v>83</v>
      </c>
      <c r="AV101" s="12" t="s">
        <v>83</v>
      </c>
      <c r="AW101" s="12" t="s">
        <v>36</v>
      </c>
      <c r="AX101" s="12" t="s">
        <v>73</v>
      </c>
      <c r="AY101" s="227" t="s">
        <v>140</v>
      </c>
    </row>
    <row r="102" spans="2:51" s="13" customFormat="1" ht="13.5">
      <c r="B102" s="228"/>
      <c r="C102" s="229"/>
      <c r="D102" s="204" t="s">
        <v>152</v>
      </c>
      <c r="E102" s="230" t="s">
        <v>23</v>
      </c>
      <c r="F102" s="231" t="s">
        <v>155</v>
      </c>
      <c r="G102" s="229"/>
      <c r="H102" s="232">
        <v>2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152</v>
      </c>
      <c r="AU102" s="238" t="s">
        <v>83</v>
      </c>
      <c r="AV102" s="13" t="s">
        <v>148</v>
      </c>
      <c r="AW102" s="13" t="s">
        <v>36</v>
      </c>
      <c r="AX102" s="13" t="s">
        <v>81</v>
      </c>
      <c r="AY102" s="238" t="s">
        <v>140</v>
      </c>
    </row>
    <row r="103" spans="2:63" s="10" customFormat="1" ht="29.85" customHeight="1">
      <c r="B103" s="176"/>
      <c r="C103" s="177"/>
      <c r="D103" s="178" t="s">
        <v>72</v>
      </c>
      <c r="E103" s="190" t="s">
        <v>200</v>
      </c>
      <c r="F103" s="190" t="s">
        <v>201</v>
      </c>
      <c r="G103" s="177"/>
      <c r="H103" s="177"/>
      <c r="I103" s="180"/>
      <c r="J103" s="191">
        <f>BK103</f>
        <v>0</v>
      </c>
      <c r="K103" s="177"/>
      <c r="L103" s="182"/>
      <c r="M103" s="183"/>
      <c r="N103" s="184"/>
      <c r="O103" s="184"/>
      <c r="P103" s="185">
        <f>SUM(P104:P109)</f>
        <v>0</v>
      </c>
      <c r="Q103" s="184"/>
      <c r="R103" s="185">
        <f>SUM(R104:R109)</f>
        <v>0</v>
      </c>
      <c r="S103" s="184"/>
      <c r="T103" s="186">
        <f>SUM(T104:T109)</f>
        <v>0</v>
      </c>
      <c r="AR103" s="187" t="s">
        <v>81</v>
      </c>
      <c r="AT103" s="188" t="s">
        <v>72</v>
      </c>
      <c r="AU103" s="188" t="s">
        <v>81</v>
      </c>
      <c r="AY103" s="187" t="s">
        <v>140</v>
      </c>
      <c r="BK103" s="189">
        <f>SUM(BK104:BK109)</f>
        <v>0</v>
      </c>
    </row>
    <row r="104" spans="2:65" s="1" customFormat="1" ht="25.5" customHeight="1">
      <c r="B104" s="41"/>
      <c r="C104" s="192" t="s">
        <v>171</v>
      </c>
      <c r="D104" s="192" t="s">
        <v>143</v>
      </c>
      <c r="E104" s="193" t="s">
        <v>203</v>
      </c>
      <c r="F104" s="194" t="s">
        <v>204</v>
      </c>
      <c r="G104" s="195" t="s">
        <v>205</v>
      </c>
      <c r="H104" s="196">
        <v>0.189</v>
      </c>
      <c r="I104" s="197"/>
      <c r="J104" s="198">
        <f>ROUND(I104*H104,2)</f>
        <v>0</v>
      </c>
      <c r="K104" s="194" t="s">
        <v>147</v>
      </c>
      <c r="L104" s="61"/>
      <c r="M104" s="199" t="s">
        <v>23</v>
      </c>
      <c r="N104" s="200" t="s">
        <v>44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148</v>
      </c>
      <c r="AT104" s="24" t="s">
        <v>143</v>
      </c>
      <c r="AU104" s="24" t="s">
        <v>83</v>
      </c>
      <c r="AY104" s="24" t="s">
        <v>140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81</v>
      </c>
      <c r="BK104" s="203">
        <f>ROUND(I104*H104,2)</f>
        <v>0</v>
      </c>
      <c r="BL104" s="24" t="s">
        <v>148</v>
      </c>
      <c r="BM104" s="24" t="s">
        <v>730</v>
      </c>
    </row>
    <row r="105" spans="2:65" s="1" customFormat="1" ht="25.5" customHeight="1">
      <c r="B105" s="41"/>
      <c r="C105" s="192" t="s">
        <v>178</v>
      </c>
      <c r="D105" s="192" t="s">
        <v>143</v>
      </c>
      <c r="E105" s="193" t="s">
        <v>208</v>
      </c>
      <c r="F105" s="194" t="s">
        <v>209</v>
      </c>
      <c r="G105" s="195" t="s">
        <v>205</v>
      </c>
      <c r="H105" s="196">
        <v>0.189</v>
      </c>
      <c r="I105" s="197"/>
      <c r="J105" s="198">
        <f>ROUND(I105*H105,2)</f>
        <v>0</v>
      </c>
      <c r="K105" s="194" t="s">
        <v>147</v>
      </c>
      <c r="L105" s="61"/>
      <c r="M105" s="199" t="s">
        <v>23</v>
      </c>
      <c r="N105" s="200" t="s">
        <v>44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148</v>
      </c>
      <c r="AT105" s="24" t="s">
        <v>143</v>
      </c>
      <c r="AU105" s="24" t="s">
        <v>83</v>
      </c>
      <c r="AY105" s="24" t="s">
        <v>140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81</v>
      </c>
      <c r="BK105" s="203">
        <f>ROUND(I105*H105,2)</f>
        <v>0</v>
      </c>
      <c r="BL105" s="24" t="s">
        <v>148</v>
      </c>
      <c r="BM105" s="24" t="s">
        <v>731</v>
      </c>
    </row>
    <row r="106" spans="2:65" s="1" customFormat="1" ht="25.5" customHeight="1">
      <c r="B106" s="41"/>
      <c r="C106" s="192" t="s">
        <v>183</v>
      </c>
      <c r="D106" s="192" t="s">
        <v>143</v>
      </c>
      <c r="E106" s="193" t="s">
        <v>212</v>
      </c>
      <c r="F106" s="194" t="s">
        <v>213</v>
      </c>
      <c r="G106" s="195" t="s">
        <v>205</v>
      </c>
      <c r="H106" s="196">
        <v>1.89</v>
      </c>
      <c r="I106" s="197"/>
      <c r="J106" s="198">
        <f>ROUND(I106*H106,2)</f>
        <v>0</v>
      </c>
      <c r="K106" s="194" t="s">
        <v>147</v>
      </c>
      <c r="L106" s="61"/>
      <c r="M106" s="199" t="s">
        <v>23</v>
      </c>
      <c r="N106" s="200" t="s">
        <v>44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148</v>
      </c>
      <c r="AT106" s="24" t="s">
        <v>143</v>
      </c>
      <c r="AU106" s="24" t="s">
        <v>83</v>
      </c>
      <c r="AY106" s="24" t="s">
        <v>140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81</v>
      </c>
      <c r="BK106" s="203">
        <f>ROUND(I106*H106,2)</f>
        <v>0</v>
      </c>
      <c r="BL106" s="24" t="s">
        <v>148</v>
      </c>
      <c r="BM106" s="24" t="s">
        <v>732</v>
      </c>
    </row>
    <row r="107" spans="2:51" s="12" customFormat="1" ht="13.5">
      <c r="B107" s="217"/>
      <c r="C107" s="218"/>
      <c r="D107" s="204" t="s">
        <v>152</v>
      </c>
      <c r="E107" s="219" t="s">
        <v>23</v>
      </c>
      <c r="F107" s="220" t="s">
        <v>733</v>
      </c>
      <c r="G107" s="218"/>
      <c r="H107" s="221">
        <v>1.89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152</v>
      </c>
      <c r="AU107" s="227" t="s">
        <v>83</v>
      </c>
      <c r="AV107" s="12" t="s">
        <v>83</v>
      </c>
      <c r="AW107" s="12" t="s">
        <v>36</v>
      </c>
      <c r="AX107" s="12" t="s">
        <v>73</v>
      </c>
      <c r="AY107" s="227" t="s">
        <v>140</v>
      </c>
    </row>
    <row r="108" spans="2:51" s="13" customFormat="1" ht="13.5">
      <c r="B108" s="228"/>
      <c r="C108" s="229"/>
      <c r="D108" s="204" t="s">
        <v>152</v>
      </c>
      <c r="E108" s="230" t="s">
        <v>23</v>
      </c>
      <c r="F108" s="231" t="s">
        <v>155</v>
      </c>
      <c r="G108" s="229"/>
      <c r="H108" s="232">
        <v>1.89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152</v>
      </c>
      <c r="AU108" s="238" t="s">
        <v>83</v>
      </c>
      <c r="AV108" s="13" t="s">
        <v>148</v>
      </c>
      <c r="AW108" s="13" t="s">
        <v>36</v>
      </c>
      <c r="AX108" s="13" t="s">
        <v>81</v>
      </c>
      <c r="AY108" s="238" t="s">
        <v>140</v>
      </c>
    </row>
    <row r="109" spans="2:65" s="1" customFormat="1" ht="38.25" customHeight="1">
      <c r="B109" s="41"/>
      <c r="C109" s="192" t="s">
        <v>189</v>
      </c>
      <c r="D109" s="192" t="s">
        <v>143</v>
      </c>
      <c r="E109" s="193" t="s">
        <v>217</v>
      </c>
      <c r="F109" s="194" t="s">
        <v>218</v>
      </c>
      <c r="G109" s="195" t="s">
        <v>205</v>
      </c>
      <c r="H109" s="196">
        <v>0.189</v>
      </c>
      <c r="I109" s="197"/>
      <c r="J109" s="198">
        <f>ROUND(I109*H109,2)</f>
        <v>0</v>
      </c>
      <c r="K109" s="194" t="s">
        <v>147</v>
      </c>
      <c r="L109" s="61"/>
      <c r="M109" s="199" t="s">
        <v>23</v>
      </c>
      <c r="N109" s="200" t="s">
        <v>44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148</v>
      </c>
      <c r="AT109" s="24" t="s">
        <v>143</v>
      </c>
      <c r="AU109" s="24" t="s">
        <v>83</v>
      </c>
      <c r="AY109" s="24" t="s">
        <v>140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81</v>
      </c>
      <c r="BK109" s="203">
        <f>ROUND(I109*H109,2)</f>
        <v>0</v>
      </c>
      <c r="BL109" s="24" t="s">
        <v>148</v>
      </c>
      <c r="BM109" s="24" t="s">
        <v>734</v>
      </c>
    </row>
    <row r="110" spans="2:63" s="10" customFormat="1" ht="37.35" customHeight="1">
      <c r="B110" s="176"/>
      <c r="C110" s="177"/>
      <c r="D110" s="178" t="s">
        <v>72</v>
      </c>
      <c r="E110" s="179" t="s">
        <v>220</v>
      </c>
      <c r="F110" s="179" t="s">
        <v>221</v>
      </c>
      <c r="G110" s="177"/>
      <c r="H110" s="177"/>
      <c r="I110" s="180"/>
      <c r="J110" s="181">
        <f>BK110</f>
        <v>0</v>
      </c>
      <c r="K110" s="177"/>
      <c r="L110" s="182"/>
      <c r="M110" s="183"/>
      <c r="N110" s="184"/>
      <c r="O110" s="184"/>
      <c r="P110" s="185">
        <f>P111+P130+P153</f>
        <v>0</v>
      </c>
      <c r="Q110" s="184"/>
      <c r="R110" s="185">
        <f>R111+R130+R153</f>
        <v>0.21699999999999997</v>
      </c>
      <c r="S110" s="184"/>
      <c r="T110" s="186">
        <f>T111+T130+T153</f>
        <v>0</v>
      </c>
      <c r="AR110" s="187" t="s">
        <v>83</v>
      </c>
      <c r="AT110" s="188" t="s">
        <v>72</v>
      </c>
      <c r="AU110" s="188" t="s">
        <v>73</v>
      </c>
      <c r="AY110" s="187" t="s">
        <v>140</v>
      </c>
      <c r="BK110" s="189">
        <f>BK111+BK130+BK153</f>
        <v>0</v>
      </c>
    </row>
    <row r="111" spans="2:63" s="10" customFormat="1" ht="19.9" customHeight="1">
      <c r="B111" s="176"/>
      <c r="C111" s="177"/>
      <c r="D111" s="178" t="s">
        <v>72</v>
      </c>
      <c r="E111" s="190" t="s">
        <v>222</v>
      </c>
      <c r="F111" s="190" t="s">
        <v>735</v>
      </c>
      <c r="G111" s="177"/>
      <c r="H111" s="177"/>
      <c r="I111" s="180"/>
      <c r="J111" s="191">
        <f>BK111</f>
        <v>0</v>
      </c>
      <c r="K111" s="177"/>
      <c r="L111" s="182"/>
      <c r="M111" s="183"/>
      <c r="N111" s="184"/>
      <c r="O111" s="184"/>
      <c r="P111" s="185">
        <f>SUM(P112:P129)</f>
        <v>0</v>
      </c>
      <c r="Q111" s="184"/>
      <c r="R111" s="185">
        <f>SUM(R112:R129)</f>
        <v>0.01092</v>
      </c>
      <c r="S111" s="184"/>
      <c r="T111" s="186">
        <f>SUM(T112:T129)</f>
        <v>0</v>
      </c>
      <c r="AR111" s="187" t="s">
        <v>83</v>
      </c>
      <c r="AT111" s="188" t="s">
        <v>72</v>
      </c>
      <c r="AU111" s="188" t="s">
        <v>81</v>
      </c>
      <c r="AY111" s="187" t="s">
        <v>140</v>
      </c>
      <c r="BK111" s="189">
        <f>SUM(BK112:BK129)</f>
        <v>0</v>
      </c>
    </row>
    <row r="112" spans="2:65" s="1" customFormat="1" ht="16.5" customHeight="1">
      <c r="B112" s="41"/>
      <c r="C112" s="192" t="s">
        <v>141</v>
      </c>
      <c r="D112" s="192" t="s">
        <v>143</v>
      </c>
      <c r="E112" s="193" t="s">
        <v>736</v>
      </c>
      <c r="F112" s="194" t="s">
        <v>737</v>
      </c>
      <c r="G112" s="195" t="s">
        <v>158</v>
      </c>
      <c r="H112" s="196">
        <v>3</v>
      </c>
      <c r="I112" s="197"/>
      <c r="J112" s="198">
        <f>ROUND(I112*H112,2)</f>
        <v>0</v>
      </c>
      <c r="K112" s="194" t="s">
        <v>147</v>
      </c>
      <c r="L112" s="61"/>
      <c r="M112" s="199" t="s">
        <v>23</v>
      </c>
      <c r="N112" s="200" t="s">
        <v>44</v>
      </c>
      <c r="O112" s="42"/>
      <c r="P112" s="201">
        <f>O112*H112</f>
        <v>0</v>
      </c>
      <c r="Q112" s="201">
        <v>0.0018</v>
      </c>
      <c r="R112" s="201">
        <f>Q112*H112</f>
        <v>0.0054</v>
      </c>
      <c r="S112" s="201">
        <v>0</v>
      </c>
      <c r="T112" s="202">
        <f>S112*H112</f>
        <v>0</v>
      </c>
      <c r="AR112" s="24" t="s">
        <v>228</v>
      </c>
      <c r="AT112" s="24" t="s">
        <v>143</v>
      </c>
      <c r="AU112" s="24" t="s">
        <v>83</v>
      </c>
      <c r="AY112" s="24" t="s">
        <v>140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81</v>
      </c>
      <c r="BK112" s="203">
        <f>ROUND(I112*H112,2)</f>
        <v>0</v>
      </c>
      <c r="BL112" s="24" t="s">
        <v>228</v>
      </c>
      <c r="BM112" s="24" t="s">
        <v>738</v>
      </c>
    </row>
    <row r="113" spans="2:65" s="1" customFormat="1" ht="16.5" customHeight="1">
      <c r="B113" s="41"/>
      <c r="C113" s="192" t="s">
        <v>202</v>
      </c>
      <c r="D113" s="192" t="s">
        <v>143</v>
      </c>
      <c r="E113" s="193" t="s">
        <v>739</v>
      </c>
      <c r="F113" s="194" t="s">
        <v>740</v>
      </c>
      <c r="G113" s="195" t="s">
        <v>174</v>
      </c>
      <c r="H113" s="196">
        <v>6</v>
      </c>
      <c r="I113" s="197"/>
      <c r="J113" s="198">
        <f>ROUND(I113*H113,2)</f>
        <v>0</v>
      </c>
      <c r="K113" s="194" t="s">
        <v>147</v>
      </c>
      <c r="L113" s="61"/>
      <c r="M113" s="199" t="s">
        <v>23</v>
      </c>
      <c r="N113" s="200" t="s">
        <v>44</v>
      </c>
      <c r="O113" s="42"/>
      <c r="P113" s="201">
        <f>O113*H113</f>
        <v>0</v>
      </c>
      <c r="Q113" s="201">
        <v>0.00035</v>
      </c>
      <c r="R113" s="201">
        <f>Q113*H113</f>
        <v>0.0021</v>
      </c>
      <c r="S113" s="201">
        <v>0</v>
      </c>
      <c r="T113" s="202">
        <f>S113*H113</f>
        <v>0</v>
      </c>
      <c r="AR113" s="24" t="s">
        <v>228</v>
      </c>
      <c r="AT113" s="24" t="s">
        <v>143</v>
      </c>
      <c r="AU113" s="24" t="s">
        <v>83</v>
      </c>
      <c r="AY113" s="24" t="s">
        <v>140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81</v>
      </c>
      <c r="BK113" s="203">
        <f>ROUND(I113*H113,2)</f>
        <v>0</v>
      </c>
      <c r="BL113" s="24" t="s">
        <v>228</v>
      </c>
      <c r="BM113" s="24" t="s">
        <v>741</v>
      </c>
    </row>
    <row r="114" spans="2:51" s="11" customFormat="1" ht="13.5">
      <c r="B114" s="207"/>
      <c r="C114" s="208"/>
      <c r="D114" s="204" t="s">
        <v>152</v>
      </c>
      <c r="E114" s="209" t="s">
        <v>23</v>
      </c>
      <c r="F114" s="210" t="s">
        <v>153</v>
      </c>
      <c r="G114" s="208"/>
      <c r="H114" s="209" t="s">
        <v>23</v>
      </c>
      <c r="I114" s="211"/>
      <c r="J114" s="208"/>
      <c r="K114" s="208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152</v>
      </c>
      <c r="AU114" s="216" t="s">
        <v>83</v>
      </c>
      <c r="AV114" s="11" t="s">
        <v>81</v>
      </c>
      <c r="AW114" s="11" t="s">
        <v>36</v>
      </c>
      <c r="AX114" s="11" t="s">
        <v>73</v>
      </c>
      <c r="AY114" s="216" t="s">
        <v>140</v>
      </c>
    </row>
    <row r="115" spans="2:51" s="12" customFormat="1" ht="13.5">
      <c r="B115" s="217"/>
      <c r="C115" s="218"/>
      <c r="D115" s="204" t="s">
        <v>152</v>
      </c>
      <c r="E115" s="219" t="s">
        <v>23</v>
      </c>
      <c r="F115" s="220" t="s">
        <v>742</v>
      </c>
      <c r="G115" s="218"/>
      <c r="H115" s="221">
        <v>6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152</v>
      </c>
      <c r="AU115" s="227" t="s">
        <v>83</v>
      </c>
      <c r="AV115" s="12" t="s">
        <v>83</v>
      </c>
      <c r="AW115" s="12" t="s">
        <v>36</v>
      </c>
      <c r="AX115" s="12" t="s">
        <v>73</v>
      </c>
      <c r="AY115" s="227" t="s">
        <v>140</v>
      </c>
    </row>
    <row r="116" spans="2:51" s="13" customFormat="1" ht="13.5">
      <c r="B116" s="228"/>
      <c r="C116" s="229"/>
      <c r="D116" s="204" t="s">
        <v>152</v>
      </c>
      <c r="E116" s="230" t="s">
        <v>23</v>
      </c>
      <c r="F116" s="231" t="s">
        <v>155</v>
      </c>
      <c r="G116" s="229"/>
      <c r="H116" s="232">
        <v>6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152</v>
      </c>
      <c r="AU116" s="238" t="s">
        <v>83</v>
      </c>
      <c r="AV116" s="13" t="s">
        <v>148</v>
      </c>
      <c r="AW116" s="13" t="s">
        <v>36</v>
      </c>
      <c r="AX116" s="13" t="s">
        <v>81</v>
      </c>
      <c r="AY116" s="238" t="s">
        <v>140</v>
      </c>
    </row>
    <row r="117" spans="2:65" s="1" customFormat="1" ht="16.5" customHeight="1">
      <c r="B117" s="41"/>
      <c r="C117" s="192" t="s">
        <v>207</v>
      </c>
      <c r="D117" s="192" t="s">
        <v>143</v>
      </c>
      <c r="E117" s="193" t="s">
        <v>743</v>
      </c>
      <c r="F117" s="194" t="s">
        <v>744</v>
      </c>
      <c r="G117" s="195" t="s">
        <v>174</v>
      </c>
      <c r="H117" s="196">
        <v>1</v>
      </c>
      <c r="I117" s="197"/>
      <c r="J117" s="198">
        <f>ROUND(I117*H117,2)</f>
        <v>0</v>
      </c>
      <c r="K117" s="194" t="s">
        <v>147</v>
      </c>
      <c r="L117" s="61"/>
      <c r="M117" s="199" t="s">
        <v>23</v>
      </c>
      <c r="N117" s="200" t="s">
        <v>44</v>
      </c>
      <c r="O117" s="42"/>
      <c r="P117" s="201">
        <f>O117*H117</f>
        <v>0</v>
      </c>
      <c r="Q117" s="201">
        <v>0.00057</v>
      </c>
      <c r="R117" s="201">
        <f>Q117*H117</f>
        <v>0.00057</v>
      </c>
      <c r="S117" s="201">
        <v>0</v>
      </c>
      <c r="T117" s="202">
        <f>S117*H117</f>
        <v>0</v>
      </c>
      <c r="AR117" s="24" t="s">
        <v>228</v>
      </c>
      <c r="AT117" s="24" t="s">
        <v>143</v>
      </c>
      <c r="AU117" s="24" t="s">
        <v>83</v>
      </c>
      <c r="AY117" s="24" t="s">
        <v>140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81</v>
      </c>
      <c r="BK117" s="203">
        <f>ROUND(I117*H117,2)</f>
        <v>0</v>
      </c>
      <c r="BL117" s="24" t="s">
        <v>228</v>
      </c>
      <c r="BM117" s="24" t="s">
        <v>745</v>
      </c>
    </row>
    <row r="118" spans="2:51" s="11" customFormat="1" ht="13.5">
      <c r="B118" s="207"/>
      <c r="C118" s="208"/>
      <c r="D118" s="204" t="s">
        <v>152</v>
      </c>
      <c r="E118" s="209" t="s">
        <v>23</v>
      </c>
      <c r="F118" s="210" t="s">
        <v>153</v>
      </c>
      <c r="G118" s="208"/>
      <c r="H118" s="209" t="s">
        <v>23</v>
      </c>
      <c r="I118" s="211"/>
      <c r="J118" s="208"/>
      <c r="K118" s="208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152</v>
      </c>
      <c r="AU118" s="216" t="s">
        <v>83</v>
      </c>
      <c r="AV118" s="11" t="s">
        <v>81</v>
      </c>
      <c r="AW118" s="11" t="s">
        <v>36</v>
      </c>
      <c r="AX118" s="11" t="s">
        <v>73</v>
      </c>
      <c r="AY118" s="216" t="s">
        <v>140</v>
      </c>
    </row>
    <row r="119" spans="2:51" s="12" customFormat="1" ht="13.5">
      <c r="B119" s="217"/>
      <c r="C119" s="218"/>
      <c r="D119" s="204" t="s">
        <v>152</v>
      </c>
      <c r="E119" s="219" t="s">
        <v>23</v>
      </c>
      <c r="F119" s="220" t="s">
        <v>231</v>
      </c>
      <c r="G119" s="218"/>
      <c r="H119" s="221">
        <v>1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152</v>
      </c>
      <c r="AU119" s="227" t="s">
        <v>83</v>
      </c>
      <c r="AV119" s="12" t="s">
        <v>83</v>
      </c>
      <c r="AW119" s="12" t="s">
        <v>36</v>
      </c>
      <c r="AX119" s="12" t="s">
        <v>73</v>
      </c>
      <c r="AY119" s="227" t="s">
        <v>140</v>
      </c>
    </row>
    <row r="120" spans="2:51" s="13" customFormat="1" ht="13.5">
      <c r="B120" s="228"/>
      <c r="C120" s="229"/>
      <c r="D120" s="204" t="s">
        <v>152</v>
      </c>
      <c r="E120" s="230" t="s">
        <v>23</v>
      </c>
      <c r="F120" s="231" t="s">
        <v>155</v>
      </c>
      <c r="G120" s="229"/>
      <c r="H120" s="232">
        <v>1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152</v>
      </c>
      <c r="AU120" s="238" t="s">
        <v>83</v>
      </c>
      <c r="AV120" s="13" t="s">
        <v>148</v>
      </c>
      <c r="AW120" s="13" t="s">
        <v>36</v>
      </c>
      <c r="AX120" s="13" t="s">
        <v>81</v>
      </c>
      <c r="AY120" s="238" t="s">
        <v>140</v>
      </c>
    </row>
    <row r="121" spans="2:65" s="1" customFormat="1" ht="16.5" customHeight="1">
      <c r="B121" s="41"/>
      <c r="C121" s="192" t="s">
        <v>211</v>
      </c>
      <c r="D121" s="192" t="s">
        <v>143</v>
      </c>
      <c r="E121" s="193" t="s">
        <v>746</v>
      </c>
      <c r="F121" s="194" t="s">
        <v>747</v>
      </c>
      <c r="G121" s="195" t="s">
        <v>174</v>
      </c>
      <c r="H121" s="196">
        <v>2.5</v>
      </c>
      <c r="I121" s="197"/>
      <c r="J121" s="198">
        <f>ROUND(I121*H121,2)</f>
        <v>0</v>
      </c>
      <c r="K121" s="194" t="s">
        <v>147</v>
      </c>
      <c r="L121" s="61"/>
      <c r="M121" s="199" t="s">
        <v>23</v>
      </c>
      <c r="N121" s="200" t="s">
        <v>44</v>
      </c>
      <c r="O121" s="42"/>
      <c r="P121" s="201">
        <f>O121*H121</f>
        <v>0</v>
      </c>
      <c r="Q121" s="201">
        <v>0.00114</v>
      </c>
      <c r="R121" s="201">
        <f>Q121*H121</f>
        <v>0.00285</v>
      </c>
      <c r="S121" s="201">
        <v>0</v>
      </c>
      <c r="T121" s="202">
        <f>S121*H121</f>
        <v>0</v>
      </c>
      <c r="AR121" s="24" t="s">
        <v>228</v>
      </c>
      <c r="AT121" s="24" t="s">
        <v>143</v>
      </c>
      <c r="AU121" s="24" t="s">
        <v>83</v>
      </c>
      <c r="AY121" s="24" t="s">
        <v>140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81</v>
      </c>
      <c r="BK121" s="203">
        <f>ROUND(I121*H121,2)</f>
        <v>0</v>
      </c>
      <c r="BL121" s="24" t="s">
        <v>228</v>
      </c>
      <c r="BM121" s="24" t="s">
        <v>748</v>
      </c>
    </row>
    <row r="122" spans="2:51" s="11" customFormat="1" ht="13.5">
      <c r="B122" s="207"/>
      <c r="C122" s="208"/>
      <c r="D122" s="204" t="s">
        <v>152</v>
      </c>
      <c r="E122" s="209" t="s">
        <v>23</v>
      </c>
      <c r="F122" s="210" t="s">
        <v>153</v>
      </c>
      <c r="G122" s="208"/>
      <c r="H122" s="209" t="s">
        <v>23</v>
      </c>
      <c r="I122" s="211"/>
      <c r="J122" s="208"/>
      <c r="K122" s="208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152</v>
      </c>
      <c r="AU122" s="216" t="s">
        <v>83</v>
      </c>
      <c r="AV122" s="11" t="s">
        <v>81</v>
      </c>
      <c r="AW122" s="11" t="s">
        <v>36</v>
      </c>
      <c r="AX122" s="11" t="s">
        <v>73</v>
      </c>
      <c r="AY122" s="216" t="s">
        <v>140</v>
      </c>
    </row>
    <row r="123" spans="2:51" s="12" customFormat="1" ht="13.5">
      <c r="B123" s="217"/>
      <c r="C123" s="218"/>
      <c r="D123" s="204" t="s">
        <v>152</v>
      </c>
      <c r="E123" s="219" t="s">
        <v>23</v>
      </c>
      <c r="F123" s="220" t="s">
        <v>749</v>
      </c>
      <c r="G123" s="218"/>
      <c r="H123" s="221">
        <v>2.5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152</v>
      </c>
      <c r="AU123" s="227" t="s">
        <v>83</v>
      </c>
      <c r="AV123" s="12" t="s">
        <v>83</v>
      </c>
      <c r="AW123" s="12" t="s">
        <v>36</v>
      </c>
      <c r="AX123" s="12" t="s">
        <v>73</v>
      </c>
      <c r="AY123" s="227" t="s">
        <v>140</v>
      </c>
    </row>
    <row r="124" spans="2:51" s="13" customFormat="1" ht="13.5">
      <c r="B124" s="228"/>
      <c r="C124" s="229"/>
      <c r="D124" s="204" t="s">
        <v>152</v>
      </c>
      <c r="E124" s="230" t="s">
        <v>23</v>
      </c>
      <c r="F124" s="231" t="s">
        <v>155</v>
      </c>
      <c r="G124" s="229"/>
      <c r="H124" s="232">
        <v>2.5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152</v>
      </c>
      <c r="AU124" s="238" t="s">
        <v>83</v>
      </c>
      <c r="AV124" s="13" t="s">
        <v>148</v>
      </c>
      <c r="AW124" s="13" t="s">
        <v>36</v>
      </c>
      <c r="AX124" s="13" t="s">
        <v>81</v>
      </c>
      <c r="AY124" s="238" t="s">
        <v>140</v>
      </c>
    </row>
    <row r="125" spans="2:65" s="1" customFormat="1" ht="16.5" customHeight="1">
      <c r="B125" s="41"/>
      <c r="C125" s="192" t="s">
        <v>216</v>
      </c>
      <c r="D125" s="192" t="s">
        <v>143</v>
      </c>
      <c r="E125" s="193" t="s">
        <v>750</v>
      </c>
      <c r="F125" s="194" t="s">
        <v>751</v>
      </c>
      <c r="G125" s="195" t="s">
        <v>174</v>
      </c>
      <c r="H125" s="196">
        <v>9.5</v>
      </c>
      <c r="I125" s="197"/>
      <c r="J125" s="198">
        <f>ROUND(I125*H125,2)</f>
        <v>0</v>
      </c>
      <c r="K125" s="194" t="s">
        <v>147</v>
      </c>
      <c r="L125" s="61"/>
      <c r="M125" s="199" t="s">
        <v>23</v>
      </c>
      <c r="N125" s="200" t="s">
        <v>44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228</v>
      </c>
      <c r="AT125" s="24" t="s">
        <v>143</v>
      </c>
      <c r="AU125" s="24" t="s">
        <v>83</v>
      </c>
      <c r="AY125" s="24" t="s">
        <v>140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81</v>
      </c>
      <c r="BK125" s="203">
        <f>ROUND(I125*H125,2)</f>
        <v>0</v>
      </c>
      <c r="BL125" s="24" t="s">
        <v>228</v>
      </c>
      <c r="BM125" s="24" t="s">
        <v>752</v>
      </c>
    </row>
    <row r="126" spans="2:51" s="12" customFormat="1" ht="13.5">
      <c r="B126" s="217"/>
      <c r="C126" s="218"/>
      <c r="D126" s="204" t="s">
        <v>152</v>
      </c>
      <c r="E126" s="219" t="s">
        <v>23</v>
      </c>
      <c r="F126" s="220" t="s">
        <v>753</v>
      </c>
      <c r="G126" s="218"/>
      <c r="H126" s="221">
        <v>9.5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152</v>
      </c>
      <c r="AU126" s="227" t="s">
        <v>83</v>
      </c>
      <c r="AV126" s="12" t="s">
        <v>83</v>
      </c>
      <c r="AW126" s="12" t="s">
        <v>36</v>
      </c>
      <c r="AX126" s="12" t="s">
        <v>73</v>
      </c>
      <c r="AY126" s="227" t="s">
        <v>140</v>
      </c>
    </row>
    <row r="127" spans="2:51" s="13" customFormat="1" ht="13.5">
      <c r="B127" s="228"/>
      <c r="C127" s="229"/>
      <c r="D127" s="204" t="s">
        <v>152</v>
      </c>
      <c r="E127" s="230" t="s">
        <v>23</v>
      </c>
      <c r="F127" s="231" t="s">
        <v>155</v>
      </c>
      <c r="G127" s="229"/>
      <c r="H127" s="232">
        <v>9.5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152</v>
      </c>
      <c r="AU127" s="238" t="s">
        <v>83</v>
      </c>
      <c r="AV127" s="13" t="s">
        <v>148</v>
      </c>
      <c r="AW127" s="13" t="s">
        <v>36</v>
      </c>
      <c r="AX127" s="13" t="s">
        <v>81</v>
      </c>
      <c r="AY127" s="238" t="s">
        <v>140</v>
      </c>
    </row>
    <row r="128" spans="2:65" s="1" customFormat="1" ht="38.25" customHeight="1">
      <c r="B128" s="41"/>
      <c r="C128" s="192" t="s">
        <v>224</v>
      </c>
      <c r="D128" s="192" t="s">
        <v>143</v>
      </c>
      <c r="E128" s="193" t="s">
        <v>754</v>
      </c>
      <c r="F128" s="194" t="s">
        <v>755</v>
      </c>
      <c r="G128" s="195" t="s">
        <v>205</v>
      </c>
      <c r="H128" s="196">
        <v>0.011</v>
      </c>
      <c r="I128" s="197"/>
      <c r="J128" s="198">
        <f>ROUND(I128*H128,2)</f>
        <v>0</v>
      </c>
      <c r="K128" s="194" t="s">
        <v>147</v>
      </c>
      <c r="L128" s="61"/>
      <c r="M128" s="199" t="s">
        <v>23</v>
      </c>
      <c r="N128" s="200" t="s">
        <v>44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228</v>
      </c>
      <c r="AT128" s="24" t="s">
        <v>143</v>
      </c>
      <c r="AU128" s="24" t="s">
        <v>83</v>
      </c>
      <c r="AY128" s="24" t="s">
        <v>140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81</v>
      </c>
      <c r="BK128" s="203">
        <f>ROUND(I128*H128,2)</f>
        <v>0</v>
      </c>
      <c r="BL128" s="24" t="s">
        <v>228</v>
      </c>
      <c r="BM128" s="24" t="s">
        <v>756</v>
      </c>
    </row>
    <row r="129" spans="2:65" s="1" customFormat="1" ht="38.25" customHeight="1">
      <c r="B129" s="41"/>
      <c r="C129" s="192" t="s">
        <v>10</v>
      </c>
      <c r="D129" s="192" t="s">
        <v>143</v>
      </c>
      <c r="E129" s="193" t="s">
        <v>757</v>
      </c>
      <c r="F129" s="194" t="s">
        <v>758</v>
      </c>
      <c r="G129" s="195" t="s">
        <v>205</v>
      </c>
      <c r="H129" s="196">
        <v>0.011</v>
      </c>
      <c r="I129" s="197"/>
      <c r="J129" s="198">
        <f>ROUND(I129*H129,2)</f>
        <v>0</v>
      </c>
      <c r="K129" s="194" t="s">
        <v>147</v>
      </c>
      <c r="L129" s="61"/>
      <c r="M129" s="199" t="s">
        <v>23</v>
      </c>
      <c r="N129" s="200" t="s">
        <v>44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228</v>
      </c>
      <c r="AT129" s="24" t="s">
        <v>143</v>
      </c>
      <c r="AU129" s="24" t="s">
        <v>83</v>
      </c>
      <c r="AY129" s="24" t="s">
        <v>140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81</v>
      </c>
      <c r="BK129" s="203">
        <f>ROUND(I129*H129,2)</f>
        <v>0</v>
      </c>
      <c r="BL129" s="24" t="s">
        <v>228</v>
      </c>
      <c r="BM129" s="24" t="s">
        <v>759</v>
      </c>
    </row>
    <row r="130" spans="2:63" s="10" customFormat="1" ht="29.85" customHeight="1">
      <c r="B130" s="176"/>
      <c r="C130" s="177"/>
      <c r="D130" s="178" t="s">
        <v>72</v>
      </c>
      <c r="E130" s="190" t="s">
        <v>760</v>
      </c>
      <c r="F130" s="190" t="s">
        <v>761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SUM(P131:P152)</f>
        <v>0</v>
      </c>
      <c r="Q130" s="184"/>
      <c r="R130" s="185">
        <f>SUM(R131:R152)</f>
        <v>0.021259999999999998</v>
      </c>
      <c r="S130" s="184"/>
      <c r="T130" s="186">
        <f>SUM(T131:T152)</f>
        <v>0</v>
      </c>
      <c r="AR130" s="187" t="s">
        <v>83</v>
      </c>
      <c r="AT130" s="188" t="s">
        <v>72</v>
      </c>
      <c r="AU130" s="188" t="s">
        <v>81</v>
      </c>
      <c r="AY130" s="187" t="s">
        <v>140</v>
      </c>
      <c r="BK130" s="189">
        <f>SUM(BK131:BK152)</f>
        <v>0</v>
      </c>
    </row>
    <row r="131" spans="2:65" s="1" customFormat="1" ht="25.5" customHeight="1">
      <c r="B131" s="41"/>
      <c r="C131" s="192" t="s">
        <v>228</v>
      </c>
      <c r="D131" s="192" t="s">
        <v>143</v>
      </c>
      <c r="E131" s="193" t="s">
        <v>762</v>
      </c>
      <c r="F131" s="194" t="s">
        <v>763</v>
      </c>
      <c r="G131" s="195" t="s">
        <v>174</v>
      </c>
      <c r="H131" s="196">
        <v>18</v>
      </c>
      <c r="I131" s="197"/>
      <c r="J131" s="198">
        <f>ROUND(I131*H131,2)</f>
        <v>0</v>
      </c>
      <c r="K131" s="194" t="s">
        <v>147</v>
      </c>
      <c r="L131" s="61"/>
      <c r="M131" s="199" t="s">
        <v>23</v>
      </c>
      <c r="N131" s="200" t="s">
        <v>44</v>
      </c>
      <c r="O131" s="42"/>
      <c r="P131" s="201">
        <f>O131*H131</f>
        <v>0</v>
      </c>
      <c r="Q131" s="201">
        <v>0.00078</v>
      </c>
      <c r="R131" s="201">
        <f>Q131*H131</f>
        <v>0.01404</v>
      </c>
      <c r="S131" s="201">
        <v>0</v>
      </c>
      <c r="T131" s="202">
        <f>S131*H131</f>
        <v>0</v>
      </c>
      <c r="AR131" s="24" t="s">
        <v>228</v>
      </c>
      <c r="AT131" s="24" t="s">
        <v>143</v>
      </c>
      <c r="AU131" s="24" t="s">
        <v>83</v>
      </c>
      <c r="AY131" s="24" t="s">
        <v>140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81</v>
      </c>
      <c r="BK131" s="203">
        <f>ROUND(I131*H131,2)</f>
        <v>0</v>
      </c>
      <c r="BL131" s="24" t="s">
        <v>228</v>
      </c>
      <c r="BM131" s="24" t="s">
        <v>764</v>
      </c>
    </row>
    <row r="132" spans="2:51" s="11" customFormat="1" ht="13.5">
      <c r="B132" s="207"/>
      <c r="C132" s="208"/>
      <c r="D132" s="204" t="s">
        <v>152</v>
      </c>
      <c r="E132" s="209" t="s">
        <v>23</v>
      </c>
      <c r="F132" s="210" t="s">
        <v>153</v>
      </c>
      <c r="G132" s="208"/>
      <c r="H132" s="209" t="s">
        <v>23</v>
      </c>
      <c r="I132" s="211"/>
      <c r="J132" s="208"/>
      <c r="K132" s="208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152</v>
      </c>
      <c r="AU132" s="216" t="s">
        <v>83</v>
      </c>
      <c r="AV132" s="11" t="s">
        <v>81</v>
      </c>
      <c r="AW132" s="11" t="s">
        <v>36</v>
      </c>
      <c r="AX132" s="11" t="s">
        <v>73</v>
      </c>
      <c r="AY132" s="216" t="s">
        <v>140</v>
      </c>
    </row>
    <row r="133" spans="2:51" s="12" customFormat="1" ht="13.5">
      <c r="B133" s="217"/>
      <c r="C133" s="218"/>
      <c r="D133" s="204" t="s">
        <v>152</v>
      </c>
      <c r="E133" s="219" t="s">
        <v>23</v>
      </c>
      <c r="F133" s="220" t="s">
        <v>765</v>
      </c>
      <c r="G133" s="218"/>
      <c r="H133" s="221">
        <v>3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152</v>
      </c>
      <c r="AU133" s="227" t="s">
        <v>83</v>
      </c>
      <c r="AV133" s="12" t="s">
        <v>83</v>
      </c>
      <c r="AW133" s="12" t="s">
        <v>36</v>
      </c>
      <c r="AX133" s="12" t="s">
        <v>73</v>
      </c>
      <c r="AY133" s="227" t="s">
        <v>140</v>
      </c>
    </row>
    <row r="134" spans="2:51" s="12" customFormat="1" ht="13.5">
      <c r="B134" s="217"/>
      <c r="C134" s="218"/>
      <c r="D134" s="204" t="s">
        <v>152</v>
      </c>
      <c r="E134" s="219" t="s">
        <v>23</v>
      </c>
      <c r="F134" s="220" t="s">
        <v>766</v>
      </c>
      <c r="G134" s="218"/>
      <c r="H134" s="221">
        <v>7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152</v>
      </c>
      <c r="AU134" s="227" t="s">
        <v>83</v>
      </c>
      <c r="AV134" s="12" t="s">
        <v>83</v>
      </c>
      <c r="AW134" s="12" t="s">
        <v>36</v>
      </c>
      <c r="AX134" s="12" t="s">
        <v>73</v>
      </c>
      <c r="AY134" s="227" t="s">
        <v>140</v>
      </c>
    </row>
    <row r="135" spans="2:51" s="12" customFormat="1" ht="13.5">
      <c r="B135" s="217"/>
      <c r="C135" s="218"/>
      <c r="D135" s="204" t="s">
        <v>152</v>
      </c>
      <c r="E135" s="219" t="s">
        <v>23</v>
      </c>
      <c r="F135" s="220" t="s">
        <v>767</v>
      </c>
      <c r="G135" s="218"/>
      <c r="H135" s="221">
        <v>8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152</v>
      </c>
      <c r="AU135" s="227" t="s">
        <v>83</v>
      </c>
      <c r="AV135" s="12" t="s">
        <v>83</v>
      </c>
      <c r="AW135" s="12" t="s">
        <v>36</v>
      </c>
      <c r="AX135" s="12" t="s">
        <v>73</v>
      </c>
      <c r="AY135" s="227" t="s">
        <v>140</v>
      </c>
    </row>
    <row r="136" spans="2:51" s="13" customFormat="1" ht="13.5">
      <c r="B136" s="228"/>
      <c r="C136" s="229"/>
      <c r="D136" s="204" t="s">
        <v>152</v>
      </c>
      <c r="E136" s="230" t="s">
        <v>23</v>
      </c>
      <c r="F136" s="231" t="s">
        <v>155</v>
      </c>
      <c r="G136" s="229"/>
      <c r="H136" s="232">
        <v>18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152</v>
      </c>
      <c r="AU136" s="238" t="s">
        <v>83</v>
      </c>
      <c r="AV136" s="13" t="s">
        <v>148</v>
      </c>
      <c r="AW136" s="13" t="s">
        <v>36</v>
      </c>
      <c r="AX136" s="13" t="s">
        <v>81</v>
      </c>
      <c r="AY136" s="238" t="s">
        <v>140</v>
      </c>
    </row>
    <row r="137" spans="2:65" s="1" customFormat="1" ht="38.25" customHeight="1">
      <c r="B137" s="41"/>
      <c r="C137" s="192" t="s">
        <v>241</v>
      </c>
      <c r="D137" s="192" t="s">
        <v>143</v>
      </c>
      <c r="E137" s="193" t="s">
        <v>768</v>
      </c>
      <c r="F137" s="194" t="s">
        <v>769</v>
      </c>
      <c r="G137" s="195" t="s">
        <v>174</v>
      </c>
      <c r="H137" s="196">
        <v>18</v>
      </c>
      <c r="I137" s="197"/>
      <c r="J137" s="198">
        <f>ROUND(I137*H137,2)</f>
        <v>0</v>
      </c>
      <c r="K137" s="194" t="s">
        <v>147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0.0002</v>
      </c>
      <c r="R137" s="201">
        <f>Q137*H137</f>
        <v>0.0036000000000000003</v>
      </c>
      <c r="S137" s="201">
        <v>0</v>
      </c>
      <c r="T137" s="202">
        <f>S137*H137</f>
        <v>0</v>
      </c>
      <c r="AR137" s="24" t="s">
        <v>228</v>
      </c>
      <c r="AT137" s="24" t="s">
        <v>143</v>
      </c>
      <c r="AU137" s="24" t="s">
        <v>83</v>
      </c>
      <c r="AY137" s="24" t="s">
        <v>140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81</v>
      </c>
      <c r="BK137" s="203">
        <f>ROUND(I137*H137,2)</f>
        <v>0</v>
      </c>
      <c r="BL137" s="24" t="s">
        <v>228</v>
      </c>
      <c r="BM137" s="24" t="s">
        <v>770</v>
      </c>
    </row>
    <row r="138" spans="2:51" s="12" customFormat="1" ht="13.5">
      <c r="B138" s="217"/>
      <c r="C138" s="218"/>
      <c r="D138" s="204" t="s">
        <v>152</v>
      </c>
      <c r="E138" s="219" t="s">
        <v>23</v>
      </c>
      <c r="F138" s="220" t="s">
        <v>771</v>
      </c>
      <c r="G138" s="218"/>
      <c r="H138" s="221">
        <v>18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152</v>
      </c>
      <c r="AU138" s="227" t="s">
        <v>83</v>
      </c>
      <c r="AV138" s="12" t="s">
        <v>83</v>
      </c>
      <c r="AW138" s="12" t="s">
        <v>36</v>
      </c>
      <c r="AX138" s="12" t="s">
        <v>73</v>
      </c>
      <c r="AY138" s="227" t="s">
        <v>140</v>
      </c>
    </row>
    <row r="139" spans="2:51" s="13" customFormat="1" ht="13.5">
      <c r="B139" s="228"/>
      <c r="C139" s="229"/>
      <c r="D139" s="204" t="s">
        <v>152</v>
      </c>
      <c r="E139" s="230" t="s">
        <v>23</v>
      </c>
      <c r="F139" s="231" t="s">
        <v>155</v>
      </c>
      <c r="G139" s="229"/>
      <c r="H139" s="232">
        <v>18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152</v>
      </c>
      <c r="AU139" s="238" t="s">
        <v>83</v>
      </c>
      <c r="AV139" s="13" t="s">
        <v>148</v>
      </c>
      <c r="AW139" s="13" t="s">
        <v>36</v>
      </c>
      <c r="AX139" s="13" t="s">
        <v>81</v>
      </c>
      <c r="AY139" s="238" t="s">
        <v>140</v>
      </c>
    </row>
    <row r="140" spans="2:65" s="1" customFormat="1" ht="25.5" customHeight="1">
      <c r="B140" s="41"/>
      <c r="C140" s="192" t="s">
        <v>245</v>
      </c>
      <c r="D140" s="192" t="s">
        <v>143</v>
      </c>
      <c r="E140" s="193" t="s">
        <v>772</v>
      </c>
      <c r="F140" s="194" t="s">
        <v>773</v>
      </c>
      <c r="G140" s="195" t="s">
        <v>158</v>
      </c>
      <c r="H140" s="196">
        <v>2</v>
      </c>
      <c r="I140" s="197"/>
      <c r="J140" s="198">
        <f>ROUND(I140*H140,2)</f>
        <v>0</v>
      </c>
      <c r="K140" s="194" t="s">
        <v>147</v>
      </c>
      <c r="L140" s="61"/>
      <c r="M140" s="199" t="s">
        <v>23</v>
      </c>
      <c r="N140" s="200" t="s">
        <v>44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228</v>
      </c>
      <c r="AT140" s="24" t="s">
        <v>143</v>
      </c>
      <c r="AU140" s="24" t="s">
        <v>83</v>
      </c>
      <c r="AY140" s="24" t="s">
        <v>140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81</v>
      </c>
      <c r="BK140" s="203">
        <f>ROUND(I140*H140,2)</f>
        <v>0</v>
      </c>
      <c r="BL140" s="24" t="s">
        <v>228</v>
      </c>
      <c r="BM140" s="24" t="s">
        <v>774</v>
      </c>
    </row>
    <row r="141" spans="2:65" s="1" customFormat="1" ht="16.5" customHeight="1">
      <c r="B141" s="41"/>
      <c r="C141" s="192" t="s">
        <v>249</v>
      </c>
      <c r="D141" s="192" t="s">
        <v>143</v>
      </c>
      <c r="E141" s="193" t="s">
        <v>775</v>
      </c>
      <c r="F141" s="194" t="s">
        <v>776</v>
      </c>
      <c r="G141" s="195" t="s">
        <v>158</v>
      </c>
      <c r="H141" s="196">
        <v>1</v>
      </c>
      <c r="I141" s="197"/>
      <c r="J141" s="198">
        <f>ROUND(I141*H141,2)</f>
        <v>0</v>
      </c>
      <c r="K141" s="194" t="s">
        <v>23</v>
      </c>
      <c r="L141" s="61"/>
      <c r="M141" s="199" t="s">
        <v>23</v>
      </c>
      <c r="N141" s="200" t="s">
        <v>44</v>
      </c>
      <c r="O141" s="42"/>
      <c r="P141" s="201">
        <f>O141*H141</f>
        <v>0</v>
      </c>
      <c r="Q141" s="201">
        <v>2E-05</v>
      </c>
      <c r="R141" s="201">
        <f>Q141*H141</f>
        <v>2E-05</v>
      </c>
      <c r="S141" s="201">
        <v>0</v>
      </c>
      <c r="T141" s="202">
        <f>S141*H141</f>
        <v>0</v>
      </c>
      <c r="AR141" s="24" t="s">
        <v>228</v>
      </c>
      <c r="AT141" s="24" t="s">
        <v>143</v>
      </c>
      <c r="AU141" s="24" t="s">
        <v>83</v>
      </c>
      <c r="AY141" s="24" t="s">
        <v>140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81</v>
      </c>
      <c r="BK141" s="203">
        <f>ROUND(I141*H141,2)</f>
        <v>0</v>
      </c>
      <c r="BL141" s="24" t="s">
        <v>228</v>
      </c>
      <c r="BM141" s="24" t="s">
        <v>777</v>
      </c>
    </row>
    <row r="142" spans="2:51" s="11" customFormat="1" ht="13.5">
      <c r="B142" s="207"/>
      <c r="C142" s="208"/>
      <c r="D142" s="204" t="s">
        <v>152</v>
      </c>
      <c r="E142" s="209" t="s">
        <v>23</v>
      </c>
      <c r="F142" s="210" t="s">
        <v>153</v>
      </c>
      <c r="G142" s="208"/>
      <c r="H142" s="209" t="s">
        <v>23</v>
      </c>
      <c r="I142" s="211"/>
      <c r="J142" s="208"/>
      <c r="K142" s="208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152</v>
      </c>
      <c r="AU142" s="216" t="s">
        <v>83</v>
      </c>
      <c r="AV142" s="11" t="s">
        <v>81</v>
      </c>
      <c r="AW142" s="11" t="s">
        <v>36</v>
      </c>
      <c r="AX142" s="11" t="s">
        <v>73</v>
      </c>
      <c r="AY142" s="216" t="s">
        <v>140</v>
      </c>
    </row>
    <row r="143" spans="2:51" s="12" customFormat="1" ht="13.5">
      <c r="B143" s="217"/>
      <c r="C143" s="218"/>
      <c r="D143" s="204" t="s">
        <v>152</v>
      </c>
      <c r="E143" s="219" t="s">
        <v>23</v>
      </c>
      <c r="F143" s="220" t="s">
        <v>231</v>
      </c>
      <c r="G143" s="218"/>
      <c r="H143" s="221">
        <v>1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152</v>
      </c>
      <c r="AU143" s="227" t="s">
        <v>83</v>
      </c>
      <c r="AV143" s="12" t="s">
        <v>83</v>
      </c>
      <c r="AW143" s="12" t="s">
        <v>36</v>
      </c>
      <c r="AX143" s="12" t="s">
        <v>73</v>
      </c>
      <c r="AY143" s="227" t="s">
        <v>140</v>
      </c>
    </row>
    <row r="144" spans="2:51" s="13" customFormat="1" ht="13.5">
      <c r="B144" s="228"/>
      <c r="C144" s="229"/>
      <c r="D144" s="204" t="s">
        <v>152</v>
      </c>
      <c r="E144" s="230" t="s">
        <v>23</v>
      </c>
      <c r="F144" s="231" t="s">
        <v>155</v>
      </c>
      <c r="G144" s="229"/>
      <c r="H144" s="232">
        <v>1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152</v>
      </c>
      <c r="AU144" s="238" t="s">
        <v>83</v>
      </c>
      <c r="AV144" s="13" t="s">
        <v>148</v>
      </c>
      <c r="AW144" s="13" t="s">
        <v>36</v>
      </c>
      <c r="AX144" s="13" t="s">
        <v>81</v>
      </c>
      <c r="AY144" s="238" t="s">
        <v>140</v>
      </c>
    </row>
    <row r="145" spans="2:65" s="1" customFormat="1" ht="25.5" customHeight="1">
      <c r="B145" s="41"/>
      <c r="C145" s="192" t="s">
        <v>255</v>
      </c>
      <c r="D145" s="192" t="s">
        <v>143</v>
      </c>
      <c r="E145" s="193" t="s">
        <v>778</v>
      </c>
      <c r="F145" s="194" t="s">
        <v>779</v>
      </c>
      <c r="G145" s="195" t="s">
        <v>174</v>
      </c>
      <c r="H145" s="196">
        <v>18</v>
      </c>
      <c r="I145" s="197"/>
      <c r="J145" s="198">
        <f>ROUND(I145*H145,2)</f>
        <v>0</v>
      </c>
      <c r="K145" s="194" t="s">
        <v>147</v>
      </c>
      <c r="L145" s="61"/>
      <c r="M145" s="199" t="s">
        <v>23</v>
      </c>
      <c r="N145" s="200" t="s">
        <v>44</v>
      </c>
      <c r="O145" s="42"/>
      <c r="P145" s="201">
        <f>O145*H145</f>
        <v>0</v>
      </c>
      <c r="Q145" s="201">
        <v>0.00019</v>
      </c>
      <c r="R145" s="201">
        <f>Q145*H145</f>
        <v>0.0034200000000000003</v>
      </c>
      <c r="S145" s="201">
        <v>0</v>
      </c>
      <c r="T145" s="202">
        <f>S145*H145</f>
        <v>0</v>
      </c>
      <c r="AR145" s="24" t="s">
        <v>228</v>
      </c>
      <c r="AT145" s="24" t="s">
        <v>143</v>
      </c>
      <c r="AU145" s="24" t="s">
        <v>83</v>
      </c>
      <c r="AY145" s="24" t="s">
        <v>140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81</v>
      </c>
      <c r="BK145" s="203">
        <f>ROUND(I145*H145,2)</f>
        <v>0</v>
      </c>
      <c r="BL145" s="24" t="s">
        <v>228</v>
      </c>
      <c r="BM145" s="24" t="s">
        <v>780</v>
      </c>
    </row>
    <row r="146" spans="2:51" s="12" customFormat="1" ht="13.5">
      <c r="B146" s="217"/>
      <c r="C146" s="218"/>
      <c r="D146" s="204" t="s">
        <v>152</v>
      </c>
      <c r="E146" s="219" t="s">
        <v>23</v>
      </c>
      <c r="F146" s="220" t="s">
        <v>771</v>
      </c>
      <c r="G146" s="218"/>
      <c r="H146" s="221">
        <v>18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152</v>
      </c>
      <c r="AU146" s="227" t="s">
        <v>83</v>
      </c>
      <c r="AV146" s="12" t="s">
        <v>83</v>
      </c>
      <c r="AW146" s="12" t="s">
        <v>36</v>
      </c>
      <c r="AX146" s="12" t="s">
        <v>73</v>
      </c>
      <c r="AY146" s="227" t="s">
        <v>140</v>
      </c>
    </row>
    <row r="147" spans="2:51" s="13" customFormat="1" ht="13.5">
      <c r="B147" s="228"/>
      <c r="C147" s="229"/>
      <c r="D147" s="204" t="s">
        <v>152</v>
      </c>
      <c r="E147" s="230" t="s">
        <v>23</v>
      </c>
      <c r="F147" s="231" t="s">
        <v>155</v>
      </c>
      <c r="G147" s="229"/>
      <c r="H147" s="232">
        <v>18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152</v>
      </c>
      <c r="AU147" s="238" t="s">
        <v>83</v>
      </c>
      <c r="AV147" s="13" t="s">
        <v>148</v>
      </c>
      <c r="AW147" s="13" t="s">
        <v>36</v>
      </c>
      <c r="AX147" s="13" t="s">
        <v>81</v>
      </c>
      <c r="AY147" s="238" t="s">
        <v>140</v>
      </c>
    </row>
    <row r="148" spans="2:65" s="1" customFormat="1" ht="25.5" customHeight="1">
      <c r="B148" s="41"/>
      <c r="C148" s="192" t="s">
        <v>9</v>
      </c>
      <c r="D148" s="192" t="s">
        <v>143</v>
      </c>
      <c r="E148" s="193" t="s">
        <v>781</v>
      </c>
      <c r="F148" s="194" t="s">
        <v>782</v>
      </c>
      <c r="G148" s="195" t="s">
        <v>174</v>
      </c>
      <c r="H148" s="196">
        <v>18</v>
      </c>
      <c r="I148" s="197"/>
      <c r="J148" s="198">
        <f>ROUND(I148*H148,2)</f>
        <v>0</v>
      </c>
      <c r="K148" s="194" t="s">
        <v>147</v>
      </c>
      <c r="L148" s="61"/>
      <c r="M148" s="199" t="s">
        <v>23</v>
      </c>
      <c r="N148" s="200" t="s">
        <v>44</v>
      </c>
      <c r="O148" s="42"/>
      <c r="P148" s="201">
        <f>O148*H148</f>
        <v>0</v>
      </c>
      <c r="Q148" s="201">
        <v>1E-05</v>
      </c>
      <c r="R148" s="201">
        <f>Q148*H148</f>
        <v>0.00018</v>
      </c>
      <c r="S148" s="201">
        <v>0</v>
      </c>
      <c r="T148" s="202">
        <f>S148*H148</f>
        <v>0</v>
      </c>
      <c r="AR148" s="24" t="s">
        <v>228</v>
      </c>
      <c r="AT148" s="24" t="s">
        <v>143</v>
      </c>
      <c r="AU148" s="24" t="s">
        <v>83</v>
      </c>
      <c r="AY148" s="24" t="s">
        <v>140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81</v>
      </c>
      <c r="BK148" s="203">
        <f>ROUND(I148*H148,2)</f>
        <v>0</v>
      </c>
      <c r="BL148" s="24" t="s">
        <v>228</v>
      </c>
      <c r="BM148" s="24" t="s">
        <v>783</v>
      </c>
    </row>
    <row r="149" spans="2:51" s="12" customFormat="1" ht="13.5">
      <c r="B149" s="217"/>
      <c r="C149" s="218"/>
      <c r="D149" s="204" t="s">
        <v>152</v>
      </c>
      <c r="E149" s="219" t="s">
        <v>23</v>
      </c>
      <c r="F149" s="220" t="s">
        <v>771</v>
      </c>
      <c r="G149" s="218"/>
      <c r="H149" s="221">
        <v>18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152</v>
      </c>
      <c r="AU149" s="227" t="s">
        <v>83</v>
      </c>
      <c r="AV149" s="12" t="s">
        <v>83</v>
      </c>
      <c r="AW149" s="12" t="s">
        <v>36</v>
      </c>
      <c r="AX149" s="12" t="s">
        <v>73</v>
      </c>
      <c r="AY149" s="227" t="s">
        <v>140</v>
      </c>
    </row>
    <row r="150" spans="2:51" s="13" customFormat="1" ht="13.5">
      <c r="B150" s="228"/>
      <c r="C150" s="229"/>
      <c r="D150" s="204" t="s">
        <v>152</v>
      </c>
      <c r="E150" s="230" t="s">
        <v>23</v>
      </c>
      <c r="F150" s="231" t="s">
        <v>155</v>
      </c>
      <c r="G150" s="229"/>
      <c r="H150" s="232">
        <v>18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152</v>
      </c>
      <c r="AU150" s="238" t="s">
        <v>83</v>
      </c>
      <c r="AV150" s="13" t="s">
        <v>148</v>
      </c>
      <c r="AW150" s="13" t="s">
        <v>36</v>
      </c>
      <c r="AX150" s="13" t="s">
        <v>81</v>
      </c>
      <c r="AY150" s="238" t="s">
        <v>140</v>
      </c>
    </row>
    <row r="151" spans="2:65" s="1" customFormat="1" ht="38.25" customHeight="1">
      <c r="B151" s="41"/>
      <c r="C151" s="192" t="s">
        <v>265</v>
      </c>
      <c r="D151" s="192" t="s">
        <v>143</v>
      </c>
      <c r="E151" s="193" t="s">
        <v>784</v>
      </c>
      <c r="F151" s="194" t="s">
        <v>785</v>
      </c>
      <c r="G151" s="195" t="s">
        <v>205</v>
      </c>
      <c r="H151" s="196">
        <v>0.021</v>
      </c>
      <c r="I151" s="197"/>
      <c r="J151" s="198">
        <f>ROUND(I151*H151,2)</f>
        <v>0</v>
      </c>
      <c r="K151" s="194" t="s">
        <v>147</v>
      </c>
      <c r="L151" s="61"/>
      <c r="M151" s="199" t="s">
        <v>23</v>
      </c>
      <c r="N151" s="200" t="s">
        <v>44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228</v>
      </c>
      <c r="AT151" s="24" t="s">
        <v>143</v>
      </c>
      <c r="AU151" s="24" t="s">
        <v>83</v>
      </c>
      <c r="AY151" s="24" t="s">
        <v>140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81</v>
      </c>
      <c r="BK151" s="203">
        <f>ROUND(I151*H151,2)</f>
        <v>0</v>
      </c>
      <c r="BL151" s="24" t="s">
        <v>228</v>
      </c>
      <c r="BM151" s="24" t="s">
        <v>786</v>
      </c>
    </row>
    <row r="152" spans="2:65" s="1" customFormat="1" ht="38.25" customHeight="1">
      <c r="B152" s="41"/>
      <c r="C152" s="192" t="s">
        <v>270</v>
      </c>
      <c r="D152" s="192" t="s">
        <v>143</v>
      </c>
      <c r="E152" s="193" t="s">
        <v>787</v>
      </c>
      <c r="F152" s="194" t="s">
        <v>788</v>
      </c>
      <c r="G152" s="195" t="s">
        <v>205</v>
      </c>
      <c r="H152" s="196">
        <v>0.021</v>
      </c>
      <c r="I152" s="197"/>
      <c r="J152" s="198">
        <f>ROUND(I152*H152,2)</f>
        <v>0</v>
      </c>
      <c r="K152" s="194" t="s">
        <v>147</v>
      </c>
      <c r="L152" s="61"/>
      <c r="M152" s="199" t="s">
        <v>23</v>
      </c>
      <c r="N152" s="200" t="s">
        <v>44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228</v>
      </c>
      <c r="AT152" s="24" t="s">
        <v>143</v>
      </c>
      <c r="AU152" s="24" t="s">
        <v>83</v>
      </c>
      <c r="AY152" s="24" t="s">
        <v>140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81</v>
      </c>
      <c r="BK152" s="203">
        <f>ROUND(I152*H152,2)</f>
        <v>0</v>
      </c>
      <c r="BL152" s="24" t="s">
        <v>228</v>
      </c>
      <c r="BM152" s="24" t="s">
        <v>789</v>
      </c>
    </row>
    <row r="153" spans="2:63" s="10" customFormat="1" ht="29.85" customHeight="1">
      <c r="B153" s="176"/>
      <c r="C153" s="177"/>
      <c r="D153" s="178" t="s">
        <v>72</v>
      </c>
      <c r="E153" s="190" t="s">
        <v>232</v>
      </c>
      <c r="F153" s="190" t="s">
        <v>233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SUM(P154:P222)</f>
        <v>0</v>
      </c>
      <c r="Q153" s="184"/>
      <c r="R153" s="185">
        <f>SUM(R154:R222)</f>
        <v>0.18481999999999998</v>
      </c>
      <c r="S153" s="184"/>
      <c r="T153" s="186">
        <f>SUM(T154:T222)</f>
        <v>0</v>
      </c>
      <c r="AR153" s="187" t="s">
        <v>83</v>
      </c>
      <c r="AT153" s="188" t="s">
        <v>72</v>
      </c>
      <c r="AU153" s="188" t="s">
        <v>81</v>
      </c>
      <c r="AY153" s="187" t="s">
        <v>140</v>
      </c>
      <c r="BK153" s="189">
        <f>SUM(BK154:BK222)</f>
        <v>0</v>
      </c>
    </row>
    <row r="154" spans="2:65" s="1" customFormat="1" ht="25.5" customHeight="1">
      <c r="B154" s="41"/>
      <c r="C154" s="192" t="s">
        <v>274</v>
      </c>
      <c r="D154" s="192" t="s">
        <v>143</v>
      </c>
      <c r="E154" s="193" t="s">
        <v>790</v>
      </c>
      <c r="F154" s="194" t="s">
        <v>791</v>
      </c>
      <c r="G154" s="195" t="s">
        <v>236</v>
      </c>
      <c r="H154" s="196">
        <v>2</v>
      </c>
      <c r="I154" s="197"/>
      <c r="J154" s="198">
        <f>ROUND(I154*H154,2)</f>
        <v>0</v>
      </c>
      <c r="K154" s="194" t="s">
        <v>147</v>
      </c>
      <c r="L154" s="61"/>
      <c r="M154" s="199" t="s">
        <v>23</v>
      </c>
      <c r="N154" s="200" t="s">
        <v>44</v>
      </c>
      <c r="O154" s="42"/>
      <c r="P154" s="201">
        <f>O154*H154</f>
        <v>0</v>
      </c>
      <c r="Q154" s="201">
        <v>0.00382</v>
      </c>
      <c r="R154" s="201">
        <f>Q154*H154</f>
        <v>0.00764</v>
      </c>
      <c r="S154" s="201">
        <v>0</v>
      </c>
      <c r="T154" s="202">
        <f>S154*H154</f>
        <v>0</v>
      </c>
      <c r="AR154" s="24" t="s">
        <v>228</v>
      </c>
      <c r="AT154" s="24" t="s">
        <v>143</v>
      </c>
      <c r="AU154" s="24" t="s">
        <v>83</v>
      </c>
      <c r="AY154" s="24" t="s">
        <v>140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81</v>
      </c>
      <c r="BK154" s="203">
        <f>ROUND(I154*H154,2)</f>
        <v>0</v>
      </c>
      <c r="BL154" s="24" t="s">
        <v>228</v>
      </c>
      <c r="BM154" s="24" t="s">
        <v>792</v>
      </c>
    </row>
    <row r="155" spans="2:51" s="11" customFormat="1" ht="13.5">
      <c r="B155" s="207"/>
      <c r="C155" s="208"/>
      <c r="D155" s="204" t="s">
        <v>152</v>
      </c>
      <c r="E155" s="209" t="s">
        <v>23</v>
      </c>
      <c r="F155" s="210" t="s">
        <v>153</v>
      </c>
      <c r="G155" s="208"/>
      <c r="H155" s="209" t="s">
        <v>23</v>
      </c>
      <c r="I155" s="211"/>
      <c r="J155" s="208"/>
      <c r="K155" s="208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152</v>
      </c>
      <c r="AU155" s="216" t="s">
        <v>83</v>
      </c>
      <c r="AV155" s="11" t="s">
        <v>81</v>
      </c>
      <c r="AW155" s="11" t="s">
        <v>36</v>
      </c>
      <c r="AX155" s="11" t="s">
        <v>73</v>
      </c>
      <c r="AY155" s="216" t="s">
        <v>140</v>
      </c>
    </row>
    <row r="156" spans="2:51" s="12" customFormat="1" ht="13.5">
      <c r="B156" s="217"/>
      <c r="C156" s="218"/>
      <c r="D156" s="204" t="s">
        <v>152</v>
      </c>
      <c r="E156" s="219" t="s">
        <v>23</v>
      </c>
      <c r="F156" s="220" t="s">
        <v>170</v>
      </c>
      <c r="G156" s="218"/>
      <c r="H156" s="221">
        <v>2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152</v>
      </c>
      <c r="AU156" s="227" t="s">
        <v>83</v>
      </c>
      <c r="AV156" s="12" t="s">
        <v>83</v>
      </c>
      <c r="AW156" s="12" t="s">
        <v>36</v>
      </c>
      <c r="AX156" s="12" t="s">
        <v>73</v>
      </c>
      <c r="AY156" s="227" t="s">
        <v>140</v>
      </c>
    </row>
    <row r="157" spans="2:51" s="13" customFormat="1" ht="13.5">
      <c r="B157" s="228"/>
      <c r="C157" s="229"/>
      <c r="D157" s="204" t="s">
        <v>152</v>
      </c>
      <c r="E157" s="230" t="s">
        <v>23</v>
      </c>
      <c r="F157" s="231" t="s">
        <v>155</v>
      </c>
      <c r="G157" s="229"/>
      <c r="H157" s="232">
        <v>2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152</v>
      </c>
      <c r="AU157" s="238" t="s">
        <v>83</v>
      </c>
      <c r="AV157" s="13" t="s">
        <v>148</v>
      </c>
      <c r="AW157" s="13" t="s">
        <v>36</v>
      </c>
      <c r="AX157" s="13" t="s">
        <v>81</v>
      </c>
      <c r="AY157" s="238" t="s">
        <v>140</v>
      </c>
    </row>
    <row r="158" spans="2:65" s="1" customFormat="1" ht="25.5" customHeight="1">
      <c r="B158" s="41"/>
      <c r="C158" s="192" t="s">
        <v>280</v>
      </c>
      <c r="D158" s="192" t="s">
        <v>143</v>
      </c>
      <c r="E158" s="193" t="s">
        <v>793</v>
      </c>
      <c r="F158" s="194" t="s">
        <v>794</v>
      </c>
      <c r="G158" s="195" t="s">
        <v>236</v>
      </c>
      <c r="H158" s="196">
        <v>2</v>
      </c>
      <c r="I158" s="197"/>
      <c r="J158" s="198">
        <f>ROUND(I158*H158,2)</f>
        <v>0</v>
      </c>
      <c r="K158" s="194" t="s">
        <v>147</v>
      </c>
      <c r="L158" s="61"/>
      <c r="M158" s="199" t="s">
        <v>23</v>
      </c>
      <c r="N158" s="200" t="s">
        <v>44</v>
      </c>
      <c r="O158" s="42"/>
      <c r="P158" s="201">
        <f>O158*H158</f>
        <v>0</v>
      </c>
      <c r="Q158" s="201">
        <v>0.01023</v>
      </c>
      <c r="R158" s="201">
        <f>Q158*H158</f>
        <v>0.02046</v>
      </c>
      <c r="S158" s="201">
        <v>0</v>
      </c>
      <c r="T158" s="202">
        <f>S158*H158</f>
        <v>0</v>
      </c>
      <c r="AR158" s="24" t="s">
        <v>228</v>
      </c>
      <c r="AT158" s="24" t="s">
        <v>143</v>
      </c>
      <c r="AU158" s="24" t="s">
        <v>83</v>
      </c>
      <c r="AY158" s="24" t="s">
        <v>140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81</v>
      </c>
      <c r="BK158" s="203">
        <f>ROUND(I158*H158,2)</f>
        <v>0</v>
      </c>
      <c r="BL158" s="24" t="s">
        <v>228</v>
      </c>
      <c r="BM158" s="24" t="s">
        <v>795</v>
      </c>
    </row>
    <row r="159" spans="2:51" s="11" customFormat="1" ht="13.5">
      <c r="B159" s="207"/>
      <c r="C159" s="208"/>
      <c r="D159" s="204" t="s">
        <v>152</v>
      </c>
      <c r="E159" s="209" t="s">
        <v>23</v>
      </c>
      <c r="F159" s="210" t="s">
        <v>153</v>
      </c>
      <c r="G159" s="208"/>
      <c r="H159" s="209" t="s">
        <v>23</v>
      </c>
      <c r="I159" s="211"/>
      <c r="J159" s="208"/>
      <c r="K159" s="208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152</v>
      </c>
      <c r="AU159" s="216" t="s">
        <v>83</v>
      </c>
      <c r="AV159" s="11" t="s">
        <v>81</v>
      </c>
      <c r="AW159" s="11" t="s">
        <v>36</v>
      </c>
      <c r="AX159" s="11" t="s">
        <v>73</v>
      </c>
      <c r="AY159" s="216" t="s">
        <v>140</v>
      </c>
    </row>
    <row r="160" spans="2:51" s="12" customFormat="1" ht="13.5">
      <c r="B160" s="217"/>
      <c r="C160" s="218"/>
      <c r="D160" s="204" t="s">
        <v>152</v>
      </c>
      <c r="E160" s="219" t="s">
        <v>23</v>
      </c>
      <c r="F160" s="220" t="s">
        <v>170</v>
      </c>
      <c r="G160" s="218"/>
      <c r="H160" s="221">
        <v>2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152</v>
      </c>
      <c r="AU160" s="227" t="s">
        <v>83</v>
      </c>
      <c r="AV160" s="12" t="s">
        <v>83</v>
      </c>
      <c r="AW160" s="12" t="s">
        <v>36</v>
      </c>
      <c r="AX160" s="12" t="s">
        <v>73</v>
      </c>
      <c r="AY160" s="227" t="s">
        <v>140</v>
      </c>
    </row>
    <row r="161" spans="2:51" s="13" customFormat="1" ht="13.5">
      <c r="B161" s="228"/>
      <c r="C161" s="229"/>
      <c r="D161" s="204" t="s">
        <v>152</v>
      </c>
      <c r="E161" s="230" t="s">
        <v>23</v>
      </c>
      <c r="F161" s="231" t="s">
        <v>155</v>
      </c>
      <c r="G161" s="229"/>
      <c r="H161" s="232">
        <v>2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152</v>
      </c>
      <c r="AU161" s="238" t="s">
        <v>83</v>
      </c>
      <c r="AV161" s="13" t="s">
        <v>148</v>
      </c>
      <c r="AW161" s="13" t="s">
        <v>36</v>
      </c>
      <c r="AX161" s="13" t="s">
        <v>81</v>
      </c>
      <c r="AY161" s="238" t="s">
        <v>140</v>
      </c>
    </row>
    <row r="162" spans="2:65" s="1" customFormat="1" ht="25.5" customHeight="1">
      <c r="B162" s="41"/>
      <c r="C162" s="192" t="s">
        <v>289</v>
      </c>
      <c r="D162" s="192" t="s">
        <v>143</v>
      </c>
      <c r="E162" s="193" t="s">
        <v>796</v>
      </c>
      <c r="F162" s="194" t="s">
        <v>797</v>
      </c>
      <c r="G162" s="195" t="s">
        <v>236</v>
      </c>
      <c r="H162" s="196">
        <v>4</v>
      </c>
      <c r="I162" s="197"/>
      <c r="J162" s="198">
        <f>ROUND(I162*H162,2)</f>
        <v>0</v>
      </c>
      <c r="K162" s="194" t="s">
        <v>147</v>
      </c>
      <c r="L162" s="61"/>
      <c r="M162" s="199" t="s">
        <v>23</v>
      </c>
      <c r="N162" s="200" t="s">
        <v>44</v>
      </c>
      <c r="O162" s="42"/>
      <c r="P162" s="201">
        <f>O162*H162</f>
        <v>0</v>
      </c>
      <c r="Q162" s="201">
        <v>0.01075</v>
      </c>
      <c r="R162" s="201">
        <f>Q162*H162</f>
        <v>0.043</v>
      </c>
      <c r="S162" s="201">
        <v>0</v>
      </c>
      <c r="T162" s="202">
        <f>S162*H162</f>
        <v>0</v>
      </c>
      <c r="AR162" s="24" t="s">
        <v>228</v>
      </c>
      <c r="AT162" s="24" t="s">
        <v>143</v>
      </c>
      <c r="AU162" s="24" t="s">
        <v>83</v>
      </c>
      <c r="AY162" s="24" t="s">
        <v>140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81</v>
      </c>
      <c r="BK162" s="203">
        <f>ROUND(I162*H162,2)</f>
        <v>0</v>
      </c>
      <c r="BL162" s="24" t="s">
        <v>228</v>
      </c>
      <c r="BM162" s="24" t="s">
        <v>798</v>
      </c>
    </row>
    <row r="163" spans="2:51" s="11" customFormat="1" ht="13.5">
      <c r="B163" s="207"/>
      <c r="C163" s="208"/>
      <c r="D163" s="204" t="s">
        <v>152</v>
      </c>
      <c r="E163" s="209" t="s">
        <v>23</v>
      </c>
      <c r="F163" s="210" t="s">
        <v>153</v>
      </c>
      <c r="G163" s="208"/>
      <c r="H163" s="209" t="s">
        <v>23</v>
      </c>
      <c r="I163" s="211"/>
      <c r="J163" s="208"/>
      <c r="K163" s="208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152</v>
      </c>
      <c r="AU163" s="216" t="s">
        <v>83</v>
      </c>
      <c r="AV163" s="11" t="s">
        <v>81</v>
      </c>
      <c r="AW163" s="11" t="s">
        <v>36</v>
      </c>
      <c r="AX163" s="11" t="s">
        <v>73</v>
      </c>
      <c r="AY163" s="216" t="s">
        <v>140</v>
      </c>
    </row>
    <row r="164" spans="2:51" s="12" customFormat="1" ht="13.5">
      <c r="B164" s="217"/>
      <c r="C164" s="218"/>
      <c r="D164" s="204" t="s">
        <v>152</v>
      </c>
      <c r="E164" s="219" t="s">
        <v>23</v>
      </c>
      <c r="F164" s="220" t="s">
        <v>269</v>
      </c>
      <c r="G164" s="218"/>
      <c r="H164" s="221">
        <v>4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152</v>
      </c>
      <c r="AU164" s="227" t="s">
        <v>83</v>
      </c>
      <c r="AV164" s="12" t="s">
        <v>83</v>
      </c>
      <c r="AW164" s="12" t="s">
        <v>36</v>
      </c>
      <c r="AX164" s="12" t="s">
        <v>73</v>
      </c>
      <c r="AY164" s="227" t="s">
        <v>140</v>
      </c>
    </row>
    <row r="165" spans="2:51" s="13" customFormat="1" ht="13.5">
      <c r="B165" s="228"/>
      <c r="C165" s="229"/>
      <c r="D165" s="204" t="s">
        <v>152</v>
      </c>
      <c r="E165" s="230" t="s">
        <v>23</v>
      </c>
      <c r="F165" s="231" t="s">
        <v>155</v>
      </c>
      <c r="G165" s="229"/>
      <c r="H165" s="232">
        <v>4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152</v>
      </c>
      <c r="AU165" s="238" t="s">
        <v>83</v>
      </c>
      <c r="AV165" s="13" t="s">
        <v>148</v>
      </c>
      <c r="AW165" s="13" t="s">
        <v>36</v>
      </c>
      <c r="AX165" s="13" t="s">
        <v>81</v>
      </c>
      <c r="AY165" s="238" t="s">
        <v>140</v>
      </c>
    </row>
    <row r="166" spans="2:65" s="1" customFormat="1" ht="16.5" customHeight="1">
      <c r="B166" s="41"/>
      <c r="C166" s="192" t="s">
        <v>310</v>
      </c>
      <c r="D166" s="192" t="s">
        <v>143</v>
      </c>
      <c r="E166" s="193" t="s">
        <v>799</v>
      </c>
      <c r="F166" s="194" t="s">
        <v>800</v>
      </c>
      <c r="G166" s="195" t="s">
        <v>236</v>
      </c>
      <c r="H166" s="196">
        <v>1</v>
      </c>
      <c r="I166" s="197"/>
      <c r="J166" s="198">
        <f>ROUND(I166*H166,2)</f>
        <v>0</v>
      </c>
      <c r="K166" s="194" t="s">
        <v>147</v>
      </c>
      <c r="L166" s="61"/>
      <c r="M166" s="199" t="s">
        <v>23</v>
      </c>
      <c r="N166" s="200" t="s">
        <v>44</v>
      </c>
      <c r="O166" s="42"/>
      <c r="P166" s="201">
        <f>O166*H166</f>
        <v>0</v>
      </c>
      <c r="Q166" s="201">
        <v>0.01075</v>
      </c>
      <c r="R166" s="201">
        <f>Q166*H166</f>
        <v>0.01075</v>
      </c>
      <c r="S166" s="201">
        <v>0</v>
      </c>
      <c r="T166" s="202">
        <f>S166*H166</f>
        <v>0</v>
      </c>
      <c r="AR166" s="24" t="s">
        <v>228</v>
      </c>
      <c r="AT166" s="24" t="s">
        <v>143</v>
      </c>
      <c r="AU166" s="24" t="s">
        <v>83</v>
      </c>
      <c r="AY166" s="24" t="s">
        <v>140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81</v>
      </c>
      <c r="BK166" s="203">
        <f>ROUND(I166*H166,2)</f>
        <v>0</v>
      </c>
      <c r="BL166" s="24" t="s">
        <v>228</v>
      </c>
      <c r="BM166" s="24" t="s">
        <v>801</v>
      </c>
    </row>
    <row r="167" spans="2:51" s="11" customFormat="1" ht="13.5">
      <c r="B167" s="207"/>
      <c r="C167" s="208"/>
      <c r="D167" s="204" t="s">
        <v>152</v>
      </c>
      <c r="E167" s="209" t="s">
        <v>23</v>
      </c>
      <c r="F167" s="210" t="s">
        <v>332</v>
      </c>
      <c r="G167" s="208"/>
      <c r="H167" s="209" t="s">
        <v>23</v>
      </c>
      <c r="I167" s="211"/>
      <c r="J167" s="208"/>
      <c r="K167" s="208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152</v>
      </c>
      <c r="AU167" s="216" t="s">
        <v>83</v>
      </c>
      <c r="AV167" s="11" t="s">
        <v>81</v>
      </c>
      <c r="AW167" s="11" t="s">
        <v>36</v>
      </c>
      <c r="AX167" s="11" t="s">
        <v>73</v>
      </c>
      <c r="AY167" s="216" t="s">
        <v>140</v>
      </c>
    </row>
    <row r="168" spans="2:51" s="12" customFormat="1" ht="13.5">
      <c r="B168" s="217"/>
      <c r="C168" s="218"/>
      <c r="D168" s="204" t="s">
        <v>152</v>
      </c>
      <c r="E168" s="219" t="s">
        <v>23</v>
      </c>
      <c r="F168" s="220" t="s">
        <v>231</v>
      </c>
      <c r="G168" s="218"/>
      <c r="H168" s="221">
        <v>1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152</v>
      </c>
      <c r="AU168" s="227" t="s">
        <v>83</v>
      </c>
      <c r="AV168" s="12" t="s">
        <v>83</v>
      </c>
      <c r="AW168" s="12" t="s">
        <v>36</v>
      </c>
      <c r="AX168" s="12" t="s">
        <v>73</v>
      </c>
      <c r="AY168" s="227" t="s">
        <v>140</v>
      </c>
    </row>
    <row r="169" spans="2:51" s="13" customFormat="1" ht="13.5">
      <c r="B169" s="228"/>
      <c r="C169" s="229"/>
      <c r="D169" s="204" t="s">
        <v>152</v>
      </c>
      <c r="E169" s="230" t="s">
        <v>23</v>
      </c>
      <c r="F169" s="231" t="s">
        <v>155</v>
      </c>
      <c r="G169" s="229"/>
      <c r="H169" s="232">
        <v>1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152</v>
      </c>
      <c r="AU169" s="238" t="s">
        <v>83</v>
      </c>
      <c r="AV169" s="13" t="s">
        <v>148</v>
      </c>
      <c r="AW169" s="13" t="s">
        <v>36</v>
      </c>
      <c r="AX169" s="13" t="s">
        <v>81</v>
      </c>
      <c r="AY169" s="238" t="s">
        <v>140</v>
      </c>
    </row>
    <row r="170" spans="2:65" s="1" customFormat="1" ht="25.5" customHeight="1">
      <c r="B170" s="41"/>
      <c r="C170" s="192" t="s">
        <v>327</v>
      </c>
      <c r="D170" s="192" t="s">
        <v>143</v>
      </c>
      <c r="E170" s="193" t="s">
        <v>802</v>
      </c>
      <c r="F170" s="194" t="s">
        <v>803</v>
      </c>
      <c r="G170" s="195" t="s">
        <v>236</v>
      </c>
      <c r="H170" s="196">
        <v>1</v>
      </c>
      <c r="I170" s="197"/>
      <c r="J170" s="198">
        <f>ROUND(I170*H170,2)</f>
        <v>0</v>
      </c>
      <c r="K170" s="194" t="s">
        <v>147</v>
      </c>
      <c r="L170" s="61"/>
      <c r="M170" s="199" t="s">
        <v>23</v>
      </c>
      <c r="N170" s="200" t="s">
        <v>44</v>
      </c>
      <c r="O170" s="42"/>
      <c r="P170" s="201">
        <f>O170*H170</f>
        <v>0</v>
      </c>
      <c r="Q170" s="201">
        <v>0.01388</v>
      </c>
      <c r="R170" s="201">
        <f>Q170*H170</f>
        <v>0.01388</v>
      </c>
      <c r="S170" s="201">
        <v>0</v>
      </c>
      <c r="T170" s="202">
        <f>S170*H170</f>
        <v>0</v>
      </c>
      <c r="AR170" s="24" t="s">
        <v>228</v>
      </c>
      <c r="AT170" s="24" t="s">
        <v>143</v>
      </c>
      <c r="AU170" s="24" t="s">
        <v>83</v>
      </c>
      <c r="AY170" s="24" t="s">
        <v>140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81</v>
      </c>
      <c r="BK170" s="203">
        <f>ROUND(I170*H170,2)</f>
        <v>0</v>
      </c>
      <c r="BL170" s="24" t="s">
        <v>228</v>
      </c>
      <c r="BM170" s="24" t="s">
        <v>804</v>
      </c>
    </row>
    <row r="171" spans="2:51" s="11" customFormat="1" ht="13.5">
      <c r="B171" s="207"/>
      <c r="C171" s="208"/>
      <c r="D171" s="204" t="s">
        <v>152</v>
      </c>
      <c r="E171" s="209" t="s">
        <v>23</v>
      </c>
      <c r="F171" s="210" t="s">
        <v>153</v>
      </c>
      <c r="G171" s="208"/>
      <c r="H171" s="209" t="s">
        <v>23</v>
      </c>
      <c r="I171" s="211"/>
      <c r="J171" s="208"/>
      <c r="K171" s="208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152</v>
      </c>
      <c r="AU171" s="216" t="s">
        <v>83</v>
      </c>
      <c r="AV171" s="11" t="s">
        <v>81</v>
      </c>
      <c r="AW171" s="11" t="s">
        <v>36</v>
      </c>
      <c r="AX171" s="11" t="s">
        <v>73</v>
      </c>
      <c r="AY171" s="216" t="s">
        <v>140</v>
      </c>
    </row>
    <row r="172" spans="2:51" s="12" customFormat="1" ht="13.5">
      <c r="B172" s="217"/>
      <c r="C172" s="218"/>
      <c r="D172" s="204" t="s">
        <v>152</v>
      </c>
      <c r="E172" s="219" t="s">
        <v>23</v>
      </c>
      <c r="F172" s="220" t="s">
        <v>231</v>
      </c>
      <c r="G172" s="218"/>
      <c r="H172" s="221">
        <v>1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152</v>
      </c>
      <c r="AU172" s="227" t="s">
        <v>83</v>
      </c>
      <c r="AV172" s="12" t="s">
        <v>83</v>
      </c>
      <c r="AW172" s="12" t="s">
        <v>36</v>
      </c>
      <c r="AX172" s="12" t="s">
        <v>73</v>
      </c>
      <c r="AY172" s="227" t="s">
        <v>140</v>
      </c>
    </row>
    <row r="173" spans="2:51" s="13" customFormat="1" ht="13.5">
      <c r="B173" s="228"/>
      <c r="C173" s="229"/>
      <c r="D173" s="204" t="s">
        <v>152</v>
      </c>
      <c r="E173" s="230" t="s">
        <v>23</v>
      </c>
      <c r="F173" s="231" t="s">
        <v>155</v>
      </c>
      <c r="G173" s="229"/>
      <c r="H173" s="232">
        <v>1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152</v>
      </c>
      <c r="AU173" s="238" t="s">
        <v>83</v>
      </c>
      <c r="AV173" s="13" t="s">
        <v>148</v>
      </c>
      <c r="AW173" s="13" t="s">
        <v>36</v>
      </c>
      <c r="AX173" s="13" t="s">
        <v>81</v>
      </c>
      <c r="AY173" s="238" t="s">
        <v>140</v>
      </c>
    </row>
    <row r="174" spans="2:65" s="1" customFormat="1" ht="25.5" customHeight="1">
      <c r="B174" s="41"/>
      <c r="C174" s="192" t="s">
        <v>336</v>
      </c>
      <c r="D174" s="192" t="s">
        <v>143</v>
      </c>
      <c r="E174" s="193" t="s">
        <v>805</v>
      </c>
      <c r="F174" s="194" t="s">
        <v>806</v>
      </c>
      <c r="G174" s="195" t="s">
        <v>236</v>
      </c>
      <c r="H174" s="196">
        <v>1</v>
      </c>
      <c r="I174" s="197"/>
      <c r="J174" s="198">
        <f>ROUND(I174*H174,2)</f>
        <v>0</v>
      </c>
      <c r="K174" s="194" t="s">
        <v>147</v>
      </c>
      <c r="L174" s="61"/>
      <c r="M174" s="199" t="s">
        <v>23</v>
      </c>
      <c r="N174" s="200" t="s">
        <v>44</v>
      </c>
      <c r="O174" s="42"/>
      <c r="P174" s="201">
        <f>O174*H174</f>
        <v>0</v>
      </c>
      <c r="Q174" s="201">
        <v>0.035</v>
      </c>
      <c r="R174" s="201">
        <f>Q174*H174</f>
        <v>0.035</v>
      </c>
      <c r="S174" s="201">
        <v>0</v>
      </c>
      <c r="T174" s="202">
        <f>S174*H174</f>
        <v>0</v>
      </c>
      <c r="AR174" s="24" t="s">
        <v>228</v>
      </c>
      <c r="AT174" s="24" t="s">
        <v>143</v>
      </c>
      <c r="AU174" s="24" t="s">
        <v>83</v>
      </c>
      <c r="AY174" s="24" t="s">
        <v>140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81</v>
      </c>
      <c r="BK174" s="203">
        <f>ROUND(I174*H174,2)</f>
        <v>0</v>
      </c>
      <c r="BL174" s="24" t="s">
        <v>228</v>
      </c>
      <c r="BM174" s="24" t="s">
        <v>807</v>
      </c>
    </row>
    <row r="175" spans="2:51" s="11" customFormat="1" ht="13.5">
      <c r="B175" s="207"/>
      <c r="C175" s="208"/>
      <c r="D175" s="204" t="s">
        <v>152</v>
      </c>
      <c r="E175" s="209" t="s">
        <v>23</v>
      </c>
      <c r="F175" s="210" t="s">
        <v>153</v>
      </c>
      <c r="G175" s="208"/>
      <c r="H175" s="209" t="s">
        <v>23</v>
      </c>
      <c r="I175" s="211"/>
      <c r="J175" s="208"/>
      <c r="K175" s="208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152</v>
      </c>
      <c r="AU175" s="216" t="s">
        <v>83</v>
      </c>
      <c r="AV175" s="11" t="s">
        <v>81</v>
      </c>
      <c r="AW175" s="11" t="s">
        <v>36</v>
      </c>
      <c r="AX175" s="11" t="s">
        <v>73</v>
      </c>
      <c r="AY175" s="216" t="s">
        <v>140</v>
      </c>
    </row>
    <row r="176" spans="2:51" s="12" customFormat="1" ht="13.5">
      <c r="B176" s="217"/>
      <c r="C176" s="218"/>
      <c r="D176" s="204" t="s">
        <v>152</v>
      </c>
      <c r="E176" s="219" t="s">
        <v>23</v>
      </c>
      <c r="F176" s="220" t="s">
        <v>231</v>
      </c>
      <c r="G176" s="218"/>
      <c r="H176" s="221">
        <v>1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152</v>
      </c>
      <c r="AU176" s="227" t="s">
        <v>83</v>
      </c>
      <c r="AV176" s="12" t="s">
        <v>83</v>
      </c>
      <c r="AW176" s="12" t="s">
        <v>36</v>
      </c>
      <c r="AX176" s="12" t="s">
        <v>73</v>
      </c>
      <c r="AY176" s="227" t="s">
        <v>140</v>
      </c>
    </row>
    <row r="177" spans="2:51" s="13" customFormat="1" ht="13.5">
      <c r="B177" s="228"/>
      <c r="C177" s="229"/>
      <c r="D177" s="204" t="s">
        <v>152</v>
      </c>
      <c r="E177" s="230" t="s">
        <v>23</v>
      </c>
      <c r="F177" s="231" t="s">
        <v>155</v>
      </c>
      <c r="G177" s="229"/>
      <c r="H177" s="232">
        <v>1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152</v>
      </c>
      <c r="AU177" s="238" t="s">
        <v>83</v>
      </c>
      <c r="AV177" s="13" t="s">
        <v>148</v>
      </c>
      <c r="AW177" s="13" t="s">
        <v>36</v>
      </c>
      <c r="AX177" s="13" t="s">
        <v>81</v>
      </c>
      <c r="AY177" s="238" t="s">
        <v>140</v>
      </c>
    </row>
    <row r="178" spans="2:65" s="1" customFormat="1" ht="25.5" customHeight="1">
      <c r="B178" s="41"/>
      <c r="C178" s="192" t="s">
        <v>345</v>
      </c>
      <c r="D178" s="192" t="s">
        <v>143</v>
      </c>
      <c r="E178" s="193" t="s">
        <v>808</v>
      </c>
      <c r="F178" s="194" t="s">
        <v>809</v>
      </c>
      <c r="G178" s="195" t="s">
        <v>236</v>
      </c>
      <c r="H178" s="196">
        <v>3</v>
      </c>
      <c r="I178" s="197"/>
      <c r="J178" s="198">
        <f>ROUND(I178*H178,2)</f>
        <v>0</v>
      </c>
      <c r="K178" s="194" t="s">
        <v>147</v>
      </c>
      <c r="L178" s="61"/>
      <c r="M178" s="199" t="s">
        <v>23</v>
      </c>
      <c r="N178" s="200" t="s">
        <v>44</v>
      </c>
      <c r="O178" s="42"/>
      <c r="P178" s="201">
        <f>O178*H178</f>
        <v>0</v>
      </c>
      <c r="Q178" s="201">
        <v>0.00052</v>
      </c>
      <c r="R178" s="201">
        <f>Q178*H178</f>
        <v>0.0015599999999999998</v>
      </c>
      <c r="S178" s="201">
        <v>0</v>
      </c>
      <c r="T178" s="202">
        <f>S178*H178</f>
        <v>0</v>
      </c>
      <c r="AR178" s="24" t="s">
        <v>228</v>
      </c>
      <c r="AT178" s="24" t="s">
        <v>143</v>
      </c>
      <c r="AU178" s="24" t="s">
        <v>83</v>
      </c>
      <c r="AY178" s="24" t="s">
        <v>140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81</v>
      </c>
      <c r="BK178" s="203">
        <f>ROUND(I178*H178,2)</f>
        <v>0</v>
      </c>
      <c r="BL178" s="24" t="s">
        <v>228</v>
      </c>
      <c r="BM178" s="24" t="s">
        <v>810</v>
      </c>
    </row>
    <row r="179" spans="2:51" s="11" customFormat="1" ht="13.5">
      <c r="B179" s="207"/>
      <c r="C179" s="208"/>
      <c r="D179" s="204" t="s">
        <v>152</v>
      </c>
      <c r="E179" s="209" t="s">
        <v>23</v>
      </c>
      <c r="F179" s="210" t="s">
        <v>332</v>
      </c>
      <c r="G179" s="208"/>
      <c r="H179" s="209" t="s">
        <v>23</v>
      </c>
      <c r="I179" s="211"/>
      <c r="J179" s="208"/>
      <c r="K179" s="208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152</v>
      </c>
      <c r="AU179" s="216" t="s">
        <v>83</v>
      </c>
      <c r="AV179" s="11" t="s">
        <v>81</v>
      </c>
      <c r="AW179" s="11" t="s">
        <v>36</v>
      </c>
      <c r="AX179" s="11" t="s">
        <v>73</v>
      </c>
      <c r="AY179" s="216" t="s">
        <v>140</v>
      </c>
    </row>
    <row r="180" spans="2:51" s="12" customFormat="1" ht="13.5">
      <c r="B180" s="217"/>
      <c r="C180" s="218"/>
      <c r="D180" s="204" t="s">
        <v>152</v>
      </c>
      <c r="E180" s="219" t="s">
        <v>23</v>
      </c>
      <c r="F180" s="220" t="s">
        <v>264</v>
      </c>
      <c r="G180" s="218"/>
      <c r="H180" s="221">
        <v>3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152</v>
      </c>
      <c r="AU180" s="227" t="s">
        <v>83</v>
      </c>
      <c r="AV180" s="12" t="s">
        <v>83</v>
      </c>
      <c r="AW180" s="12" t="s">
        <v>36</v>
      </c>
      <c r="AX180" s="12" t="s">
        <v>73</v>
      </c>
      <c r="AY180" s="227" t="s">
        <v>140</v>
      </c>
    </row>
    <row r="181" spans="2:51" s="13" customFormat="1" ht="13.5">
      <c r="B181" s="228"/>
      <c r="C181" s="229"/>
      <c r="D181" s="204" t="s">
        <v>152</v>
      </c>
      <c r="E181" s="230" t="s">
        <v>23</v>
      </c>
      <c r="F181" s="231" t="s">
        <v>155</v>
      </c>
      <c r="G181" s="229"/>
      <c r="H181" s="232">
        <v>3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152</v>
      </c>
      <c r="AU181" s="238" t="s">
        <v>83</v>
      </c>
      <c r="AV181" s="13" t="s">
        <v>148</v>
      </c>
      <c r="AW181" s="13" t="s">
        <v>36</v>
      </c>
      <c r="AX181" s="13" t="s">
        <v>81</v>
      </c>
      <c r="AY181" s="238" t="s">
        <v>140</v>
      </c>
    </row>
    <row r="182" spans="2:65" s="1" customFormat="1" ht="16.5" customHeight="1">
      <c r="B182" s="41"/>
      <c r="C182" s="192" t="s">
        <v>479</v>
      </c>
      <c r="D182" s="192" t="s">
        <v>143</v>
      </c>
      <c r="E182" s="193" t="s">
        <v>811</v>
      </c>
      <c r="F182" s="194" t="s">
        <v>812</v>
      </c>
      <c r="G182" s="195" t="s">
        <v>236</v>
      </c>
      <c r="H182" s="196">
        <v>1</v>
      </c>
      <c r="I182" s="197"/>
      <c r="J182" s="198">
        <f>ROUND(I182*H182,2)</f>
        <v>0</v>
      </c>
      <c r="K182" s="194" t="s">
        <v>147</v>
      </c>
      <c r="L182" s="61"/>
      <c r="M182" s="199" t="s">
        <v>23</v>
      </c>
      <c r="N182" s="200" t="s">
        <v>44</v>
      </c>
      <c r="O182" s="42"/>
      <c r="P182" s="201">
        <f>O182*H182</f>
        <v>0</v>
      </c>
      <c r="Q182" s="201">
        <v>0.00052</v>
      </c>
      <c r="R182" s="201">
        <f>Q182*H182</f>
        <v>0.00052</v>
      </c>
      <c r="S182" s="201">
        <v>0</v>
      </c>
      <c r="T182" s="202">
        <f>S182*H182</f>
        <v>0</v>
      </c>
      <c r="AR182" s="24" t="s">
        <v>228</v>
      </c>
      <c r="AT182" s="24" t="s">
        <v>143</v>
      </c>
      <c r="AU182" s="24" t="s">
        <v>83</v>
      </c>
      <c r="AY182" s="24" t="s">
        <v>140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81</v>
      </c>
      <c r="BK182" s="203">
        <f>ROUND(I182*H182,2)</f>
        <v>0</v>
      </c>
      <c r="BL182" s="24" t="s">
        <v>228</v>
      </c>
      <c r="BM182" s="24" t="s">
        <v>813</v>
      </c>
    </row>
    <row r="183" spans="2:51" s="11" customFormat="1" ht="13.5">
      <c r="B183" s="207"/>
      <c r="C183" s="208"/>
      <c r="D183" s="204" t="s">
        <v>152</v>
      </c>
      <c r="E183" s="209" t="s">
        <v>23</v>
      </c>
      <c r="F183" s="210" t="s">
        <v>332</v>
      </c>
      <c r="G183" s="208"/>
      <c r="H183" s="209" t="s">
        <v>23</v>
      </c>
      <c r="I183" s="211"/>
      <c r="J183" s="208"/>
      <c r="K183" s="208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152</v>
      </c>
      <c r="AU183" s="216" t="s">
        <v>83</v>
      </c>
      <c r="AV183" s="11" t="s">
        <v>81</v>
      </c>
      <c r="AW183" s="11" t="s">
        <v>36</v>
      </c>
      <c r="AX183" s="11" t="s">
        <v>73</v>
      </c>
      <c r="AY183" s="216" t="s">
        <v>140</v>
      </c>
    </row>
    <row r="184" spans="2:51" s="12" customFormat="1" ht="13.5">
      <c r="B184" s="217"/>
      <c r="C184" s="218"/>
      <c r="D184" s="204" t="s">
        <v>152</v>
      </c>
      <c r="E184" s="219" t="s">
        <v>23</v>
      </c>
      <c r="F184" s="220" t="s">
        <v>231</v>
      </c>
      <c r="G184" s="218"/>
      <c r="H184" s="221">
        <v>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152</v>
      </c>
      <c r="AU184" s="227" t="s">
        <v>83</v>
      </c>
      <c r="AV184" s="12" t="s">
        <v>83</v>
      </c>
      <c r="AW184" s="12" t="s">
        <v>36</v>
      </c>
      <c r="AX184" s="12" t="s">
        <v>73</v>
      </c>
      <c r="AY184" s="227" t="s">
        <v>140</v>
      </c>
    </row>
    <row r="185" spans="2:51" s="13" customFormat="1" ht="13.5">
      <c r="B185" s="228"/>
      <c r="C185" s="229"/>
      <c r="D185" s="204" t="s">
        <v>152</v>
      </c>
      <c r="E185" s="230" t="s">
        <v>23</v>
      </c>
      <c r="F185" s="231" t="s">
        <v>155</v>
      </c>
      <c r="G185" s="229"/>
      <c r="H185" s="232">
        <v>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152</v>
      </c>
      <c r="AU185" s="238" t="s">
        <v>83</v>
      </c>
      <c r="AV185" s="13" t="s">
        <v>148</v>
      </c>
      <c r="AW185" s="13" t="s">
        <v>36</v>
      </c>
      <c r="AX185" s="13" t="s">
        <v>81</v>
      </c>
      <c r="AY185" s="238" t="s">
        <v>140</v>
      </c>
    </row>
    <row r="186" spans="2:65" s="1" customFormat="1" ht="25.5" customHeight="1">
      <c r="B186" s="41"/>
      <c r="C186" s="192" t="s">
        <v>434</v>
      </c>
      <c r="D186" s="192" t="s">
        <v>143</v>
      </c>
      <c r="E186" s="193" t="s">
        <v>814</v>
      </c>
      <c r="F186" s="194" t="s">
        <v>815</v>
      </c>
      <c r="G186" s="195" t="s">
        <v>236</v>
      </c>
      <c r="H186" s="196">
        <v>1</v>
      </c>
      <c r="I186" s="197"/>
      <c r="J186" s="198">
        <f>ROUND(I186*H186,2)</f>
        <v>0</v>
      </c>
      <c r="K186" s="194" t="s">
        <v>147</v>
      </c>
      <c r="L186" s="61"/>
      <c r="M186" s="199" t="s">
        <v>23</v>
      </c>
      <c r="N186" s="200" t="s">
        <v>44</v>
      </c>
      <c r="O186" s="42"/>
      <c r="P186" s="201">
        <f>O186*H186</f>
        <v>0</v>
      </c>
      <c r="Q186" s="201">
        <v>0.00493</v>
      </c>
      <c r="R186" s="201">
        <f>Q186*H186</f>
        <v>0.00493</v>
      </c>
      <c r="S186" s="201">
        <v>0</v>
      </c>
      <c r="T186" s="202">
        <f>S186*H186</f>
        <v>0</v>
      </c>
      <c r="AR186" s="24" t="s">
        <v>228</v>
      </c>
      <c r="AT186" s="24" t="s">
        <v>143</v>
      </c>
      <c r="AU186" s="24" t="s">
        <v>83</v>
      </c>
      <c r="AY186" s="24" t="s">
        <v>140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81</v>
      </c>
      <c r="BK186" s="203">
        <f>ROUND(I186*H186,2)</f>
        <v>0</v>
      </c>
      <c r="BL186" s="24" t="s">
        <v>228</v>
      </c>
      <c r="BM186" s="24" t="s">
        <v>816</v>
      </c>
    </row>
    <row r="187" spans="2:51" s="11" customFormat="1" ht="13.5">
      <c r="B187" s="207"/>
      <c r="C187" s="208"/>
      <c r="D187" s="204" t="s">
        <v>152</v>
      </c>
      <c r="E187" s="209" t="s">
        <v>23</v>
      </c>
      <c r="F187" s="210" t="s">
        <v>332</v>
      </c>
      <c r="G187" s="208"/>
      <c r="H187" s="209" t="s">
        <v>23</v>
      </c>
      <c r="I187" s="211"/>
      <c r="J187" s="208"/>
      <c r="K187" s="208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152</v>
      </c>
      <c r="AU187" s="216" t="s">
        <v>83</v>
      </c>
      <c r="AV187" s="11" t="s">
        <v>81</v>
      </c>
      <c r="AW187" s="11" t="s">
        <v>36</v>
      </c>
      <c r="AX187" s="11" t="s">
        <v>73</v>
      </c>
      <c r="AY187" s="216" t="s">
        <v>140</v>
      </c>
    </row>
    <row r="188" spans="2:51" s="12" customFormat="1" ht="13.5">
      <c r="B188" s="217"/>
      <c r="C188" s="218"/>
      <c r="D188" s="204" t="s">
        <v>152</v>
      </c>
      <c r="E188" s="219" t="s">
        <v>23</v>
      </c>
      <c r="F188" s="220" t="s">
        <v>231</v>
      </c>
      <c r="G188" s="218"/>
      <c r="H188" s="221">
        <v>1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152</v>
      </c>
      <c r="AU188" s="227" t="s">
        <v>83</v>
      </c>
      <c r="AV188" s="12" t="s">
        <v>83</v>
      </c>
      <c r="AW188" s="12" t="s">
        <v>36</v>
      </c>
      <c r="AX188" s="12" t="s">
        <v>73</v>
      </c>
      <c r="AY188" s="227" t="s">
        <v>140</v>
      </c>
    </row>
    <row r="189" spans="2:51" s="13" customFormat="1" ht="13.5">
      <c r="B189" s="228"/>
      <c r="C189" s="229"/>
      <c r="D189" s="204" t="s">
        <v>152</v>
      </c>
      <c r="E189" s="230" t="s">
        <v>23</v>
      </c>
      <c r="F189" s="231" t="s">
        <v>155</v>
      </c>
      <c r="G189" s="229"/>
      <c r="H189" s="232">
        <v>1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152</v>
      </c>
      <c r="AU189" s="238" t="s">
        <v>83</v>
      </c>
      <c r="AV189" s="13" t="s">
        <v>148</v>
      </c>
      <c r="AW189" s="13" t="s">
        <v>36</v>
      </c>
      <c r="AX189" s="13" t="s">
        <v>81</v>
      </c>
      <c r="AY189" s="238" t="s">
        <v>140</v>
      </c>
    </row>
    <row r="190" spans="2:65" s="1" customFormat="1" ht="25.5" customHeight="1">
      <c r="B190" s="41"/>
      <c r="C190" s="192" t="s">
        <v>487</v>
      </c>
      <c r="D190" s="192" t="s">
        <v>143</v>
      </c>
      <c r="E190" s="193" t="s">
        <v>817</v>
      </c>
      <c r="F190" s="194" t="s">
        <v>818</v>
      </c>
      <c r="G190" s="195" t="s">
        <v>236</v>
      </c>
      <c r="H190" s="196">
        <v>1</v>
      </c>
      <c r="I190" s="197"/>
      <c r="J190" s="198">
        <f>ROUND(I190*H190,2)</f>
        <v>0</v>
      </c>
      <c r="K190" s="194" t="s">
        <v>147</v>
      </c>
      <c r="L190" s="61"/>
      <c r="M190" s="199" t="s">
        <v>23</v>
      </c>
      <c r="N190" s="200" t="s">
        <v>44</v>
      </c>
      <c r="O190" s="42"/>
      <c r="P190" s="201">
        <f>O190*H190</f>
        <v>0</v>
      </c>
      <c r="Q190" s="201">
        <v>0.0147</v>
      </c>
      <c r="R190" s="201">
        <f>Q190*H190</f>
        <v>0.0147</v>
      </c>
      <c r="S190" s="201">
        <v>0</v>
      </c>
      <c r="T190" s="202">
        <f>S190*H190</f>
        <v>0</v>
      </c>
      <c r="AR190" s="24" t="s">
        <v>228</v>
      </c>
      <c r="AT190" s="24" t="s">
        <v>143</v>
      </c>
      <c r="AU190" s="24" t="s">
        <v>83</v>
      </c>
      <c r="AY190" s="24" t="s">
        <v>140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81</v>
      </c>
      <c r="BK190" s="203">
        <f>ROUND(I190*H190,2)</f>
        <v>0</v>
      </c>
      <c r="BL190" s="24" t="s">
        <v>228</v>
      </c>
      <c r="BM190" s="24" t="s">
        <v>819</v>
      </c>
    </row>
    <row r="191" spans="2:51" s="11" customFormat="1" ht="13.5">
      <c r="B191" s="207"/>
      <c r="C191" s="208"/>
      <c r="D191" s="204" t="s">
        <v>152</v>
      </c>
      <c r="E191" s="209" t="s">
        <v>23</v>
      </c>
      <c r="F191" s="210" t="s">
        <v>332</v>
      </c>
      <c r="G191" s="208"/>
      <c r="H191" s="209" t="s">
        <v>23</v>
      </c>
      <c r="I191" s="211"/>
      <c r="J191" s="208"/>
      <c r="K191" s="208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152</v>
      </c>
      <c r="AU191" s="216" t="s">
        <v>83</v>
      </c>
      <c r="AV191" s="11" t="s">
        <v>81</v>
      </c>
      <c r="AW191" s="11" t="s">
        <v>36</v>
      </c>
      <c r="AX191" s="11" t="s">
        <v>73</v>
      </c>
      <c r="AY191" s="216" t="s">
        <v>140</v>
      </c>
    </row>
    <row r="192" spans="2:51" s="12" customFormat="1" ht="13.5">
      <c r="B192" s="217"/>
      <c r="C192" s="218"/>
      <c r="D192" s="204" t="s">
        <v>152</v>
      </c>
      <c r="E192" s="219" t="s">
        <v>23</v>
      </c>
      <c r="F192" s="220" t="s">
        <v>231</v>
      </c>
      <c r="G192" s="218"/>
      <c r="H192" s="221">
        <v>1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152</v>
      </c>
      <c r="AU192" s="227" t="s">
        <v>83</v>
      </c>
      <c r="AV192" s="12" t="s">
        <v>83</v>
      </c>
      <c r="AW192" s="12" t="s">
        <v>36</v>
      </c>
      <c r="AX192" s="12" t="s">
        <v>73</v>
      </c>
      <c r="AY192" s="227" t="s">
        <v>140</v>
      </c>
    </row>
    <row r="193" spans="2:51" s="13" customFormat="1" ht="13.5">
      <c r="B193" s="228"/>
      <c r="C193" s="229"/>
      <c r="D193" s="204" t="s">
        <v>152</v>
      </c>
      <c r="E193" s="230" t="s">
        <v>23</v>
      </c>
      <c r="F193" s="231" t="s">
        <v>155</v>
      </c>
      <c r="G193" s="229"/>
      <c r="H193" s="232">
        <v>1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152</v>
      </c>
      <c r="AU193" s="238" t="s">
        <v>83</v>
      </c>
      <c r="AV193" s="13" t="s">
        <v>148</v>
      </c>
      <c r="AW193" s="13" t="s">
        <v>36</v>
      </c>
      <c r="AX193" s="13" t="s">
        <v>81</v>
      </c>
      <c r="AY193" s="238" t="s">
        <v>140</v>
      </c>
    </row>
    <row r="194" spans="2:65" s="1" customFormat="1" ht="16.5" customHeight="1">
      <c r="B194" s="41"/>
      <c r="C194" s="192" t="s">
        <v>491</v>
      </c>
      <c r="D194" s="192" t="s">
        <v>143</v>
      </c>
      <c r="E194" s="193" t="s">
        <v>820</v>
      </c>
      <c r="F194" s="194" t="s">
        <v>821</v>
      </c>
      <c r="G194" s="195" t="s">
        <v>236</v>
      </c>
      <c r="H194" s="196">
        <v>1</v>
      </c>
      <c r="I194" s="197"/>
      <c r="J194" s="198">
        <f>ROUND(I194*H194,2)</f>
        <v>0</v>
      </c>
      <c r="K194" s="194" t="s">
        <v>23</v>
      </c>
      <c r="L194" s="61"/>
      <c r="M194" s="199" t="s">
        <v>23</v>
      </c>
      <c r="N194" s="200" t="s">
        <v>44</v>
      </c>
      <c r="O194" s="42"/>
      <c r="P194" s="201">
        <f>O194*H194</f>
        <v>0</v>
      </c>
      <c r="Q194" s="201">
        <v>0.0147</v>
      </c>
      <c r="R194" s="201">
        <f>Q194*H194</f>
        <v>0.0147</v>
      </c>
      <c r="S194" s="201">
        <v>0</v>
      </c>
      <c r="T194" s="202">
        <f>S194*H194</f>
        <v>0</v>
      </c>
      <c r="AR194" s="24" t="s">
        <v>228</v>
      </c>
      <c r="AT194" s="24" t="s">
        <v>143</v>
      </c>
      <c r="AU194" s="24" t="s">
        <v>83</v>
      </c>
      <c r="AY194" s="24" t="s">
        <v>140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81</v>
      </c>
      <c r="BK194" s="203">
        <f>ROUND(I194*H194,2)</f>
        <v>0</v>
      </c>
      <c r="BL194" s="24" t="s">
        <v>228</v>
      </c>
      <c r="BM194" s="24" t="s">
        <v>822</v>
      </c>
    </row>
    <row r="195" spans="2:51" s="11" customFormat="1" ht="13.5">
      <c r="B195" s="207"/>
      <c r="C195" s="208"/>
      <c r="D195" s="204" t="s">
        <v>152</v>
      </c>
      <c r="E195" s="209" t="s">
        <v>23</v>
      </c>
      <c r="F195" s="210" t="s">
        <v>332</v>
      </c>
      <c r="G195" s="208"/>
      <c r="H195" s="209" t="s">
        <v>23</v>
      </c>
      <c r="I195" s="211"/>
      <c r="J195" s="208"/>
      <c r="K195" s="208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152</v>
      </c>
      <c r="AU195" s="216" t="s">
        <v>83</v>
      </c>
      <c r="AV195" s="11" t="s">
        <v>81</v>
      </c>
      <c r="AW195" s="11" t="s">
        <v>36</v>
      </c>
      <c r="AX195" s="11" t="s">
        <v>73</v>
      </c>
      <c r="AY195" s="216" t="s">
        <v>140</v>
      </c>
    </row>
    <row r="196" spans="2:51" s="12" customFormat="1" ht="13.5">
      <c r="B196" s="217"/>
      <c r="C196" s="218"/>
      <c r="D196" s="204" t="s">
        <v>152</v>
      </c>
      <c r="E196" s="219" t="s">
        <v>23</v>
      </c>
      <c r="F196" s="220" t="s">
        <v>231</v>
      </c>
      <c r="G196" s="218"/>
      <c r="H196" s="221">
        <v>1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152</v>
      </c>
      <c r="AU196" s="227" t="s">
        <v>83</v>
      </c>
      <c r="AV196" s="12" t="s">
        <v>83</v>
      </c>
      <c r="AW196" s="12" t="s">
        <v>36</v>
      </c>
      <c r="AX196" s="12" t="s">
        <v>73</v>
      </c>
      <c r="AY196" s="227" t="s">
        <v>140</v>
      </c>
    </row>
    <row r="197" spans="2:51" s="13" customFormat="1" ht="13.5">
      <c r="B197" s="228"/>
      <c r="C197" s="229"/>
      <c r="D197" s="204" t="s">
        <v>152</v>
      </c>
      <c r="E197" s="230" t="s">
        <v>23</v>
      </c>
      <c r="F197" s="231" t="s">
        <v>155</v>
      </c>
      <c r="G197" s="229"/>
      <c r="H197" s="232">
        <v>1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152</v>
      </c>
      <c r="AU197" s="238" t="s">
        <v>83</v>
      </c>
      <c r="AV197" s="13" t="s">
        <v>148</v>
      </c>
      <c r="AW197" s="13" t="s">
        <v>36</v>
      </c>
      <c r="AX197" s="13" t="s">
        <v>81</v>
      </c>
      <c r="AY197" s="238" t="s">
        <v>140</v>
      </c>
    </row>
    <row r="198" spans="2:65" s="1" customFormat="1" ht="16.5" customHeight="1">
      <c r="B198" s="41"/>
      <c r="C198" s="192" t="s">
        <v>495</v>
      </c>
      <c r="D198" s="192" t="s">
        <v>143</v>
      </c>
      <c r="E198" s="193" t="s">
        <v>823</v>
      </c>
      <c r="F198" s="194" t="s">
        <v>824</v>
      </c>
      <c r="G198" s="195" t="s">
        <v>236</v>
      </c>
      <c r="H198" s="196">
        <v>6</v>
      </c>
      <c r="I198" s="197"/>
      <c r="J198" s="198">
        <f>ROUND(I198*H198,2)</f>
        <v>0</v>
      </c>
      <c r="K198" s="194" t="s">
        <v>147</v>
      </c>
      <c r="L198" s="61"/>
      <c r="M198" s="199" t="s">
        <v>23</v>
      </c>
      <c r="N198" s="200" t="s">
        <v>44</v>
      </c>
      <c r="O198" s="42"/>
      <c r="P198" s="201">
        <f>O198*H198</f>
        <v>0</v>
      </c>
      <c r="Q198" s="201">
        <v>0.0003</v>
      </c>
      <c r="R198" s="201">
        <f>Q198*H198</f>
        <v>0.0018</v>
      </c>
      <c r="S198" s="201">
        <v>0</v>
      </c>
      <c r="T198" s="202">
        <f>S198*H198</f>
        <v>0</v>
      </c>
      <c r="AR198" s="24" t="s">
        <v>228</v>
      </c>
      <c r="AT198" s="24" t="s">
        <v>143</v>
      </c>
      <c r="AU198" s="24" t="s">
        <v>83</v>
      </c>
      <c r="AY198" s="24" t="s">
        <v>140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81</v>
      </c>
      <c r="BK198" s="203">
        <f>ROUND(I198*H198,2)</f>
        <v>0</v>
      </c>
      <c r="BL198" s="24" t="s">
        <v>228</v>
      </c>
      <c r="BM198" s="24" t="s">
        <v>825</v>
      </c>
    </row>
    <row r="199" spans="2:51" s="11" customFormat="1" ht="13.5">
      <c r="B199" s="207"/>
      <c r="C199" s="208"/>
      <c r="D199" s="204" t="s">
        <v>152</v>
      </c>
      <c r="E199" s="209" t="s">
        <v>23</v>
      </c>
      <c r="F199" s="210" t="s">
        <v>153</v>
      </c>
      <c r="G199" s="208"/>
      <c r="H199" s="209" t="s">
        <v>23</v>
      </c>
      <c r="I199" s="211"/>
      <c r="J199" s="208"/>
      <c r="K199" s="208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152</v>
      </c>
      <c r="AU199" s="216" t="s">
        <v>83</v>
      </c>
      <c r="AV199" s="11" t="s">
        <v>81</v>
      </c>
      <c r="AW199" s="11" t="s">
        <v>36</v>
      </c>
      <c r="AX199" s="11" t="s">
        <v>73</v>
      </c>
      <c r="AY199" s="216" t="s">
        <v>140</v>
      </c>
    </row>
    <row r="200" spans="2:51" s="12" customFormat="1" ht="13.5">
      <c r="B200" s="217"/>
      <c r="C200" s="218"/>
      <c r="D200" s="204" t="s">
        <v>152</v>
      </c>
      <c r="E200" s="219" t="s">
        <v>23</v>
      </c>
      <c r="F200" s="220" t="s">
        <v>826</v>
      </c>
      <c r="G200" s="218"/>
      <c r="H200" s="221">
        <v>6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152</v>
      </c>
      <c r="AU200" s="227" t="s">
        <v>83</v>
      </c>
      <c r="AV200" s="12" t="s">
        <v>83</v>
      </c>
      <c r="AW200" s="12" t="s">
        <v>36</v>
      </c>
      <c r="AX200" s="12" t="s">
        <v>73</v>
      </c>
      <c r="AY200" s="227" t="s">
        <v>140</v>
      </c>
    </row>
    <row r="201" spans="2:51" s="13" customFormat="1" ht="13.5">
      <c r="B201" s="228"/>
      <c r="C201" s="229"/>
      <c r="D201" s="204" t="s">
        <v>152</v>
      </c>
      <c r="E201" s="230" t="s">
        <v>23</v>
      </c>
      <c r="F201" s="231" t="s">
        <v>155</v>
      </c>
      <c r="G201" s="229"/>
      <c r="H201" s="232">
        <v>6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152</v>
      </c>
      <c r="AU201" s="238" t="s">
        <v>83</v>
      </c>
      <c r="AV201" s="13" t="s">
        <v>148</v>
      </c>
      <c r="AW201" s="13" t="s">
        <v>36</v>
      </c>
      <c r="AX201" s="13" t="s">
        <v>81</v>
      </c>
      <c r="AY201" s="238" t="s">
        <v>140</v>
      </c>
    </row>
    <row r="202" spans="2:65" s="1" customFormat="1" ht="25.5" customHeight="1">
      <c r="B202" s="41"/>
      <c r="C202" s="192" t="s">
        <v>500</v>
      </c>
      <c r="D202" s="192" t="s">
        <v>143</v>
      </c>
      <c r="E202" s="193" t="s">
        <v>827</v>
      </c>
      <c r="F202" s="194" t="s">
        <v>828</v>
      </c>
      <c r="G202" s="195" t="s">
        <v>236</v>
      </c>
      <c r="H202" s="196">
        <v>1</v>
      </c>
      <c r="I202" s="197"/>
      <c r="J202" s="198">
        <f>ROUND(I202*H202,2)</f>
        <v>0</v>
      </c>
      <c r="K202" s="194" t="s">
        <v>147</v>
      </c>
      <c r="L202" s="61"/>
      <c r="M202" s="199" t="s">
        <v>23</v>
      </c>
      <c r="N202" s="200" t="s">
        <v>44</v>
      </c>
      <c r="O202" s="42"/>
      <c r="P202" s="201">
        <f>O202*H202</f>
        <v>0</v>
      </c>
      <c r="Q202" s="201">
        <v>0.0018</v>
      </c>
      <c r="R202" s="201">
        <f>Q202*H202</f>
        <v>0.0018</v>
      </c>
      <c r="S202" s="201">
        <v>0</v>
      </c>
      <c r="T202" s="202">
        <f>S202*H202</f>
        <v>0</v>
      </c>
      <c r="AR202" s="24" t="s">
        <v>228</v>
      </c>
      <c r="AT202" s="24" t="s">
        <v>143</v>
      </c>
      <c r="AU202" s="24" t="s">
        <v>83</v>
      </c>
      <c r="AY202" s="24" t="s">
        <v>140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81</v>
      </c>
      <c r="BK202" s="203">
        <f>ROUND(I202*H202,2)</f>
        <v>0</v>
      </c>
      <c r="BL202" s="24" t="s">
        <v>228</v>
      </c>
      <c r="BM202" s="24" t="s">
        <v>829</v>
      </c>
    </row>
    <row r="203" spans="2:51" s="11" customFormat="1" ht="13.5">
      <c r="B203" s="207"/>
      <c r="C203" s="208"/>
      <c r="D203" s="204" t="s">
        <v>152</v>
      </c>
      <c r="E203" s="209" t="s">
        <v>23</v>
      </c>
      <c r="F203" s="210" t="s">
        <v>332</v>
      </c>
      <c r="G203" s="208"/>
      <c r="H203" s="209" t="s">
        <v>23</v>
      </c>
      <c r="I203" s="211"/>
      <c r="J203" s="208"/>
      <c r="K203" s="208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152</v>
      </c>
      <c r="AU203" s="216" t="s">
        <v>83</v>
      </c>
      <c r="AV203" s="11" t="s">
        <v>81</v>
      </c>
      <c r="AW203" s="11" t="s">
        <v>36</v>
      </c>
      <c r="AX203" s="11" t="s">
        <v>73</v>
      </c>
      <c r="AY203" s="216" t="s">
        <v>140</v>
      </c>
    </row>
    <row r="204" spans="2:51" s="12" customFormat="1" ht="13.5">
      <c r="B204" s="217"/>
      <c r="C204" s="218"/>
      <c r="D204" s="204" t="s">
        <v>152</v>
      </c>
      <c r="E204" s="219" t="s">
        <v>23</v>
      </c>
      <c r="F204" s="220" t="s">
        <v>231</v>
      </c>
      <c r="G204" s="218"/>
      <c r="H204" s="221">
        <v>1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152</v>
      </c>
      <c r="AU204" s="227" t="s">
        <v>83</v>
      </c>
      <c r="AV204" s="12" t="s">
        <v>83</v>
      </c>
      <c r="AW204" s="12" t="s">
        <v>36</v>
      </c>
      <c r="AX204" s="12" t="s">
        <v>73</v>
      </c>
      <c r="AY204" s="227" t="s">
        <v>140</v>
      </c>
    </row>
    <row r="205" spans="2:51" s="13" customFormat="1" ht="13.5">
      <c r="B205" s="228"/>
      <c r="C205" s="229"/>
      <c r="D205" s="204" t="s">
        <v>152</v>
      </c>
      <c r="E205" s="230" t="s">
        <v>23</v>
      </c>
      <c r="F205" s="231" t="s">
        <v>155</v>
      </c>
      <c r="G205" s="229"/>
      <c r="H205" s="232">
        <v>1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152</v>
      </c>
      <c r="AU205" s="238" t="s">
        <v>83</v>
      </c>
      <c r="AV205" s="13" t="s">
        <v>148</v>
      </c>
      <c r="AW205" s="13" t="s">
        <v>36</v>
      </c>
      <c r="AX205" s="13" t="s">
        <v>81</v>
      </c>
      <c r="AY205" s="238" t="s">
        <v>140</v>
      </c>
    </row>
    <row r="206" spans="2:65" s="1" customFormat="1" ht="16.5" customHeight="1">
      <c r="B206" s="41"/>
      <c r="C206" s="192" t="s">
        <v>505</v>
      </c>
      <c r="D206" s="192" t="s">
        <v>143</v>
      </c>
      <c r="E206" s="193" t="s">
        <v>830</v>
      </c>
      <c r="F206" s="194" t="s">
        <v>831</v>
      </c>
      <c r="G206" s="195" t="s">
        <v>236</v>
      </c>
      <c r="H206" s="196">
        <v>2</v>
      </c>
      <c r="I206" s="197"/>
      <c r="J206" s="198">
        <f>ROUND(I206*H206,2)</f>
        <v>0</v>
      </c>
      <c r="K206" s="194" t="s">
        <v>147</v>
      </c>
      <c r="L206" s="61"/>
      <c r="M206" s="199" t="s">
        <v>23</v>
      </c>
      <c r="N206" s="200" t="s">
        <v>44</v>
      </c>
      <c r="O206" s="42"/>
      <c r="P206" s="201">
        <f>O206*H206</f>
        <v>0</v>
      </c>
      <c r="Q206" s="201">
        <v>0.0018</v>
      </c>
      <c r="R206" s="201">
        <f>Q206*H206</f>
        <v>0.0036</v>
      </c>
      <c r="S206" s="201">
        <v>0</v>
      </c>
      <c r="T206" s="202">
        <f>S206*H206</f>
        <v>0</v>
      </c>
      <c r="AR206" s="24" t="s">
        <v>228</v>
      </c>
      <c r="AT206" s="24" t="s">
        <v>143</v>
      </c>
      <c r="AU206" s="24" t="s">
        <v>83</v>
      </c>
      <c r="AY206" s="24" t="s">
        <v>140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81</v>
      </c>
      <c r="BK206" s="203">
        <f>ROUND(I206*H206,2)</f>
        <v>0</v>
      </c>
      <c r="BL206" s="24" t="s">
        <v>228</v>
      </c>
      <c r="BM206" s="24" t="s">
        <v>832</v>
      </c>
    </row>
    <row r="207" spans="2:51" s="11" customFormat="1" ht="13.5">
      <c r="B207" s="207"/>
      <c r="C207" s="208"/>
      <c r="D207" s="204" t="s">
        <v>152</v>
      </c>
      <c r="E207" s="209" t="s">
        <v>23</v>
      </c>
      <c r="F207" s="210" t="s">
        <v>332</v>
      </c>
      <c r="G207" s="208"/>
      <c r="H207" s="209" t="s">
        <v>23</v>
      </c>
      <c r="I207" s="211"/>
      <c r="J207" s="208"/>
      <c r="K207" s="208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152</v>
      </c>
      <c r="AU207" s="216" t="s">
        <v>83</v>
      </c>
      <c r="AV207" s="11" t="s">
        <v>81</v>
      </c>
      <c r="AW207" s="11" t="s">
        <v>36</v>
      </c>
      <c r="AX207" s="11" t="s">
        <v>73</v>
      </c>
      <c r="AY207" s="216" t="s">
        <v>140</v>
      </c>
    </row>
    <row r="208" spans="2:51" s="12" customFormat="1" ht="13.5">
      <c r="B208" s="217"/>
      <c r="C208" s="218"/>
      <c r="D208" s="204" t="s">
        <v>152</v>
      </c>
      <c r="E208" s="219" t="s">
        <v>23</v>
      </c>
      <c r="F208" s="220" t="s">
        <v>833</v>
      </c>
      <c r="G208" s="218"/>
      <c r="H208" s="221">
        <v>2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152</v>
      </c>
      <c r="AU208" s="227" t="s">
        <v>83</v>
      </c>
      <c r="AV208" s="12" t="s">
        <v>83</v>
      </c>
      <c r="AW208" s="12" t="s">
        <v>36</v>
      </c>
      <c r="AX208" s="12" t="s">
        <v>73</v>
      </c>
      <c r="AY208" s="227" t="s">
        <v>140</v>
      </c>
    </row>
    <row r="209" spans="2:51" s="13" customFormat="1" ht="13.5">
      <c r="B209" s="228"/>
      <c r="C209" s="229"/>
      <c r="D209" s="204" t="s">
        <v>152</v>
      </c>
      <c r="E209" s="230" t="s">
        <v>23</v>
      </c>
      <c r="F209" s="231" t="s">
        <v>155</v>
      </c>
      <c r="G209" s="229"/>
      <c r="H209" s="232">
        <v>2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152</v>
      </c>
      <c r="AU209" s="238" t="s">
        <v>83</v>
      </c>
      <c r="AV209" s="13" t="s">
        <v>148</v>
      </c>
      <c r="AW209" s="13" t="s">
        <v>36</v>
      </c>
      <c r="AX209" s="13" t="s">
        <v>81</v>
      </c>
      <c r="AY209" s="238" t="s">
        <v>140</v>
      </c>
    </row>
    <row r="210" spans="2:65" s="1" customFormat="1" ht="25.5" customHeight="1">
      <c r="B210" s="41"/>
      <c r="C210" s="192" t="s">
        <v>509</v>
      </c>
      <c r="D210" s="192" t="s">
        <v>143</v>
      </c>
      <c r="E210" s="193" t="s">
        <v>834</v>
      </c>
      <c r="F210" s="194" t="s">
        <v>835</v>
      </c>
      <c r="G210" s="195" t="s">
        <v>158</v>
      </c>
      <c r="H210" s="196">
        <v>4</v>
      </c>
      <c r="I210" s="197"/>
      <c r="J210" s="198">
        <f>ROUND(I210*H210,2)</f>
        <v>0</v>
      </c>
      <c r="K210" s="194" t="s">
        <v>147</v>
      </c>
      <c r="L210" s="61"/>
      <c r="M210" s="199" t="s">
        <v>23</v>
      </c>
      <c r="N210" s="200" t="s">
        <v>44</v>
      </c>
      <c r="O210" s="42"/>
      <c r="P210" s="201">
        <f>O210*H210</f>
        <v>0</v>
      </c>
      <c r="Q210" s="201">
        <v>0.00016</v>
      </c>
      <c r="R210" s="201">
        <f>Q210*H210</f>
        <v>0.00064</v>
      </c>
      <c r="S210" s="201">
        <v>0</v>
      </c>
      <c r="T210" s="202">
        <f>S210*H210</f>
        <v>0</v>
      </c>
      <c r="AR210" s="24" t="s">
        <v>228</v>
      </c>
      <c r="AT210" s="24" t="s">
        <v>143</v>
      </c>
      <c r="AU210" s="24" t="s">
        <v>83</v>
      </c>
      <c r="AY210" s="24" t="s">
        <v>140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81</v>
      </c>
      <c r="BK210" s="203">
        <f>ROUND(I210*H210,2)</f>
        <v>0</v>
      </c>
      <c r="BL210" s="24" t="s">
        <v>228</v>
      </c>
      <c r="BM210" s="24" t="s">
        <v>836</v>
      </c>
    </row>
    <row r="211" spans="2:51" s="11" customFormat="1" ht="13.5">
      <c r="B211" s="207"/>
      <c r="C211" s="208"/>
      <c r="D211" s="204" t="s">
        <v>152</v>
      </c>
      <c r="E211" s="209" t="s">
        <v>23</v>
      </c>
      <c r="F211" s="210" t="s">
        <v>153</v>
      </c>
      <c r="G211" s="208"/>
      <c r="H211" s="209" t="s">
        <v>23</v>
      </c>
      <c r="I211" s="211"/>
      <c r="J211" s="208"/>
      <c r="K211" s="208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152</v>
      </c>
      <c r="AU211" s="216" t="s">
        <v>83</v>
      </c>
      <c r="AV211" s="11" t="s">
        <v>81</v>
      </c>
      <c r="AW211" s="11" t="s">
        <v>36</v>
      </c>
      <c r="AX211" s="11" t="s">
        <v>73</v>
      </c>
      <c r="AY211" s="216" t="s">
        <v>140</v>
      </c>
    </row>
    <row r="212" spans="2:51" s="12" customFormat="1" ht="13.5">
      <c r="B212" s="217"/>
      <c r="C212" s="218"/>
      <c r="D212" s="204" t="s">
        <v>152</v>
      </c>
      <c r="E212" s="219" t="s">
        <v>23</v>
      </c>
      <c r="F212" s="220" t="s">
        <v>837</v>
      </c>
      <c r="G212" s="218"/>
      <c r="H212" s="221">
        <v>3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152</v>
      </c>
      <c r="AU212" s="227" t="s">
        <v>83</v>
      </c>
      <c r="AV212" s="12" t="s">
        <v>83</v>
      </c>
      <c r="AW212" s="12" t="s">
        <v>36</v>
      </c>
      <c r="AX212" s="12" t="s">
        <v>73</v>
      </c>
      <c r="AY212" s="227" t="s">
        <v>140</v>
      </c>
    </row>
    <row r="213" spans="2:51" s="12" customFormat="1" ht="13.5">
      <c r="B213" s="217"/>
      <c r="C213" s="218"/>
      <c r="D213" s="204" t="s">
        <v>152</v>
      </c>
      <c r="E213" s="219" t="s">
        <v>23</v>
      </c>
      <c r="F213" s="220" t="s">
        <v>838</v>
      </c>
      <c r="G213" s="218"/>
      <c r="H213" s="221">
        <v>1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152</v>
      </c>
      <c r="AU213" s="227" t="s">
        <v>83</v>
      </c>
      <c r="AV213" s="12" t="s">
        <v>83</v>
      </c>
      <c r="AW213" s="12" t="s">
        <v>36</v>
      </c>
      <c r="AX213" s="12" t="s">
        <v>73</v>
      </c>
      <c r="AY213" s="227" t="s">
        <v>140</v>
      </c>
    </row>
    <row r="214" spans="2:51" s="13" customFormat="1" ht="13.5">
      <c r="B214" s="228"/>
      <c r="C214" s="229"/>
      <c r="D214" s="204" t="s">
        <v>152</v>
      </c>
      <c r="E214" s="230" t="s">
        <v>23</v>
      </c>
      <c r="F214" s="231" t="s">
        <v>155</v>
      </c>
      <c r="G214" s="229"/>
      <c r="H214" s="232">
        <v>4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152</v>
      </c>
      <c r="AU214" s="238" t="s">
        <v>83</v>
      </c>
      <c r="AV214" s="13" t="s">
        <v>148</v>
      </c>
      <c r="AW214" s="13" t="s">
        <v>36</v>
      </c>
      <c r="AX214" s="13" t="s">
        <v>81</v>
      </c>
      <c r="AY214" s="238" t="s">
        <v>140</v>
      </c>
    </row>
    <row r="215" spans="2:65" s="1" customFormat="1" ht="16.5" customHeight="1">
      <c r="B215" s="41"/>
      <c r="C215" s="253" t="s">
        <v>514</v>
      </c>
      <c r="D215" s="253" t="s">
        <v>402</v>
      </c>
      <c r="E215" s="254" t="s">
        <v>839</v>
      </c>
      <c r="F215" s="255" t="s">
        <v>840</v>
      </c>
      <c r="G215" s="256" t="s">
        <v>158</v>
      </c>
      <c r="H215" s="257">
        <v>3</v>
      </c>
      <c r="I215" s="258"/>
      <c r="J215" s="259">
        <f>ROUND(I215*H215,2)</f>
        <v>0</v>
      </c>
      <c r="K215" s="255" t="s">
        <v>147</v>
      </c>
      <c r="L215" s="260"/>
      <c r="M215" s="261" t="s">
        <v>23</v>
      </c>
      <c r="N215" s="262" t="s">
        <v>44</v>
      </c>
      <c r="O215" s="42"/>
      <c r="P215" s="201">
        <f>O215*H215</f>
        <v>0</v>
      </c>
      <c r="Q215" s="201">
        <v>0.002</v>
      </c>
      <c r="R215" s="201">
        <f>Q215*H215</f>
        <v>0.006</v>
      </c>
      <c r="S215" s="201">
        <v>0</v>
      </c>
      <c r="T215" s="202">
        <f>S215*H215</f>
        <v>0</v>
      </c>
      <c r="AR215" s="24" t="s">
        <v>434</v>
      </c>
      <c r="AT215" s="24" t="s">
        <v>402</v>
      </c>
      <c r="AU215" s="24" t="s">
        <v>83</v>
      </c>
      <c r="AY215" s="24" t="s">
        <v>140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81</v>
      </c>
      <c r="BK215" s="203">
        <f>ROUND(I215*H215,2)</f>
        <v>0</v>
      </c>
      <c r="BL215" s="24" t="s">
        <v>228</v>
      </c>
      <c r="BM215" s="24" t="s">
        <v>841</v>
      </c>
    </row>
    <row r="216" spans="2:65" s="1" customFormat="1" ht="16.5" customHeight="1">
      <c r="B216" s="41"/>
      <c r="C216" s="253" t="s">
        <v>518</v>
      </c>
      <c r="D216" s="253" t="s">
        <v>402</v>
      </c>
      <c r="E216" s="254" t="s">
        <v>842</v>
      </c>
      <c r="F216" s="255" t="s">
        <v>843</v>
      </c>
      <c r="G216" s="256" t="s">
        <v>158</v>
      </c>
      <c r="H216" s="257">
        <v>1</v>
      </c>
      <c r="I216" s="258"/>
      <c r="J216" s="259">
        <f>ROUND(I216*H216,2)</f>
        <v>0</v>
      </c>
      <c r="K216" s="255" t="s">
        <v>23</v>
      </c>
      <c r="L216" s="260"/>
      <c r="M216" s="261" t="s">
        <v>23</v>
      </c>
      <c r="N216" s="262" t="s">
        <v>44</v>
      </c>
      <c r="O216" s="42"/>
      <c r="P216" s="201">
        <f>O216*H216</f>
        <v>0</v>
      </c>
      <c r="Q216" s="201">
        <v>0.002</v>
      </c>
      <c r="R216" s="201">
        <f>Q216*H216</f>
        <v>0.002</v>
      </c>
      <c r="S216" s="201">
        <v>0</v>
      </c>
      <c r="T216" s="202">
        <f>S216*H216</f>
        <v>0</v>
      </c>
      <c r="AR216" s="24" t="s">
        <v>434</v>
      </c>
      <c r="AT216" s="24" t="s">
        <v>402</v>
      </c>
      <c r="AU216" s="24" t="s">
        <v>83</v>
      </c>
      <c r="AY216" s="24" t="s">
        <v>140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81</v>
      </c>
      <c r="BK216" s="203">
        <f>ROUND(I216*H216,2)</f>
        <v>0</v>
      </c>
      <c r="BL216" s="24" t="s">
        <v>228</v>
      </c>
      <c r="BM216" s="24" t="s">
        <v>844</v>
      </c>
    </row>
    <row r="217" spans="2:65" s="1" customFormat="1" ht="16.5" customHeight="1">
      <c r="B217" s="41"/>
      <c r="C217" s="192" t="s">
        <v>523</v>
      </c>
      <c r="D217" s="192" t="s">
        <v>143</v>
      </c>
      <c r="E217" s="193" t="s">
        <v>845</v>
      </c>
      <c r="F217" s="194" t="s">
        <v>846</v>
      </c>
      <c r="G217" s="195" t="s">
        <v>236</v>
      </c>
      <c r="H217" s="196">
        <v>1</v>
      </c>
      <c r="I217" s="197"/>
      <c r="J217" s="198">
        <f>ROUND(I217*H217,2)</f>
        <v>0</v>
      </c>
      <c r="K217" s="194" t="s">
        <v>23</v>
      </c>
      <c r="L217" s="61"/>
      <c r="M217" s="199" t="s">
        <v>23</v>
      </c>
      <c r="N217" s="200" t="s">
        <v>44</v>
      </c>
      <c r="O217" s="42"/>
      <c r="P217" s="201">
        <f>O217*H217</f>
        <v>0</v>
      </c>
      <c r="Q217" s="201">
        <v>0.00184</v>
      </c>
      <c r="R217" s="201">
        <f>Q217*H217</f>
        <v>0.00184</v>
      </c>
      <c r="S217" s="201">
        <v>0</v>
      </c>
      <c r="T217" s="202">
        <f>S217*H217</f>
        <v>0</v>
      </c>
      <c r="AR217" s="24" t="s">
        <v>228</v>
      </c>
      <c r="AT217" s="24" t="s">
        <v>143</v>
      </c>
      <c r="AU217" s="24" t="s">
        <v>83</v>
      </c>
      <c r="AY217" s="24" t="s">
        <v>140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81</v>
      </c>
      <c r="BK217" s="203">
        <f>ROUND(I217*H217,2)</f>
        <v>0</v>
      </c>
      <c r="BL217" s="24" t="s">
        <v>228</v>
      </c>
      <c r="BM217" s="24" t="s">
        <v>847</v>
      </c>
    </row>
    <row r="218" spans="2:51" s="11" customFormat="1" ht="13.5">
      <c r="B218" s="207"/>
      <c r="C218" s="208"/>
      <c r="D218" s="204" t="s">
        <v>152</v>
      </c>
      <c r="E218" s="209" t="s">
        <v>23</v>
      </c>
      <c r="F218" s="210" t="s">
        <v>332</v>
      </c>
      <c r="G218" s="208"/>
      <c r="H218" s="209" t="s">
        <v>23</v>
      </c>
      <c r="I218" s="211"/>
      <c r="J218" s="208"/>
      <c r="K218" s="208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152</v>
      </c>
      <c r="AU218" s="216" t="s">
        <v>83</v>
      </c>
      <c r="AV218" s="11" t="s">
        <v>81</v>
      </c>
      <c r="AW218" s="11" t="s">
        <v>36</v>
      </c>
      <c r="AX218" s="11" t="s">
        <v>73</v>
      </c>
      <c r="AY218" s="216" t="s">
        <v>140</v>
      </c>
    </row>
    <row r="219" spans="2:51" s="12" customFormat="1" ht="13.5">
      <c r="B219" s="217"/>
      <c r="C219" s="218"/>
      <c r="D219" s="204" t="s">
        <v>152</v>
      </c>
      <c r="E219" s="219" t="s">
        <v>23</v>
      </c>
      <c r="F219" s="220" t="s">
        <v>231</v>
      </c>
      <c r="G219" s="218"/>
      <c r="H219" s="221">
        <v>1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152</v>
      </c>
      <c r="AU219" s="227" t="s">
        <v>83</v>
      </c>
      <c r="AV219" s="12" t="s">
        <v>83</v>
      </c>
      <c r="AW219" s="12" t="s">
        <v>36</v>
      </c>
      <c r="AX219" s="12" t="s">
        <v>73</v>
      </c>
      <c r="AY219" s="227" t="s">
        <v>140</v>
      </c>
    </row>
    <row r="220" spans="2:51" s="13" customFormat="1" ht="13.5">
      <c r="B220" s="228"/>
      <c r="C220" s="229"/>
      <c r="D220" s="204" t="s">
        <v>152</v>
      </c>
      <c r="E220" s="230" t="s">
        <v>23</v>
      </c>
      <c r="F220" s="231" t="s">
        <v>155</v>
      </c>
      <c r="G220" s="229"/>
      <c r="H220" s="232">
        <v>1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152</v>
      </c>
      <c r="AU220" s="238" t="s">
        <v>83</v>
      </c>
      <c r="AV220" s="13" t="s">
        <v>148</v>
      </c>
      <c r="AW220" s="13" t="s">
        <v>36</v>
      </c>
      <c r="AX220" s="13" t="s">
        <v>81</v>
      </c>
      <c r="AY220" s="238" t="s">
        <v>140</v>
      </c>
    </row>
    <row r="221" spans="2:65" s="1" customFormat="1" ht="38.25" customHeight="1">
      <c r="B221" s="41"/>
      <c r="C221" s="192" t="s">
        <v>528</v>
      </c>
      <c r="D221" s="192" t="s">
        <v>143</v>
      </c>
      <c r="E221" s="193" t="s">
        <v>848</v>
      </c>
      <c r="F221" s="194" t="s">
        <v>849</v>
      </c>
      <c r="G221" s="195" t="s">
        <v>205</v>
      </c>
      <c r="H221" s="196">
        <v>0.185</v>
      </c>
      <c r="I221" s="197"/>
      <c r="J221" s="198">
        <f>ROUND(I221*H221,2)</f>
        <v>0</v>
      </c>
      <c r="K221" s="194" t="s">
        <v>147</v>
      </c>
      <c r="L221" s="61"/>
      <c r="M221" s="199" t="s">
        <v>23</v>
      </c>
      <c r="N221" s="200" t="s">
        <v>44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228</v>
      </c>
      <c r="AT221" s="24" t="s">
        <v>143</v>
      </c>
      <c r="AU221" s="24" t="s">
        <v>83</v>
      </c>
      <c r="AY221" s="24" t="s">
        <v>140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81</v>
      </c>
      <c r="BK221" s="203">
        <f>ROUND(I221*H221,2)</f>
        <v>0</v>
      </c>
      <c r="BL221" s="24" t="s">
        <v>228</v>
      </c>
      <c r="BM221" s="24" t="s">
        <v>850</v>
      </c>
    </row>
    <row r="222" spans="2:65" s="1" customFormat="1" ht="38.25" customHeight="1">
      <c r="B222" s="41"/>
      <c r="C222" s="192" t="s">
        <v>532</v>
      </c>
      <c r="D222" s="192" t="s">
        <v>143</v>
      </c>
      <c r="E222" s="193" t="s">
        <v>851</v>
      </c>
      <c r="F222" s="194" t="s">
        <v>852</v>
      </c>
      <c r="G222" s="195" t="s">
        <v>205</v>
      </c>
      <c r="H222" s="196">
        <v>0.185</v>
      </c>
      <c r="I222" s="197"/>
      <c r="J222" s="198">
        <f>ROUND(I222*H222,2)</f>
        <v>0</v>
      </c>
      <c r="K222" s="194" t="s">
        <v>147</v>
      </c>
      <c r="L222" s="61"/>
      <c r="M222" s="199" t="s">
        <v>23</v>
      </c>
      <c r="N222" s="264" t="s">
        <v>44</v>
      </c>
      <c r="O222" s="265"/>
      <c r="P222" s="266">
        <f>O222*H222</f>
        <v>0</v>
      </c>
      <c r="Q222" s="266">
        <v>0</v>
      </c>
      <c r="R222" s="266">
        <f>Q222*H222</f>
        <v>0</v>
      </c>
      <c r="S222" s="266">
        <v>0</v>
      </c>
      <c r="T222" s="267">
        <f>S222*H222</f>
        <v>0</v>
      </c>
      <c r="AR222" s="24" t="s">
        <v>228</v>
      </c>
      <c r="AT222" s="24" t="s">
        <v>143</v>
      </c>
      <c r="AU222" s="24" t="s">
        <v>83</v>
      </c>
      <c r="AY222" s="24" t="s">
        <v>140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81</v>
      </c>
      <c r="BK222" s="203">
        <f>ROUND(I222*H222,2)</f>
        <v>0</v>
      </c>
      <c r="BL222" s="24" t="s">
        <v>228</v>
      </c>
      <c r="BM222" s="24" t="s">
        <v>853</v>
      </c>
    </row>
    <row r="223" spans="2:12" s="1" customFormat="1" ht="6.95" customHeight="1">
      <c r="B223" s="56"/>
      <c r="C223" s="57"/>
      <c r="D223" s="57"/>
      <c r="E223" s="57"/>
      <c r="F223" s="57"/>
      <c r="G223" s="57"/>
      <c r="H223" s="57"/>
      <c r="I223" s="139"/>
      <c r="J223" s="57"/>
      <c r="K223" s="57"/>
      <c r="L223" s="61"/>
    </row>
  </sheetData>
  <sheetProtection algorithmName="SHA-512" hashValue="ExHB/q1MVurKRxvDtmhCzZiWLhxhky9EfbcbO6bnnhbl3uHRTMcnPBahrLvUn1n5KuNEbBuOgfaIhY6mnWtc9g==" saltValue="P+0S7fXCBW5pvB3y+tiOhYAXYINkPzHuQr+M9PJub7iXeNZTnN3p6XL7z5a5WwTgPEVxGMqh3sKOgYJkMc5JPQ==" spinCount="100000" sheet="1" objects="1" scenarios="1" formatColumns="0" formatRows="0" autoFilter="0"/>
  <autoFilter ref="C83:K222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394" t="s">
        <v>100</v>
      </c>
      <c r="H1" s="394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6" t="str">
        <f>'Rekapitulace stavby'!K6</f>
        <v>Oprava prostor bytu na učebny MŠ Zahradní 5185, Chomutov</v>
      </c>
      <c r="F7" s="387"/>
      <c r="G7" s="387"/>
      <c r="H7" s="387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8" t="s">
        <v>854</v>
      </c>
      <c r="F9" s="389"/>
      <c r="G9" s="389"/>
      <c r="H9" s="389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55" t="s">
        <v>38</v>
      </c>
      <c r="F24" s="355"/>
      <c r="G24" s="355"/>
      <c r="H24" s="35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ROUND(SUM(BE79:BE86),2)</f>
        <v>0</v>
      </c>
      <c r="G30" s="42"/>
      <c r="H30" s="42"/>
      <c r="I30" s="131">
        <v>0.21</v>
      </c>
      <c r="J30" s="130">
        <f>ROUND(ROUND((SUM(BE79:BE86)),2)*I30,2)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ROUND(SUM(BF79:BF86),2)</f>
        <v>0</v>
      </c>
      <c r="G31" s="42"/>
      <c r="H31" s="42"/>
      <c r="I31" s="131">
        <v>0.15</v>
      </c>
      <c r="J31" s="130">
        <f>ROUND(ROUND((SUM(BF79:BF86)),2)*I31,2)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ROUND(SUM(BG79:BG86),2)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ROUND(SUM(BH79:BH86),2)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ROUND(SUM(BI79:BI86),2)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6" t="str">
        <f>E7</f>
        <v>Oprava prostor bytu na učebny MŠ Zahradní 5185, Chomutov</v>
      </c>
      <c r="F45" s="387"/>
      <c r="G45" s="387"/>
      <c r="H45" s="387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8" t="str">
        <f>E9</f>
        <v>04 - Elektroinstalace</v>
      </c>
      <c r="F47" s="389"/>
      <c r="G47" s="389"/>
      <c r="H47" s="38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Zahradní 5185, Chomutov</v>
      </c>
      <c r="G49" s="42"/>
      <c r="H49" s="42"/>
      <c r="I49" s="119" t="s">
        <v>26</v>
      </c>
      <c r="J49" s="120" t="str">
        <f>IF(J12="","",J12)</f>
        <v>17. 4. 2018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55" t="str">
        <f>E21</f>
        <v>KAP ATELIER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115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8" customFormat="1" ht="19.9" customHeight="1">
      <c r="B58" s="156"/>
      <c r="C58" s="157"/>
      <c r="D58" s="158" t="s">
        <v>855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11" s="8" customFormat="1" ht="19.9" customHeight="1">
      <c r="B59" s="156"/>
      <c r="C59" s="157"/>
      <c r="D59" s="158" t="s">
        <v>856</v>
      </c>
      <c r="E59" s="159"/>
      <c r="F59" s="159"/>
      <c r="G59" s="159"/>
      <c r="H59" s="159"/>
      <c r="I59" s="160"/>
      <c r="J59" s="161">
        <f>J85</f>
        <v>0</v>
      </c>
      <c r="K59" s="162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12" s="1" customFormat="1" ht="36.95" customHeight="1">
      <c r="B66" s="41"/>
      <c r="C66" s="62" t="s">
        <v>124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6.5" customHeight="1">
      <c r="B69" s="41"/>
      <c r="C69" s="63"/>
      <c r="D69" s="63"/>
      <c r="E69" s="391" t="str">
        <f>E7</f>
        <v>Oprava prostor bytu na učebny MŠ Zahradní 5185, Chomutov</v>
      </c>
      <c r="F69" s="392"/>
      <c r="G69" s="392"/>
      <c r="H69" s="392"/>
      <c r="I69" s="163"/>
      <c r="J69" s="63"/>
      <c r="K69" s="63"/>
      <c r="L69" s="61"/>
    </row>
    <row r="70" spans="2:12" s="1" customFormat="1" ht="14.45" customHeight="1">
      <c r="B70" s="41"/>
      <c r="C70" s="65" t="s">
        <v>105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7.25" customHeight="1">
      <c r="B71" s="41"/>
      <c r="C71" s="63"/>
      <c r="D71" s="63"/>
      <c r="E71" s="366" t="str">
        <f>E9</f>
        <v>04 - Elektroinstalace</v>
      </c>
      <c r="F71" s="393"/>
      <c r="G71" s="393"/>
      <c r="H71" s="39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8" customHeight="1">
      <c r="B73" s="41"/>
      <c r="C73" s="65" t="s">
        <v>24</v>
      </c>
      <c r="D73" s="63"/>
      <c r="E73" s="63"/>
      <c r="F73" s="164" t="str">
        <f>F12</f>
        <v>Zahradní 5185, Chomutov</v>
      </c>
      <c r="G73" s="63"/>
      <c r="H73" s="63"/>
      <c r="I73" s="165" t="s">
        <v>26</v>
      </c>
      <c r="J73" s="73" t="str">
        <f>IF(J12="","",J12)</f>
        <v>17. 4. 2018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3.5">
      <c r="B75" s="41"/>
      <c r="C75" s="65" t="s">
        <v>28</v>
      </c>
      <c r="D75" s="63"/>
      <c r="E75" s="63"/>
      <c r="F75" s="164" t="str">
        <f>E15</f>
        <v>Statutární město Chomutov</v>
      </c>
      <c r="G75" s="63"/>
      <c r="H75" s="63"/>
      <c r="I75" s="165" t="s">
        <v>34</v>
      </c>
      <c r="J75" s="164" t="str">
        <f>E21</f>
        <v>KAP ATELIER s.r.o.</v>
      </c>
      <c r="K75" s="63"/>
      <c r="L75" s="61"/>
    </row>
    <row r="76" spans="2:12" s="1" customFormat="1" ht="14.45" customHeight="1">
      <c r="B76" s="41"/>
      <c r="C76" s="65" t="s">
        <v>32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20" s="9" customFormat="1" ht="29.25" customHeight="1">
      <c r="B78" s="166"/>
      <c r="C78" s="167" t="s">
        <v>125</v>
      </c>
      <c r="D78" s="168" t="s">
        <v>58</v>
      </c>
      <c r="E78" s="168" t="s">
        <v>54</v>
      </c>
      <c r="F78" s="168" t="s">
        <v>126</v>
      </c>
      <c r="G78" s="168" t="s">
        <v>127</v>
      </c>
      <c r="H78" s="168" t="s">
        <v>128</v>
      </c>
      <c r="I78" s="169" t="s">
        <v>129</v>
      </c>
      <c r="J78" s="168" t="s">
        <v>109</v>
      </c>
      <c r="K78" s="170" t="s">
        <v>130</v>
      </c>
      <c r="L78" s="171"/>
      <c r="M78" s="81" t="s">
        <v>131</v>
      </c>
      <c r="N78" s="82" t="s">
        <v>43</v>
      </c>
      <c r="O78" s="82" t="s">
        <v>132</v>
      </c>
      <c r="P78" s="82" t="s">
        <v>133</v>
      </c>
      <c r="Q78" s="82" t="s">
        <v>134</v>
      </c>
      <c r="R78" s="82" t="s">
        <v>135</v>
      </c>
      <c r="S78" s="82" t="s">
        <v>136</v>
      </c>
      <c r="T78" s="83" t="s">
        <v>137</v>
      </c>
    </row>
    <row r="79" spans="2:63" s="1" customFormat="1" ht="29.25" customHeight="1">
      <c r="B79" s="41"/>
      <c r="C79" s="87" t="s">
        <v>110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</f>
        <v>0</v>
      </c>
      <c r="Q79" s="85"/>
      <c r="R79" s="173">
        <f>R80</f>
        <v>0</v>
      </c>
      <c r="S79" s="85"/>
      <c r="T79" s="174">
        <f>T80</f>
        <v>0</v>
      </c>
      <c r="AT79" s="24" t="s">
        <v>72</v>
      </c>
      <c r="AU79" s="24" t="s">
        <v>111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72</v>
      </c>
      <c r="E80" s="179" t="s">
        <v>220</v>
      </c>
      <c r="F80" s="179" t="s">
        <v>221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P81+P85</f>
        <v>0</v>
      </c>
      <c r="Q80" s="184"/>
      <c r="R80" s="185">
        <f>R81+R85</f>
        <v>0</v>
      </c>
      <c r="S80" s="184"/>
      <c r="T80" s="186">
        <f>T81+T85</f>
        <v>0</v>
      </c>
      <c r="AR80" s="187" t="s">
        <v>83</v>
      </c>
      <c r="AT80" s="188" t="s">
        <v>72</v>
      </c>
      <c r="AU80" s="188" t="s">
        <v>73</v>
      </c>
      <c r="AY80" s="187" t="s">
        <v>140</v>
      </c>
      <c r="BK80" s="189">
        <f>BK81+BK85</f>
        <v>0</v>
      </c>
    </row>
    <row r="81" spans="2:63" s="10" customFormat="1" ht="19.9" customHeight="1">
      <c r="B81" s="176"/>
      <c r="C81" s="177"/>
      <c r="D81" s="178" t="s">
        <v>72</v>
      </c>
      <c r="E81" s="190" t="s">
        <v>857</v>
      </c>
      <c r="F81" s="190" t="s">
        <v>858</v>
      </c>
      <c r="G81" s="177"/>
      <c r="H81" s="177"/>
      <c r="I81" s="180"/>
      <c r="J81" s="191">
        <f>BK81</f>
        <v>0</v>
      </c>
      <c r="K81" s="177"/>
      <c r="L81" s="182"/>
      <c r="M81" s="183"/>
      <c r="N81" s="184"/>
      <c r="O81" s="184"/>
      <c r="P81" s="185">
        <f>SUM(P82:P84)</f>
        <v>0</v>
      </c>
      <c r="Q81" s="184"/>
      <c r="R81" s="185">
        <f>SUM(R82:R84)</f>
        <v>0</v>
      </c>
      <c r="S81" s="184"/>
      <c r="T81" s="186">
        <f>SUM(T82:T84)</f>
        <v>0</v>
      </c>
      <c r="AR81" s="187" t="s">
        <v>83</v>
      </c>
      <c r="AT81" s="188" t="s">
        <v>72</v>
      </c>
      <c r="AU81" s="188" t="s">
        <v>81</v>
      </c>
      <c r="AY81" s="187" t="s">
        <v>140</v>
      </c>
      <c r="BK81" s="189">
        <f>SUM(BK82:BK84)</f>
        <v>0</v>
      </c>
    </row>
    <row r="82" spans="2:65" s="1" customFormat="1" ht="16.5" customHeight="1">
      <c r="B82" s="41"/>
      <c r="C82" s="192" t="s">
        <v>81</v>
      </c>
      <c r="D82" s="192" t="s">
        <v>143</v>
      </c>
      <c r="E82" s="193" t="s">
        <v>859</v>
      </c>
      <c r="F82" s="194" t="s">
        <v>860</v>
      </c>
      <c r="G82" s="195" t="s">
        <v>158</v>
      </c>
      <c r="H82" s="196">
        <v>6</v>
      </c>
      <c r="I82" s="197"/>
      <c r="J82" s="198">
        <f>ROUND(I82*H82,2)</f>
        <v>0</v>
      </c>
      <c r="K82" s="194" t="s">
        <v>23</v>
      </c>
      <c r="L82" s="61"/>
      <c r="M82" s="199" t="s">
        <v>23</v>
      </c>
      <c r="N82" s="200" t="s">
        <v>44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228</v>
      </c>
      <c r="AT82" s="24" t="s">
        <v>143</v>
      </c>
      <c r="AU82" s="24" t="s">
        <v>83</v>
      </c>
      <c r="AY82" s="24" t="s">
        <v>140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81</v>
      </c>
      <c r="BK82" s="203">
        <f>ROUND(I82*H82,2)</f>
        <v>0</v>
      </c>
      <c r="BL82" s="24" t="s">
        <v>228</v>
      </c>
      <c r="BM82" s="24" t="s">
        <v>861</v>
      </c>
    </row>
    <row r="83" spans="2:65" s="1" customFormat="1" ht="16.5" customHeight="1">
      <c r="B83" s="41"/>
      <c r="C83" s="192" t="s">
        <v>83</v>
      </c>
      <c r="D83" s="192" t="s">
        <v>143</v>
      </c>
      <c r="E83" s="193" t="s">
        <v>862</v>
      </c>
      <c r="F83" s="194" t="s">
        <v>863</v>
      </c>
      <c r="G83" s="195" t="s">
        <v>158</v>
      </c>
      <c r="H83" s="196">
        <v>6</v>
      </c>
      <c r="I83" s="197"/>
      <c r="J83" s="198">
        <f>ROUND(I83*H83,2)</f>
        <v>0</v>
      </c>
      <c r="K83" s="194" t="s">
        <v>23</v>
      </c>
      <c r="L83" s="61"/>
      <c r="M83" s="199" t="s">
        <v>23</v>
      </c>
      <c r="N83" s="200" t="s">
        <v>44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228</v>
      </c>
      <c r="AT83" s="24" t="s">
        <v>143</v>
      </c>
      <c r="AU83" s="24" t="s">
        <v>83</v>
      </c>
      <c r="AY83" s="24" t="s">
        <v>140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81</v>
      </c>
      <c r="BK83" s="203">
        <f>ROUND(I83*H83,2)</f>
        <v>0</v>
      </c>
      <c r="BL83" s="24" t="s">
        <v>228</v>
      </c>
      <c r="BM83" s="24" t="s">
        <v>864</v>
      </c>
    </row>
    <row r="84" spans="2:65" s="1" customFormat="1" ht="16.5" customHeight="1">
      <c r="B84" s="41"/>
      <c r="C84" s="192" t="s">
        <v>161</v>
      </c>
      <c r="D84" s="192" t="s">
        <v>143</v>
      </c>
      <c r="E84" s="193" t="s">
        <v>865</v>
      </c>
      <c r="F84" s="194" t="s">
        <v>866</v>
      </c>
      <c r="G84" s="195" t="s">
        <v>158</v>
      </c>
      <c r="H84" s="196">
        <v>5</v>
      </c>
      <c r="I84" s="197"/>
      <c r="J84" s="198">
        <f>ROUND(I84*H84,2)</f>
        <v>0</v>
      </c>
      <c r="K84" s="194" t="s">
        <v>23</v>
      </c>
      <c r="L84" s="61"/>
      <c r="M84" s="199" t="s">
        <v>23</v>
      </c>
      <c r="N84" s="200" t="s">
        <v>44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228</v>
      </c>
      <c r="AT84" s="24" t="s">
        <v>143</v>
      </c>
      <c r="AU84" s="24" t="s">
        <v>83</v>
      </c>
      <c r="AY84" s="24" t="s">
        <v>140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81</v>
      </c>
      <c r="BK84" s="203">
        <f>ROUND(I84*H84,2)</f>
        <v>0</v>
      </c>
      <c r="BL84" s="24" t="s">
        <v>228</v>
      </c>
      <c r="BM84" s="24" t="s">
        <v>867</v>
      </c>
    </row>
    <row r="85" spans="2:63" s="10" customFormat="1" ht="29.85" customHeight="1">
      <c r="B85" s="176"/>
      <c r="C85" s="177"/>
      <c r="D85" s="178" t="s">
        <v>72</v>
      </c>
      <c r="E85" s="190" t="s">
        <v>868</v>
      </c>
      <c r="F85" s="190" t="s">
        <v>869</v>
      </c>
      <c r="G85" s="177"/>
      <c r="H85" s="177"/>
      <c r="I85" s="180"/>
      <c r="J85" s="191">
        <f>BK85</f>
        <v>0</v>
      </c>
      <c r="K85" s="177"/>
      <c r="L85" s="182"/>
      <c r="M85" s="183"/>
      <c r="N85" s="184"/>
      <c r="O85" s="184"/>
      <c r="P85" s="185">
        <f>P86</f>
        <v>0</v>
      </c>
      <c r="Q85" s="184"/>
      <c r="R85" s="185">
        <f>R86</f>
        <v>0</v>
      </c>
      <c r="S85" s="184"/>
      <c r="T85" s="186">
        <f>T86</f>
        <v>0</v>
      </c>
      <c r="AR85" s="187" t="s">
        <v>148</v>
      </c>
      <c r="AT85" s="188" t="s">
        <v>72</v>
      </c>
      <c r="AU85" s="188" t="s">
        <v>81</v>
      </c>
      <c r="AY85" s="187" t="s">
        <v>140</v>
      </c>
      <c r="BK85" s="189">
        <f>BK86</f>
        <v>0</v>
      </c>
    </row>
    <row r="86" spans="2:65" s="1" customFormat="1" ht="16.5" customHeight="1">
      <c r="B86" s="41"/>
      <c r="C86" s="192" t="s">
        <v>148</v>
      </c>
      <c r="D86" s="192" t="s">
        <v>143</v>
      </c>
      <c r="E86" s="193" t="s">
        <v>870</v>
      </c>
      <c r="F86" s="194" t="s">
        <v>871</v>
      </c>
      <c r="G86" s="195" t="s">
        <v>227</v>
      </c>
      <c r="H86" s="196">
        <v>1</v>
      </c>
      <c r="I86" s="197"/>
      <c r="J86" s="198">
        <f>ROUND(I86*H86,2)</f>
        <v>0</v>
      </c>
      <c r="K86" s="194" t="s">
        <v>23</v>
      </c>
      <c r="L86" s="61"/>
      <c r="M86" s="199" t="s">
        <v>23</v>
      </c>
      <c r="N86" s="264" t="s">
        <v>44</v>
      </c>
      <c r="O86" s="265"/>
      <c r="P86" s="266">
        <f>O86*H86</f>
        <v>0</v>
      </c>
      <c r="Q86" s="266">
        <v>0</v>
      </c>
      <c r="R86" s="266">
        <f>Q86*H86</f>
        <v>0</v>
      </c>
      <c r="S86" s="266">
        <v>0</v>
      </c>
      <c r="T86" s="267">
        <f>S86*H86</f>
        <v>0</v>
      </c>
      <c r="AR86" s="24" t="s">
        <v>872</v>
      </c>
      <c r="AT86" s="24" t="s">
        <v>143</v>
      </c>
      <c r="AU86" s="24" t="s">
        <v>83</v>
      </c>
      <c r="AY86" s="24" t="s">
        <v>140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81</v>
      </c>
      <c r="BK86" s="203">
        <f>ROUND(I86*H86,2)</f>
        <v>0</v>
      </c>
      <c r="BL86" s="24" t="s">
        <v>872</v>
      </c>
      <c r="BM86" s="24" t="s">
        <v>873</v>
      </c>
    </row>
    <row r="87" spans="2:12" s="1" customFormat="1" ht="6.95" customHeight="1">
      <c r="B87" s="56"/>
      <c r="C87" s="57"/>
      <c r="D87" s="57"/>
      <c r="E87" s="57"/>
      <c r="F87" s="57"/>
      <c r="G87" s="57"/>
      <c r="H87" s="57"/>
      <c r="I87" s="139"/>
      <c r="J87" s="57"/>
      <c r="K87" s="57"/>
      <c r="L87" s="61"/>
    </row>
  </sheetData>
  <sheetProtection algorithmName="SHA-512" hashValue="xClRVaZc91cgQy1m7oAb0se+qY8a0yE9gy0ay16E5sKFLhXaotyiGmqJ34hBtIU7YrGiZZ/Drkacxo52qPKWmA==" saltValue="2ouPZ/5uhuCJZHrRBbQ6346X8MbjFuraBKXSeiGRJa1leLV1Ya+H3jxgnk2Yyd4q04Aows/YDG8R4y7tAbjxyw==" spinCount="100000" sheet="1" objects="1" scenarios="1" formatColumns="0" formatRows="0" autoFilter="0"/>
  <autoFilter ref="C78:K8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394" t="s">
        <v>100</v>
      </c>
      <c r="H1" s="394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6" t="str">
        <f>'Rekapitulace stavby'!K6</f>
        <v>Oprava prostor bytu na učebny MŠ Zahradní 5185, Chomutov</v>
      </c>
      <c r="F7" s="387"/>
      <c r="G7" s="387"/>
      <c r="H7" s="387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8" t="s">
        <v>874</v>
      </c>
      <c r="F9" s="389"/>
      <c r="G9" s="389"/>
      <c r="H9" s="389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55" t="s">
        <v>38</v>
      </c>
      <c r="F24" s="355"/>
      <c r="G24" s="355"/>
      <c r="H24" s="35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ROUND(SUM(BE82:BE121),2)</f>
        <v>0</v>
      </c>
      <c r="G30" s="42"/>
      <c r="H30" s="42"/>
      <c r="I30" s="131">
        <v>0.21</v>
      </c>
      <c r="J30" s="130">
        <f>ROUND(ROUND((SUM(BE82:BE121)),2)*I30,2)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ROUND(SUM(BF82:BF121),2)</f>
        <v>0</v>
      </c>
      <c r="G31" s="42"/>
      <c r="H31" s="42"/>
      <c r="I31" s="131">
        <v>0.15</v>
      </c>
      <c r="J31" s="130">
        <f>ROUND(ROUND((SUM(BF82:BF121)),2)*I31,2)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ROUND(SUM(BG82:BG121),2)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ROUND(SUM(BH82:BH121),2)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ROUND(SUM(BI82:BI121),2)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6" t="str">
        <f>E7</f>
        <v>Oprava prostor bytu na učebny MŠ Zahradní 5185, Chomutov</v>
      </c>
      <c r="F45" s="387"/>
      <c r="G45" s="387"/>
      <c r="H45" s="387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8" t="str">
        <f>E9</f>
        <v>05 - Vzduchotechnika</v>
      </c>
      <c r="F47" s="389"/>
      <c r="G47" s="389"/>
      <c r="H47" s="38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Zahradní 5185, Chomutov</v>
      </c>
      <c r="G49" s="42"/>
      <c r="H49" s="42"/>
      <c r="I49" s="119" t="s">
        <v>26</v>
      </c>
      <c r="J49" s="120" t="str">
        <f>IF(J12="","",J12)</f>
        <v>17. 4. 2018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55" t="str">
        <f>E21</f>
        <v>KAP ATELIER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875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11" s="7" customFormat="1" ht="24.95" customHeight="1">
      <c r="B58" s="149"/>
      <c r="C58" s="150"/>
      <c r="D58" s="151" t="s">
        <v>876</v>
      </c>
      <c r="E58" s="152"/>
      <c r="F58" s="152"/>
      <c r="G58" s="152"/>
      <c r="H58" s="152"/>
      <c r="I58" s="153"/>
      <c r="J58" s="154">
        <f>J97</f>
        <v>0</v>
      </c>
      <c r="K58" s="155"/>
    </row>
    <row r="59" spans="2:11" s="7" customFormat="1" ht="24.95" customHeight="1">
      <c r="B59" s="149"/>
      <c r="C59" s="150"/>
      <c r="D59" s="151" t="s">
        <v>877</v>
      </c>
      <c r="E59" s="152"/>
      <c r="F59" s="152"/>
      <c r="G59" s="152"/>
      <c r="H59" s="152"/>
      <c r="I59" s="153"/>
      <c r="J59" s="154">
        <f>J105</f>
        <v>0</v>
      </c>
      <c r="K59" s="155"/>
    </row>
    <row r="60" spans="2:11" s="7" customFormat="1" ht="24.95" customHeight="1">
      <c r="B60" s="149"/>
      <c r="C60" s="150"/>
      <c r="D60" s="151" t="s">
        <v>878</v>
      </c>
      <c r="E60" s="152"/>
      <c r="F60" s="152"/>
      <c r="G60" s="152"/>
      <c r="H60" s="152"/>
      <c r="I60" s="153"/>
      <c r="J60" s="154">
        <f>J112</f>
        <v>0</v>
      </c>
      <c r="K60" s="155"/>
    </row>
    <row r="61" spans="2:11" s="7" customFormat="1" ht="24.95" customHeight="1">
      <c r="B61" s="149"/>
      <c r="C61" s="150"/>
      <c r="D61" s="151" t="s">
        <v>879</v>
      </c>
      <c r="E61" s="152"/>
      <c r="F61" s="152"/>
      <c r="G61" s="152"/>
      <c r="H61" s="152"/>
      <c r="I61" s="153"/>
      <c r="J61" s="154">
        <f>J117</f>
        <v>0</v>
      </c>
      <c r="K61" s="155"/>
    </row>
    <row r="62" spans="2:11" s="7" customFormat="1" ht="24.95" customHeight="1">
      <c r="B62" s="149"/>
      <c r="C62" s="150"/>
      <c r="D62" s="151" t="s">
        <v>880</v>
      </c>
      <c r="E62" s="152"/>
      <c r="F62" s="152"/>
      <c r="G62" s="152"/>
      <c r="H62" s="152"/>
      <c r="I62" s="153"/>
      <c r="J62" s="154">
        <f>J119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" customHeight="1">
      <c r="B69" s="41"/>
      <c r="C69" s="62" t="s">
        <v>124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91" t="str">
        <f>E7</f>
        <v>Oprava prostor bytu na učebny MŠ Zahradní 5185, Chomutov</v>
      </c>
      <c r="F72" s="392"/>
      <c r="G72" s="392"/>
      <c r="H72" s="392"/>
      <c r="I72" s="163"/>
      <c r="J72" s="63"/>
      <c r="K72" s="63"/>
      <c r="L72" s="61"/>
    </row>
    <row r="73" spans="2:12" s="1" customFormat="1" ht="14.45" customHeight="1">
      <c r="B73" s="41"/>
      <c r="C73" s="65" t="s">
        <v>105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66" t="str">
        <f>E9</f>
        <v>05 - Vzduchotechnika</v>
      </c>
      <c r="F74" s="393"/>
      <c r="G74" s="393"/>
      <c r="H74" s="393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Zahradní 5185, Chomutov</v>
      </c>
      <c r="G76" s="63"/>
      <c r="H76" s="63"/>
      <c r="I76" s="165" t="s">
        <v>26</v>
      </c>
      <c r="J76" s="73" t="str">
        <f>IF(J12="","",J12)</f>
        <v>17. 4. 2018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3.5">
      <c r="B78" s="41"/>
      <c r="C78" s="65" t="s">
        <v>28</v>
      </c>
      <c r="D78" s="63"/>
      <c r="E78" s="63"/>
      <c r="F78" s="164" t="str">
        <f>E15</f>
        <v>Statutární město Chomutov</v>
      </c>
      <c r="G78" s="63"/>
      <c r="H78" s="63"/>
      <c r="I78" s="165" t="s">
        <v>34</v>
      </c>
      <c r="J78" s="164" t="str">
        <f>E21</f>
        <v>KAP ATELIER s.r.o.</v>
      </c>
      <c r="K78" s="63"/>
      <c r="L78" s="61"/>
    </row>
    <row r="79" spans="2:12" s="1" customFormat="1" ht="14.45" customHeight="1">
      <c r="B79" s="41"/>
      <c r="C79" s="65" t="s">
        <v>32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20" s="9" customFormat="1" ht="29.25" customHeight="1">
      <c r="B81" s="166"/>
      <c r="C81" s="167" t="s">
        <v>125</v>
      </c>
      <c r="D81" s="168" t="s">
        <v>58</v>
      </c>
      <c r="E81" s="168" t="s">
        <v>54</v>
      </c>
      <c r="F81" s="168" t="s">
        <v>126</v>
      </c>
      <c r="G81" s="168" t="s">
        <v>127</v>
      </c>
      <c r="H81" s="168" t="s">
        <v>128</v>
      </c>
      <c r="I81" s="169" t="s">
        <v>129</v>
      </c>
      <c r="J81" s="168" t="s">
        <v>109</v>
      </c>
      <c r="K81" s="170" t="s">
        <v>130</v>
      </c>
      <c r="L81" s="171"/>
      <c r="M81" s="81" t="s">
        <v>131</v>
      </c>
      <c r="N81" s="82" t="s">
        <v>43</v>
      </c>
      <c r="O81" s="82" t="s">
        <v>132</v>
      </c>
      <c r="P81" s="82" t="s">
        <v>133</v>
      </c>
      <c r="Q81" s="82" t="s">
        <v>134</v>
      </c>
      <c r="R81" s="82" t="s">
        <v>135</v>
      </c>
      <c r="S81" s="82" t="s">
        <v>136</v>
      </c>
      <c r="T81" s="83" t="s">
        <v>137</v>
      </c>
    </row>
    <row r="82" spans="2:63" s="1" customFormat="1" ht="29.25" customHeight="1">
      <c r="B82" s="41"/>
      <c r="C82" s="87" t="s">
        <v>110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P83+P97+P105+P112+P117+P119</f>
        <v>0</v>
      </c>
      <c r="Q82" s="85"/>
      <c r="R82" s="173">
        <f>R83+R97+R105+R112+R117+R119</f>
        <v>0.18881000000000003</v>
      </c>
      <c r="S82" s="85"/>
      <c r="T82" s="174">
        <f>T83+T97+T105+T112+T117+T119</f>
        <v>0</v>
      </c>
      <c r="AT82" s="24" t="s">
        <v>72</v>
      </c>
      <c r="AU82" s="24" t="s">
        <v>111</v>
      </c>
      <c r="BK82" s="175">
        <f>BK83+BK97+BK105+BK112+BK117+BK119</f>
        <v>0</v>
      </c>
    </row>
    <row r="83" spans="2:63" s="10" customFormat="1" ht="37.35" customHeight="1">
      <c r="B83" s="176"/>
      <c r="C83" s="177"/>
      <c r="D83" s="178" t="s">
        <v>72</v>
      </c>
      <c r="E83" s="179" t="s">
        <v>881</v>
      </c>
      <c r="F83" s="179" t="s">
        <v>94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SUM(P84:P96)</f>
        <v>0</v>
      </c>
      <c r="Q83" s="184"/>
      <c r="R83" s="185">
        <f>SUM(R84:R96)</f>
        <v>0.05219</v>
      </c>
      <c r="S83" s="184"/>
      <c r="T83" s="186">
        <f>SUM(T84:T96)</f>
        <v>0</v>
      </c>
      <c r="AR83" s="187" t="s">
        <v>81</v>
      </c>
      <c r="AT83" s="188" t="s">
        <v>72</v>
      </c>
      <c r="AU83" s="188" t="s">
        <v>73</v>
      </c>
      <c r="AY83" s="187" t="s">
        <v>140</v>
      </c>
      <c r="BK83" s="189">
        <f>SUM(BK84:BK96)</f>
        <v>0</v>
      </c>
    </row>
    <row r="84" spans="2:65" s="1" customFormat="1" ht="16.5" customHeight="1">
      <c r="B84" s="41"/>
      <c r="C84" s="192" t="s">
        <v>81</v>
      </c>
      <c r="D84" s="192" t="s">
        <v>143</v>
      </c>
      <c r="E84" s="193" t="s">
        <v>882</v>
      </c>
      <c r="F84" s="194" t="s">
        <v>883</v>
      </c>
      <c r="G84" s="195" t="s">
        <v>158</v>
      </c>
      <c r="H84" s="196">
        <v>3</v>
      </c>
      <c r="I84" s="197"/>
      <c r="J84" s="198">
        <f aca="true" t="shared" si="0" ref="J84:J96">ROUND(I84*H84,2)</f>
        <v>0</v>
      </c>
      <c r="K84" s="194" t="s">
        <v>23</v>
      </c>
      <c r="L84" s="61"/>
      <c r="M84" s="199" t="s">
        <v>23</v>
      </c>
      <c r="N84" s="200" t="s">
        <v>44</v>
      </c>
      <c r="O84" s="42"/>
      <c r="P84" s="201">
        <f aca="true" t="shared" si="1" ref="P84:P96">O84*H84</f>
        <v>0</v>
      </c>
      <c r="Q84" s="201">
        <v>0</v>
      </c>
      <c r="R84" s="201">
        <f aca="true" t="shared" si="2" ref="R84:R96">Q84*H84</f>
        <v>0</v>
      </c>
      <c r="S84" s="201">
        <v>0</v>
      </c>
      <c r="T84" s="202">
        <f aca="true" t="shared" si="3" ref="T84:T96">S84*H84</f>
        <v>0</v>
      </c>
      <c r="AR84" s="24" t="s">
        <v>148</v>
      </c>
      <c r="AT84" s="24" t="s">
        <v>143</v>
      </c>
      <c r="AU84" s="24" t="s">
        <v>81</v>
      </c>
      <c r="AY84" s="24" t="s">
        <v>140</v>
      </c>
      <c r="BE84" s="203">
        <f aca="true" t="shared" si="4" ref="BE84:BE96">IF(N84="základní",J84,0)</f>
        <v>0</v>
      </c>
      <c r="BF84" s="203">
        <f aca="true" t="shared" si="5" ref="BF84:BF96">IF(N84="snížená",J84,0)</f>
        <v>0</v>
      </c>
      <c r="BG84" s="203">
        <f aca="true" t="shared" si="6" ref="BG84:BG96">IF(N84="zákl. přenesená",J84,0)</f>
        <v>0</v>
      </c>
      <c r="BH84" s="203">
        <f aca="true" t="shared" si="7" ref="BH84:BH96">IF(N84="sníž. přenesená",J84,0)</f>
        <v>0</v>
      </c>
      <c r="BI84" s="203">
        <f aca="true" t="shared" si="8" ref="BI84:BI96">IF(N84="nulová",J84,0)</f>
        <v>0</v>
      </c>
      <c r="BJ84" s="24" t="s">
        <v>81</v>
      </c>
      <c r="BK84" s="203">
        <f aca="true" t="shared" si="9" ref="BK84:BK96">ROUND(I84*H84,2)</f>
        <v>0</v>
      </c>
      <c r="BL84" s="24" t="s">
        <v>148</v>
      </c>
      <c r="BM84" s="24" t="s">
        <v>884</v>
      </c>
    </row>
    <row r="85" spans="2:65" s="1" customFormat="1" ht="16.5" customHeight="1">
      <c r="B85" s="41"/>
      <c r="C85" s="253" t="s">
        <v>83</v>
      </c>
      <c r="D85" s="253" t="s">
        <v>402</v>
      </c>
      <c r="E85" s="254" t="s">
        <v>885</v>
      </c>
      <c r="F85" s="255" t="s">
        <v>886</v>
      </c>
      <c r="G85" s="256" t="s">
        <v>158</v>
      </c>
      <c r="H85" s="257">
        <v>2</v>
      </c>
      <c r="I85" s="258"/>
      <c r="J85" s="259">
        <f t="shared" si="0"/>
        <v>0</v>
      </c>
      <c r="K85" s="255" t="s">
        <v>23</v>
      </c>
      <c r="L85" s="260"/>
      <c r="M85" s="261" t="s">
        <v>23</v>
      </c>
      <c r="N85" s="262" t="s">
        <v>44</v>
      </c>
      <c r="O85" s="42"/>
      <c r="P85" s="201">
        <f t="shared" si="1"/>
        <v>0</v>
      </c>
      <c r="Q85" s="201">
        <v>0.0022</v>
      </c>
      <c r="R85" s="201">
        <f t="shared" si="2"/>
        <v>0.0044</v>
      </c>
      <c r="S85" s="201">
        <v>0</v>
      </c>
      <c r="T85" s="202">
        <f t="shared" si="3"/>
        <v>0</v>
      </c>
      <c r="AR85" s="24" t="s">
        <v>189</v>
      </c>
      <c r="AT85" s="24" t="s">
        <v>402</v>
      </c>
      <c r="AU85" s="24" t="s">
        <v>81</v>
      </c>
      <c r="AY85" s="24" t="s">
        <v>140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81</v>
      </c>
      <c r="BK85" s="203">
        <f t="shared" si="9"/>
        <v>0</v>
      </c>
      <c r="BL85" s="24" t="s">
        <v>148</v>
      </c>
      <c r="BM85" s="24" t="s">
        <v>887</v>
      </c>
    </row>
    <row r="86" spans="2:65" s="1" customFormat="1" ht="16.5" customHeight="1">
      <c r="B86" s="41"/>
      <c r="C86" s="253" t="s">
        <v>161</v>
      </c>
      <c r="D86" s="253" t="s">
        <v>402</v>
      </c>
      <c r="E86" s="254" t="s">
        <v>888</v>
      </c>
      <c r="F86" s="255" t="s">
        <v>889</v>
      </c>
      <c r="G86" s="256" t="s">
        <v>158</v>
      </c>
      <c r="H86" s="257">
        <v>1</v>
      </c>
      <c r="I86" s="258"/>
      <c r="J86" s="259">
        <f t="shared" si="0"/>
        <v>0</v>
      </c>
      <c r="K86" s="255" t="s">
        <v>23</v>
      </c>
      <c r="L86" s="260"/>
      <c r="M86" s="261" t="s">
        <v>23</v>
      </c>
      <c r="N86" s="262" t="s">
        <v>44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189</v>
      </c>
      <c r="AT86" s="24" t="s">
        <v>402</v>
      </c>
      <c r="AU86" s="24" t="s">
        <v>81</v>
      </c>
      <c r="AY86" s="24" t="s">
        <v>140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81</v>
      </c>
      <c r="BK86" s="203">
        <f t="shared" si="9"/>
        <v>0</v>
      </c>
      <c r="BL86" s="24" t="s">
        <v>148</v>
      </c>
      <c r="BM86" s="24" t="s">
        <v>890</v>
      </c>
    </row>
    <row r="87" spans="2:65" s="1" customFormat="1" ht="16.5" customHeight="1">
      <c r="B87" s="41"/>
      <c r="C87" s="192" t="s">
        <v>148</v>
      </c>
      <c r="D87" s="192" t="s">
        <v>143</v>
      </c>
      <c r="E87" s="193" t="s">
        <v>891</v>
      </c>
      <c r="F87" s="194" t="s">
        <v>892</v>
      </c>
      <c r="G87" s="195" t="s">
        <v>158</v>
      </c>
      <c r="H87" s="196">
        <v>3</v>
      </c>
      <c r="I87" s="197"/>
      <c r="J87" s="198">
        <f t="shared" si="0"/>
        <v>0</v>
      </c>
      <c r="K87" s="194" t="s">
        <v>23</v>
      </c>
      <c r="L87" s="61"/>
      <c r="M87" s="199" t="s">
        <v>23</v>
      </c>
      <c r="N87" s="200" t="s">
        <v>44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148</v>
      </c>
      <c r="AT87" s="24" t="s">
        <v>143</v>
      </c>
      <c r="AU87" s="24" t="s">
        <v>81</v>
      </c>
      <c r="AY87" s="24" t="s">
        <v>140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81</v>
      </c>
      <c r="BK87" s="203">
        <f t="shared" si="9"/>
        <v>0</v>
      </c>
      <c r="BL87" s="24" t="s">
        <v>148</v>
      </c>
      <c r="BM87" s="24" t="s">
        <v>893</v>
      </c>
    </row>
    <row r="88" spans="2:65" s="1" customFormat="1" ht="16.5" customHeight="1">
      <c r="B88" s="41"/>
      <c r="C88" s="253" t="s">
        <v>171</v>
      </c>
      <c r="D88" s="253" t="s">
        <v>402</v>
      </c>
      <c r="E88" s="254" t="s">
        <v>894</v>
      </c>
      <c r="F88" s="255" t="s">
        <v>895</v>
      </c>
      <c r="G88" s="256" t="s">
        <v>158</v>
      </c>
      <c r="H88" s="257">
        <v>3</v>
      </c>
      <c r="I88" s="258"/>
      <c r="J88" s="259">
        <f t="shared" si="0"/>
        <v>0</v>
      </c>
      <c r="K88" s="255" t="s">
        <v>23</v>
      </c>
      <c r="L88" s="260"/>
      <c r="M88" s="261" t="s">
        <v>23</v>
      </c>
      <c r="N88" s="262" t="s">
        <v>44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189</v>
      </c>
      <c r="AT88" s="24" t="s">
        <v>402</v>
      </c>
      <c r="AU88" s="24" t="s">
        <v>81</v>
      </c>
      <c r="AY88" s="24" t="s">
        <v>140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81</v>
      </c>
      <c r="BK88" s="203">
        <f t="shared" si="9"/>
        <v>0</v>
      </c>
      <c r="BL88" s="24" t="s">
        <v>148</v>
      </c>
      <c r="BM88" s="24" t="s">
        <v>896</v>
      </c>
    </row>
    <row r="89" spans="2:65" s="1" customFormat="1" ht="16.5" customHeight="1">
      <c r="B89" s="41"/>
      <c r="C89" s="192" t="s">
        <v>178</v>
      </c>
      <c r="D89" s="192" t="s">
        <v>143</v>
      </c>
      <c r="E89" s="193" t="s">
        <v>897</v>
      </c>
      <c r="F89" s="194" t="s">
        <v>898</v>
      </c>
      <c r="G89" s="195" t="s">
        <v>158</v>
      </c>
      <c r="H89" s="196">
        <v>1</v>
      </c>
      <c r="I89" s="197"/>
      <c r="J89" s="198">
        <f t="shared" si="0"/>
        <v>0</v>
      </c>
      <c r="K89" s="194" t="s">
        <v>23</v>
      </c>
      <c r="L89" s="61"/>
      <c r="M89" s="199" t="s">
        <v>23</v>
      </c>
      <c r="N89" s="200" t="s">
        <v>44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148</v>
      </c>
      <c r="AT89" s="24" t="s">
        <v>143</v>
      </c>
      <c r="AU89" s="24" t="s">
        <v>81</v>
      </c>
      <c r="AY89" s="24" t="s">
        <v>140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81</v>
      </c>
      <c r="BK89" s="203">
        <f t="shared" si="9"/>
        <v>0</v>
      </c>
      <c r="BL89" s="24" t="s">
        <v>148</v>
      </c>
      <c r="BM89" s="24" t="s">
        <v>899</v>
      </c>
    </row>
    <row r="90" spans="2:65" s="1" customFormat="1" ht="16.5" customHeight="1">
      <c r="B90" s="41"/>
      <c r="C90" s="253" t="s">
        <v>183</v>
      </c>
      <c r="D90" s="253" t="s">
        <v>402</v>
      </c>
      <c r="E90" s="254" t="s">
        <v>900</v>
      </c>
      <c r="F90" s="255" t="s">
        <v>901</v>
      </c>
      <c r="G90" s="256" t="s">
        <v>158</v>
      </c>
      <c r="H90" s="257">
        <v>1</v>
      </c>
      <c r="I90" s="258"/>
      <c r="J90" s="259">
        <f t="shared" si="0"/>
        <v>0</v>
      </c>
      <c r="K90" s="255" t="s">
        <v>23</v>
      </c>
      <c r="L90" s="260"/>
      <c r="M90" s="261" t="s">
        <v>23</v>
      </c>
      <c r="N90" s="262" t="s">
        <v>44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189</v>
      </c>
      <c r="AT90" s="24" t="s">
        <v>402</v>
      </c>
      <c r="AU90" s="24" t="s">
        <v>81</v>
      </c>
      <c r="AY90" s="24" t="s">
        <v>140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81</v>
      </c>
      <c r="BK90" s="203">
        <f t="shared" si="9"/>
        <v>0</v>
      </c>
      <c r="BL90" s="24" t="s">
        <v>148</v>
      </c>
      <c r="BM90" s="24" t="s">
        <v>902</v>
      </c>
    </row>
    <row r="91" spans="2:65" s="1" customFormat="1" ht="16.5" customHeight="1">
      <c r="B91" s="41"/>
      <c r="C91" s="192" t="s">
        <v>189</v>
      </c>
      <c r="D91" s="192" t="s">
        <v>143</v>
      </c>
      <c r="E91" s="193" t="s">
        <v>903</v>
      </c>
      <c r="F91" s="194" t="s">
        <v>904</v>
      </c>
      <c r="G91" s="195" t="s">
        <v>174</v>
      </c>
      <c r="H91" s="196">
        <v>3</v>
      </c>
      <c r="I91" s="197"/>
      <c r="J91" s="198">
        <f t="shared" si="0"/>
        <v>0</v>
      </c>
      <c r="K91" s="194" t="s">
        <v>23</v>
      </c>
      <c r="L91" s="61"/>
      <c r="M91" s="199" t="s">
        <v>23</v>
      </c>
      <c r="N91" s="200" t="s">
        <v>44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148</v>
      </c>
      <c r="AT91" s="24" t="s">
        <v>143</v>
      </c>
      <c r="AU91" s="24" t="s">
        <v>81</v>
      </c>
      <c r="AY91" s="24" t="s">
        <v>140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81</v>
      </c>
      <c r="BK91" s="203">
        <f t="shared" si="9"/>
        <v>0</v>
      </c>
      <c r="BL91" s="24" t="s">
        <v>148</v>
      </c>
      <c r="BM91" s="24" t="s">
        <v>905</v>
      </c>
    </row>
    <row r="92" spans="2:65" s="1" customFormat="1" ht="16.5" customHeight="1">
      <c r="B92" s="41"/>
      <c r="C92" s="253" t="s">
        <v>141</v>
      </c>
      <c r="D92" s="253" t="s">
        <v>402</v>
      </c>
      <c r="E92" s="254" t="s">
        <v>906</v>
      </c>
      <c r="F92" s="255" t="s">
        <v>907</v>
      </c>
      <c r="G92" s="256" t="s">
        <v>158</v>
      </c>
      <c r="H92" s="257">
        <v>3</v>
      </c>
      <c r="I92" s="258"/>
      <c r="J92" s="259">
        <f t="shared" si="0"/>
        <v>0</v>
      </c>
      <c r="K92" s="255" t="s">
        <v>23</v>
      </c>
      <c r="L92" s="260"/>
      <c r="M92" s="261" t="s">
        <v>23</v>
      </c>
      <c r="N92" s="262" t="s">
        <v>44</v>
      </c>
      <c r="O92" s="42"/>
      <c r="P92" s="201">
        <f t="shared" si="1"/>
        <v>0</v>
      </c>
      <c r="Q92" s="201">
        <v>0.00381</v>
      </c>
      <c r="R92" s="201">
        <f t="shared" si="2"/>
        <v>0.01143</v>
      </c>
      <c r="S92" s="201">
        <v>0</v>
      </c>
      <c r="T92" s="202">
        <f t="shared" si="3"/>
        <v>0</v>
      </c>
      <c r="AR92" s="24" t="s">
        <v>189</v>
      </c>
      <c r="AT92" s="24" t="s">
        <v>402</v>
      </c>
      <c r="AU92" s="24" t="s">
        <v>81</v>
      </c>
      <c r="AY92" s="24" t="s">
        <v>140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81</v>
      </c>
      <c r="BK92" s="203">
        <f t="shared" si="9"/>
        <v>0</v>
      </c>
      <c r="BL92" s="24" t="s">
        <v>148</v>
      </c>
      <c r="BM92" s="24" t="s">
        <v>908</v>
      </c>
    </row>
    <row r="93" spans="2:65" s="1" customFormat="1" ht="16.5" customHeight="1">
      <c r="B93" s="41"/>
      <c r="C93" s="192" t="s">
        <v>202</v>
      </c>
      <c r="D93" s="192" t="s">
        <v>143</v>
      </c>
      <c r="E93" s="193" t="s">
        <v>909</v>
      </c>
      <c r="F93" s="194" t="s">
        <v>910</v>
      </c>
      <c r="G93" s="195" t="s">
        <v>174</v>
      </c>
      <c r="H93" s="196">
        <v>7</v>
      </c>
      <c r="I93" s="197"/>
      <c r="J93" s="198">
        <f t="shared" si="0"/>
        <v>0</v>
      </c>
      <c r="K93" s="194" t="s">
        <v>23</v>
      </c>
      <c r="L93" s="61"/>
      <c r="M93" s="199" t="s">
        <v>23</v>
      </c>
      <c r="N93" s="200" t="s">
        <v>44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148</v>
      </c>
      <c r="AT93" s="24" t="s">
        <v>143</v>
      </c>
      <c r="AU93" s="24" t="s">
        <v>81</v>
      </c>
      <c r="AY93" s="24" t="s">
        <v>140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81</v>
      </c>
      <c r="BK93" s="203">
        <f t="shared" si="9"/>
        <v>0</v>
      </c>
      <c r="BL93" s="24" t="s">
        <v>148</v>
      </c>
      <c r="BM93" s="24" t="s">
        <v>911</v>
      </c>
    </row>
    <row r="94" spans="2:65" s="1" customFormat="1" ht="16.5" customHeight="1">
      <c r="B94" s="41"/>
      <c r="C94" s="253" t="s">
        <v>207</v>
      </c>
      <c r="D94" s="253" t="s">
        <v>402</v>
      </c>
      <c r="E94" s="254" t="s">
        <v>912</v>
      </c>
      <c r="F94" s="255" t="s">
        <v>913</v>
      </c>
      <c r="G94" s="256" t="s">
        <v>158</v>
      </c>
      <c r="H94" s="257">
        <v>1</v>
      </c>
      <c r="I94" s="258"/>
      <c r="J94" s="259">
        <f t="shared" si="0"/>
        <v>0</v>
      </c>
      <c r="K94" s="255" t="s">
        <v>23</v>
      </c>
      <c r="L94" s="260"/>
      <c r="M94" s="261" t="s">
        <v>23</v>
      </c>
      <c r="N94" s="262" t="s">
        <v>44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189</v>
      </c>
      <c r="AT94" s="24" t="s">
        <v>402</v>
      </c>
      <c r="AU94" s="24" t="s">
        <v>81</v>
      </c>
      <c r="AY94" s="24" t="s">
        <v>140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81</v>
      </c>
      <c r="BK94" s="203">
        <f t="shared" si="9"/>
        <v>0</v>
      </c>
      <c r="BL94" s="24" t="s">
        <v>148</v>
      </c>
      <c r="BM94" s="24" t="s">
        <v>914</v>
      </c>
    </row>
    <row r="95" spans="2:65" s="1" customFormat="1" ht="16.5" customHeight="1">
      <c r="B95" s="41"/>
      <c r="C95" s="253" t="s">
        <v>211</v>
      </c>
      <c r="D95" s="253" t="s">
        <v>402</v>
      </c>
      <c r="E95" s="254" t="s">
        <v>915</v>
      </c>
      <c r="F95" s="255" t="s">
        <v>916</v>
      </c>
      <c r="G95" s="256" t="s">
        <v>158</v>
      </c>
      <c r="H95" s="257">
        <v>6</v>
      </c>
      <c r="I95" s="258"/>
      <c r="J95" s="259">
        <f t="shared" si="0"/>
        <v>0</v>
      </c>
      <c r="K95" s="255" t="s">
        <v>23</v>
      </c>
      <c r="L95" s="260"/>
      <c r="M95" s="261" t="s">
        <v>23</v>
      </c>
      <c r="N95" s="262" t="s">
        <v>44</v>
      </c>
      <c r="O95" s="42"/>
      <c r="P95" s="201">
        <f t="shared" si="1"/>
        <v>0</v>
      </c>
      <c r="Q95" s="201">
        <v>0.00606</v>
      </c>
      <c r="R95" s="201">
        <f t="shared" si="2"/>
        <v>0.03636</v>
      </c>
      <c r="S95" s="201">
        <v>0</v>
      </c>
      <c r="T95" s="202">
        <f t="shared" si="3"/>
        <v>0</v>
      </c>
      <c r="AR95" s="24" t="s">
        <v>189</v>
      </c>
      <c r="AT95" s="24" t="s">
        <v>402</v>
      </c>
      <c r="AU95" s="24" t="s">
        <v>81</v>
      </c>
      <c r="AY95" s="24" t="s">
        <v>140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81</v>
      </c>
      <c r="BK95" s="203">
        <f t="shared" si="9"/>
        <v>0</v>
      </c>
      <c r="BL95" s="24" t="s">
        <v>148</v>
      </c>
      <c r="BM95" s="24" t="s">
        <v>917</v>
      </c>
    </row>
    <row r="96" spans="2:65" s="1" customFormat="1" ht="16.5" customHeight="1">
      <c r="B96" s="41"/>
      <c r="C96" s="192" t="s">
        <v>216</v>
      </c>
      <c r="D96" s="192" t="s">
        <v>143</v>
      </c>
      <c r="E96" s="193" t="s">
        <v>918</v>
      </c>
      <c r="F96" s="194" t="s">
        <v>919</v>
      </c>
      <c r="G96" s="195" t="s">
        <v>205</v>
      </c>
      <c r="H96" s="196">
        <v>0.052</v>
      </c>
      <c r="I96" s="197"/>
      <c r="J96" s="198">
        <f t="shared" si="0"/>
        <v>0</v>
      </c>
      <c r="K96" s="194" t="s">
        <v>23</v>
      </c>
      <c r="L96" s="61"/>
      <c r="M96" s="199" t="s">
        <v>23</v>
      </c>
      <c r="N96" s="200" t="s">
        <v>44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148</v>
      </c>
      <c r="AT96" s="24" t="s">
        <v>143</v>
      </c>
      <c r="AU96" s="24" t="s">
        <v>81</v>
      </c>
      <c r="AY96" s="24" t="s">
        <v>140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81</v>
      </c>
      <c r="BK96" s="203">
        <f t="shared" si="9"/>
        <v>0</v>
      </c>
      <c r="BL96" s="24" t="s">
        <v>148</v>
      </c>
      <c r="BM96" s="24" t="s">
        <v>920</v>
      </c>
    </row>
    <row r="97" spans="2:63" s="10" customFormat="1" ht="37.35" customHeight="1">
      <c r="B97" s="176"/>
      <c r="C97" s="177"/>
      <c r="D97" s="178" t="s">
        <v>72</v>
      </c>
      <c r="E97" s="179" t="s">
        <v>921</v>
      </c>
      <c r="F97" s="179" t="s">
        <v>922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SUM(P98:P104)</f>
        <v>0</v>
      </c>
      <c r="Q97" s="184"/>
      <c r="R97" s="185">
        <f>SUM(R98:R104)</f>
        <v>0.11312</v>
      </c>
      <c r="S97" s="184"/>
      <c r="T97" s="186">
        <f>SUM(T98:T104)</f>
        <v>0</v>
      </c>
      <c r="AR97" s="187" t="s">
        <v>81</v>
      </c>
      <c r="AT97" s="188" t="s">
        <v>72</v>
      </c>
      <c r="AU97" s="188" t="s">
        <v>73</v>
      </c>
      <c r="AY97" s="187" t="s">
        <v>140</v>
      </c>
      <c r="BK97" s="189">
        <f>SUM(BK98:BK104)</f>
        <v>0</v>
      </c>
    </row>
    <row r="98" spans="2:65" s="1" customFormat="1" ht="16.5" customHeight="1">
      <c r="B98" s="41"/>
      <c r="C98" s="192" t="s">
        <v>224</v>
      </c>
      <c r="D98" s="192" t="s">
        <v>143</v>
      </c>
      <c r="E98" s="193" t="s">
        <v>923</v>
      </c>
      <c r="F98" s="194" t="s">
        <v>924</v>
      </c>
      <c r="G98" s="195" t="s">
        <v>174</v>
      </c>
      <c r="H98" s="196">
        <v>2</v>
      </c>
      <c r="I98" s="197"/>
      <c r="J98" s="198">
        <f aca="true" t="shared" si="10" ref="J98:J104">ROUND(I98*H98,2)</f>
        <v>0</v>
      </c>
      <c r="K98" s="194" t="s">
        <v>23</v>
      </c>
      <c r="L98" s="61"/>
      <c r="M98" s="199" t="s">
        <v>23</v>
      </c>
      <c r="N98" s="200" t="s">
        <v>44</v>
      </c>
      <c r="O98" s="42"/>
      <c r="P98" s="201">
        <f aca="true" t="shared" si="11" ref="P98:P104">O98*H98</f>
        <v>0</v>
      </c>
      <c r="Q98" s="201">
        <v>0.00102</v>
      </c>
      <c r="R98" s="201">
        <f aca="true" t="shared" si="12" ref="R98:R104">Q98*H98</f>
        <v>0.00204</v>
      </c>
      <c r="S98" s="201">
        <v>0</v>
      </c>
      <c r="T98" s="202">
        <f aca="true" t="shared" si="13" ref="T98:T104">S98*H98</f>
        <v>0</v>
      </c>
      <c r="AR98" s="24" t="s">
        <v>148</v>
      </c>
      <c r="AT98" s="24" t="s">
        <v>143</v>
      </c>
      <c r="AU98" s="24" t="s">
        <v>81</v>
      </c>
      <c r="AY98" s="24" t="s">
        <v>140</v>
      </c>
      <c r="BE98" s="203">
        <f aca="true" t="shared" si="14" ref="BE98:BE104">IF(N98="základní",J98,0)</f>
        <v>0</v>
      </c>
      <c r="BF98" s="203">
        <f aca="true" t="shared" si="15" ref="BF98:BF104">IF(N98="snížená",J98,0)</f>
        <v>0</v>
      </c>
      <c r="BG98" s="203">
        <f aca="true" t="shared" si="16" ref="BG98:BG104">IF(N98="zákl. přenesená",J98,0)</f>
        <v>0</v>
      </c>
      <c r="BH98" s="203">
        <f aca="true" t="shared" si="17" ref="BH98:BH104">IF(N98="sníž. přenesená",J98,0)</f>
        <v>0</v>
      </c>
      <c r="BI98" s="203">
        <f aca="true" t="shared" si="18" ref="BI98:BI104">IF(N98="nulová",J98,0)</f>
        <v>0</v>
      </c>
      <c r="BJ98" s="24" t="s">
        <v>81</v>
      </c>
      <c r="BK98" s="203">
        <f aca="true" t="shared" si="19" ref="BK98:BK104">ROUND(I98*H98,2)</f>
        <v>0</v>
      </c>
      <c r="BL98" s="24" t="s">
        <v>148</v>
      </c>
      <c r="BM98" s="24" t="s">
        <v>925</v>
      </c>
    </row>
    <row r="99" spans="2:65" s="1" customFormat="1" ht="16.5" customHeight="1">
      <c r="B99" s="41"/>
      <c r="C99" s="192" t="s">
        <v>228</v>
      </c>
      <c r="D99" s="192" t="s">
        <v>143</v>
      </c>
      <c r="E99" s="193" t="s">
        <v>926</v>
      </c>
      <c r="F99" s="194" t="s">
        <v>927</v>
      </c>
      <c r="G99" s="195" t="s">
        <v>174</v>
      </c>
      <c r="H99" s="196">
        <v>16</v>
      </c>
      <c r="I99" s="197"/>
      <c r="J99" s="198">
        <f t="shared" si="10"/>
        <v>0</v>
      </c>
      <c r="K99" s="194" t="s">
        <v>23</v>
      </c>
      <c r="L99" s="61"/>
      <c r="M99" s="199" t="s">
        <v>23</v>
      </c>
      <c r="N99" s="200" t="s">
        <v>44</v>
      </c>
      <c r="O99" s="42"/>
      <c r="P99" s="201">
        <f t="shared" si="11"/>
        <v>0</v>
      </c>
      <c r="Q99" s="201">
        <v>0.00689</v>
      </c>
      <c r="R99" s="201">
        <f t="shared" si="12"/>
        <v>0.11024</v>
      </c>
      <c r="S99" s="201">
        <v>0</v>
      </c>
      <c r="T99" s="202">
        <f t="shared" si="13"/>
        <v>0</v>
      </c>
      <c r="AR99" s="24" t="s">
        <v>148</v>
      </c>
      <c r="AT99" s="24" t="s">
        <v>143</v>
      </c>
      <c r="AU99" s="24" t="s">
        <v>81</v>
      </c>
      <c r="AY99" s="24" t="s">
        <v>140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81</v>
      </c>
      <c r="BK99" s="203">
        <f t="shared" si="19"/>
        <v>0</v>
      </c>
      <c r="BL99" s="24" t="s">
        <v>148</v>
      </c>
      <c r="BM99" s="24" t="s">
        <v>928</v>
      </c>
    </row>
    <row r="100" spans="2:65" s="1" customFormat="1" ht="16.5" customHeight="1">
      <c r="B100" s="41"/>
      <c r="C100" s="192" t="s">
        <v>241</v>
      </c>
      <c r="D100" s="192" t="s">
        <v>143</v>
      </c>
      <c r="E100" s="193" t="s">
        <v>929</v>
      </c>
      <c r="F100" s="194" t="s">
        <v>930</v>
      </c>
      <c r="G100" s="195" t="s">
        <v>158</v>
      </c>
      <c r="H100" s="196">
        <v>2</v>
      </c>
      <c r="I100" s="197"/>
      <c r="J100" s="198">
        <f t="shared" si="10"/>
        <v>0</v>
      </c>
      <c r="K100" s="194" t="s">
        <v>23</v>
      </c>
      <c r="L100" s="61"/>
      <c r="M100" s="199" t="s">
        <v>23</v>
      </c>
      <c r="N100" s="200" t="s">
        <v>44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148</v>
      </c>
      <c r="AT100" s="24" t="s">
        <v>143</v>
      </c>
      <c r="AU100" s="24" t="s">
        <v>81</v>
      </c>
      <c r="AY100" s="24" t="s">
        <v>140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81</v>
      </c>
      <c r="BK100" s="203">
        <f t="shared" si="19"/>
        <v>0</v>
      </c>
      <c r="BL100" s="24" t="s">
        <v>148</v>
      </c>
      <c r="BM100" s="24" t="s">
        <v>931</v>
      </c>
    </row>
    <row r="101" spans="2:65" s="1" customFormat="1" ht="16.5" customHeight="1">
      <c r="B101" s="41"/>
      <c r="C101" s="192" t="s">
        <v>249</v>
      </c>
      <c r="D101" s="192" t="s">
        <v>143</v>
      </c>
      <c r="E101" s="193" t="s">
        <v>932</v>
      </c>
      <c r="F101" s="194" t="s">
        <v>933</v>
      </c>
      <c r="G101" s="195" t="s">
        <v>174</v>
      </c>
      <c r="H101" s="196">
        <v>16</v>
      </c>
      <c r="I101" s="197"/>
      <c r="J101" s="198">
        <f t="shared" si="10"/>
        <v>0</v>
      </c>
      <c r="K101" s="194" t="s">
        <v>23</v>
      </c>
      <c r="L101" s="61"/>
      <c r="M101" s="199" t="s">
        <v>23</v>
      </c>
      <c r="N101" s="200" t="s">
        <v>44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148</v>
      </c>
      <c r="AT101" s="24" t="s">
        <v>143</v>
      </c>
      <c r="AU101" s="24" t="s">
        <v>81</v>
      </c>
      <c r="AY101" s="24" t="s">
        <v>140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81</v>
      </c>
      <c r="BK101" s="203">
        <f t="shared" si="19"/>
        <v>0</v>
      </c>
      <c r="BL101" s="24" t="s">
        <v>148</v>
      </c>
      <c r="BM101" s="24" t="s">
        <v>934</v>
      </c>
    </row>
    <row r="102" spans="2:65" s="1" customFormat="1" ht="16.5" customHeight="1">
      <c r="B102" s="41"/>
      <c r="C102" s="192" t="s">
        <v>245</v>
      </c>
      <c r="D102" s="192" t="s">
        <v>143</v>
      </c>
      <c r="E102" s="193" t="s">
        <v>935</v>
      </c>
      <c r="F102" s="194" t="s">
        <v>936</v>
      </c>
      <c r="G102" s="195" t="s">
        <v>158</v>
      </c>
      <c r="H102" s="196">
        <v>2</v>
      </c>
      <c r="I102" s="197"/>
      <c r="J102" s="198">
        <f t="shared" si="10"/>
        <v>0</v>
      </c>
      <c r="K102" s="194" t="s">
        <v>23</v>
      </c>
      <c r="L102" s="61"/>
      <c r="M102" s="199" t="s">
        <v>23</v>
      </c>
      <c r="N102" s="200" t="s">
        <v>44</v>
      </c>
      <c r="O102" s="42"/>
      <c r="P102" s="201">
        <f t="shared" si="11"/>
        <v>0</v>
      </c>
      <c r="Q102" s="201">
        <v>0.00042</v>
      </c>
      <c r="R102" s="201">
        <f t="shared" si="12"/>
        <v>0.00084</v>
      </c>
      <c r="S102" s="201">
        <v>0</v>
      </c>
      <c r="T102" s="202">
        <f t="shared" si="13"/>
        <v>0</v>
      </c>
      <c r="AR102" s="24" t="s">
        <v>148</v>
      </c>
      <c r="AT102" s="24" t="s">
        <v>143</v>
      </c>
      <c r="AU102" s="24" t="s">
        <v>81</v>
      </c>
      <c r="AY102" s="24" t="s">
        <v>140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81</v>
      </c>
      <c r="BK102" s="203">
        <f t="shared" si="19"/>
        <v>0</v>
      </c>
      <c r="BL102" s="24" t="s">
        <v>148</v>
      </c>
      <c r="BM102" s="24" t="s">
        <v>937</v>
      </c>
    </row>
    <row r="103" spans="2:65" s="1" customFormat="1" ht="16.5" customHeight="1">
      <c r="B103" s="41"/>
      <c r="C103" s="192" t="s">
        <v>10</v>
      </c>
      <c r="D103" s="192" t="s">
        <v>143</v>
      </c>
      <c r="E103" s="193" t="s">
        <v>938</v>
      </c>
      <c r="F103" s="194" t="s">
        <v>939</v>
      </c>
      <c r="G103" s="195" t="s">
        <v>205</v>
      </c>
      <c r="H103" s="196">
        <v>0.002</v>
      </c>
      <c r="I103" s="197"/>
      <c r="J103" s="198">
        <f t="shared" si="10"/>
        <v>0</v>
      </c>
      <c r="K103" s="194" t="s">
        <v>23</v>
      </c>
      <c r="L103" s="61"/>
      <c r="M103" s="199" t="s">
        <v>23</v>
      </c>
      <c r="N103" s="200" t="s">
        <v>44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148</v>
      </c>
      <c r="AT103" s="24" t="s">
        <v>143</v>
      </c>
      <c r="AU103" s="24" t="s">
        <v>81</v>
      </c>
      <c r="AY103" s="24" t="s">
        <v>140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81</v>
      </c>
      <c r="BK103" s="203">
        <f t="shared" si="19"/>
        <v>0</v>
      </c>
      <c r="BL103" s="24" t="s">
        <v>148</v>
      </c>
      <c r="BM103" s="24" t="s">
        <v>940</v>
      </c>
    </row>
    <row r="104" spans="2:65" s="1" customFormat="1" ht="16.5" customHeight="1">
      <c r="B104" s="41"/>
      <c r="C104" s="192" t="s">
        <v>255</v>
      </c>
      <c r="D104" s="192" t="s">
        <v>143</v>
      </c>
      <c r="E104" s="193" t="s">
        <v>941</v>
      </c>
      <c r="F104" s="194" t="s">
        <v>942</v>
      </c>
      <c r="G104" s="195" t="s">
        <v>205</v>
      </c>
      <c r="H104" s="196">
        <v>0.111</v>
      </c>
      <c r="I104" s="197"/>
      <c r="J104" s="198">
        <f t="shared" si="10"/>
        <v>0</v>
      </c>
      <c r="K104" s="194" t="s">
        <v>23</v>
      </c>
      <c r="L104" s="61"/>
      <c r="M104" s="199" t="s">
        <v>23</v>
      </c>
      <c r="N104" s="200" t="s">
        <v>44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4" t="s">
        <v>148</v>
      </c>
      <c r="AT104" s="24" t="s">
        <v>143</v>
      </c>
      <c r="AU104" s="24" t="s">
        <v>81</v>
      </c>
      <c r="AY104" s="24" t="s">
        <v>140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81</v>
      </c>
      <c r="BK104" s="203">
        <f t="shared" si="19"/>
        <v>0</v>
      </c>
      <c r="BL104" s="24" t="s">
        <v>148</v>
      </c>
      <c r="BM104" s="24" t="s">
        <v>943</v>
      </c>
    </row>
    <row r="105" spans="2:63" s="10" customFormat="1" ht="37.35" customHeight="1">
      <c r="B105" s="176"/>
      <c r="C105" s="177"/>
      <c r="D105" s="178" t="s">
        <v>72</v>
      </c>
      <c r="E105" s="179" t="s">
        <v>944</v>
      </c>
      <c r="F105" s="179" t="s">
        <v>945</v>
      </c>
      <c r="G105" s="177"/>
      <c r="H105" s="177"/>
      <c r="I105" s="180"/>
      <c r="J105" s="181">
        <f>BK105</f>
        <v>0</v>
      </c>
      <c r="K105" s="177"/>
      <c r="L105" s="182"/>
      <c r="M105" s="183"/>
      <c r="N105" s="184"/>
      <c r="O105" s="184"/>
      <c r="P105" s="185">
        <f>SUM(P106:P111)</f>
        <v>0</v>
      </c>
      <c r="Q105" s="184"/>
      <c r="R105" s="185">
        <f>SUM(R106:R111)</f>
        <v>0.0002</v>
      </c>
      <c r="S105" s="184"/>
      <c r="T105" s="186">
        <f>SUM(T106:T111)</f>
        <v>0</v>
      </c>
      <c r="AR105" s="187" t="s">
        <v>81</v>
      </c>
      <c r="AT105" s="188" t="s">
        <v>72</v>
      </c>
      <c r="AU105" s="188" t="s">
        <v>73</v>
      </c>
      <c r="AY105" s="187" t="s">
        <v>140</v>
      </c>
      <c r="BK105" s="189">
        <f>SUM(BK106:BK111)</f>
        <v>0</v>
      </c>
    </row>
    <row r="106" spans="2:65" s="1" customFormat="1" ht="16.5" customHeight="1">
      <c r="B106" s="41"/>
      <c r="C106" s="192" t="s">
        <v>9</v>
      </c>
      <c r="D106" s="192" t="s">
        <v>143</v>
      </c>
      <c r="E106" s="193" t="s">
        <v>946</v>
      </c>
      <c r="F106" s="194" t="s">
        <v>947</v>
      </c>
      <c r="G106" s="195" t="s">
        <v>158</v>
      </c>
      <c r="H106" s="196">
        <v>2</v>
      </c>
      <c r="I106" s="197"/>
      <c r="J106" s="198">
        <f>ROUND(I106*H106,2)</f>
        <v>0</v>
      </c>
      <c r="K106" s="194" t="s">
        <v>23</v>
      </c>
      <c r="L106" s="61"/>
      <c r="M106" s="199" t="s">
        <v>23</v>
      </c>
      <c r="N106" s="200" t="s">
        <v>44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148</v>
      </c>
      <c r="AT106" s="24" t="s">
        <v>143</v>
      </c>
      <c r="AU106" s="24" t="s">
        <v>81</v>
      </c>
      <c r="AY106" s="24" t="s">
        <v>140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81</v>
      </c>
      <c r="BK106" s="203">
        <f>ROUND(I106*H106,2)</f>
        <v>0</v>
      </c>
      <c r="BL106" s="24" t="s">
        <v>148</v>
      </c>
      <c r="BM106" s="24" t="s">
        <v>948</v>
      </c>
    </row>
    <row r="107" spans="2:65" s="1" customFormat="1" ht="16.5" customHeight="1">
      <c r="B107" s="41"/>
      <c r="C107" s="192" t="s">
        <v>265</v>
      </c>
      <c r="D107" s="192" t="s">
        <v>143</v>
      </c>
      <c r="E107" s="193" t="s">
        <v>949</v>
      </c>
      <c r="F107" s="194" t="s">
        <v>950</v>
      </c>
      <c r="G107" s="195" t="s">
        <v>158</v>
      </c>
      <c r="H107" s="196">
        <v>2</v>
      </c>
      <c r="I107" s="197"/>
      <c r="J107" s="198">
        <f>ROUND(I107*H107,2)</f>
        <v>0</v>
      </c>
      <c r="K107" s="194" t="s">
        <v>23</v>
      </c>
      <c r="L107" s="61"/>
      <c r="M107" s="199" t="s">
        <v>23</v>
      </c>
      <c r="N107" s="200" t="s">
        <v>44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148</v>
      </c>
      <c r="AT107" s="24" t="s">
        <v>143</v>
      </c>
      <c r="AU107" s="24" t="s">
        <v>81</v>
      </c>
      <c r="AY107" s="24" t="s">
        <v>140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81</v>
      </c>
      <c r="BK107" s="203">
        <f>ROUND(I107*H107,2)</f>
        <v>0</v>
      </c>
      <c r="BL107" s="24" t="s">
        <v>148</v>
      </c>
      <c r="BM107" s="24" t="s">
        <v>951</v>
      </c>
    </row>
    <row r="108" spans="2:47" s="1" customFormat="1" ht="27">
      <c r="B108" s="41"/>
      <c r="C108" s="63"/>
      <c r="D108" s="204" t="s">
        <v>150</v>
      </c>
      <c r="E108" s="63"/>
      <c r="F108" s="205" t="s">
        <v>952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4" t="s">
        <v>150</v>
      </c>
      <c r="AU108" s="24" t="s">
        <v>81</v>
      </c>
    </row>
    <row r="109" spans="2:65" s="1" customFormat="1" ht="16.5" customHeight="1">
      <c r="B109" s="41"/>
      <c r="C109" s="192" t="s">
        <v>270</v>
      </c>
      <c r="D109" s="192" t="s">
        <v>143</v>
      </c>
      <c r="E109" s="193" t="s">
        <v>953</v>
      </c>
      <c r="F109" s="194" t="s">
        <v>954</v>
      </c>
      <c r="G109" s="195" t="s">
        <v>158</v>
      </c>
      <c r="H109" s="196">
        <v>2</v>
      </c>
      <c r="I109" s="197"/>
      <c r="J109" s="198">
        <f>ROUND(I109*H109,2)</f>
        <v>0</v>
      </c>
      <c r="K109" s="194" t="s">
        <v>23</v>
      </c>
      <c r="L109" s="61"/>
      <c r="M109" s="199" t="s">
        <v>23</v>
      </c>
      <c r="N109" s="200" t="s">
        <v>44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148</v>
      </c>
      <c r="AT109" s="24" t="s">
        <v>143</v>
      </c>
      <c r="AU109" s="24" t="s">
        <v>81</v>
      </c>
      <c r="AY109" s="24" t="s">
        <v>140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81</v>
      </c>
      <c r="BK109" s="203">
        <f>ROUND(I109*H109,2)</f>
        <v>0</v>
      </c>
      <c r="BL109" s="24" t="s">
        <v>148</v>
      </c>
      <c r="BM109" s="24" t="s">
        <v>955</v>
      </c>
    </row>
    <row r="110" spans="2:65" s="1" customFormat="1" ht="16.5" customHeight="1">
      <c r="B110" s="41"/>
      <c r="C110" s="192" t="s">
        <v>274</v>
      </c>
      <c r="D110" s="192" t="s">
        <v>143</v>
      </c>
      <c r="E110" s="193" t="s">
        <v>956</v>
      </c>
      <c r="F110" s="194" t="s">
        <v>957</v>
      </c>
      <c r="G110" s="195" t="s">
        <v>158</v>
      </c>
      <c r="H110" s="196">
        <v>2</v>
      </c>
      <c r="I110" s="197"/>
      <c r="J110" s="198">
        <f>ROUND(I110*H110,2)</f>
        <v>0</v>
      </c>
      <c r="K110" s="194" t="s">
        <v>23</v>
      </c>
      <c r="L110" s="61"/>
      <c r="M110" s="199" t="s">
        <v>23</v>
      </c>
      <c r="N110" s="200" t="s">
        <v>44</v>
      </c>
      <c r="O110" s="42"/>
      <c r="P110" s="201">
        <f>O110*H110</f>
        <v>0</v>
      </c>
      <c r="Q110" s="201">
        <v>0.0001</v>
      </c>
      <c r="R110" s="201">
        <f>Q110*H110</f>
        <v>0.0002</v>
      </c>
      <c r="S110" s="201">
        <v>0</v>
      </c>
      <c r="T110" s="202">
        <f>S110*H110</f>
        <v>0</v>
      </c>
      <c r="AR110" s="24" t="s">
        <v>148</v>
      </c>
      <c r="AT110" s="24" t="s">
        <v>143</v>
      </c>
      <c r="AU110" s="24" t="s">
        <v>81</v>
      </c>
      <c r="AY110" s="24" t="s">
        <v>140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81</v>
      </c>
      <c r="BK110" s="203">
        <f>ROUND(I110*H110,2)</f>
        <v>0</v>
      </c>
      <c r="BL110" s="24" t="s">
        <v>148</v>
      </c>
      <c r="BM110" s="24" t="s">
        <v>958</v>
      </c>
    </row>
    <row r="111" spans="2:65" s="1" customFormat="1" ht="16.5" customHeight="1">
      <c r="B111" s="41"/>
      <c r="C111" s="192" t="s">
        <v>280</v>
      </c>
      <c r="D111" s="192" t="s">
        <v>143</v>
      </c>
      <c r="E111" s="193" t="s">
        <v>959</v>
      </c>
      <c r="F111" s="194" t="s">
        <v>960</v>
      </c>
      <c r="G111" s="195" t="s">
        <v>205</v>
      </c>
      <c r="H111" s="196">
        <v>0</v>
      </c>
      <c r="I111" s="197"/>
      <c r="J111" s="198">
        <f>ROUND(I111*H111,2)</f>
        <v>0</v>
      </c>
      <c r="K111" s="194" t="s">
        <v>23</v>
      </c>
      <c r="L111" s="61"/>
      <c r="M111" s="199" t="s">
        <v>23</v>
      </c>
      <c r="N111" s="200" t="s">
        <v>44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148</v>
      </c>
      <c r="AT111" s="24" t="s">
        <v>143</v>
      </c>
      <c r="AU111" s="24" t="s">
        <v>81</v>
      </c>
      <c r="AY111" s="24" t="s">
        <v>140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81</v>
      </c>
      <c r="BK111" s="203">
        <f>ROUND(I111*H111,2)</f>
        <v>0</v>
      </c>
      <c r="BL111" s="24" t="s">
        <v>148</v>
      </c>
      <c r="BM111" s="24" t="s">
        <v>961</v>
      </c>
    </row>
    <row r="112" spans="2:63" s="10" customFormat="1" ht="37.35" customHeight="1">
      <c r="B112" s="176"/>
      <c r="C112" s="177"/>
      <c r="D112" s="178" t="s">
        <v>72</v>
      </c>
      <c r="E112" s="179" t="s">
        <v>253</v>
      </c>
      <c r="F112" s="179" t="s">
        <v>962</v>
      </c>
      <c r="G112" s="177"/>
      <c r="H112" s="177"/>
      <c r="I112" s="180"/>
      <c r="J112" s="181">
        <f>BK112</f>
        <v>0</v>
      </c>
      <c r="K112" s="177"/>
      <c r="L112" s="182"/>
      <c r="M112" s="183"/>
      <c r="N112" s="184"/>
      <c r="O112" s="184"/>
      <c r="P112" s="185">
        <f>SUM(P113:P116)</f>
        <v>0</v>
      </c>
      <c r="Q112" s="184"/>
      <c r="R112" s="185">
        <f>SUM(R113:R116)</f>
        <v>0.022180000000000002</v>
      </c>
      <c r="S112" s="184"/>
      <c r="T112" s="186">
        <f>SUM(T113:T116)</f>
        <v>0</v>
      </c>
      <c r="AR112" s="187" t="s">
        <v>81</v>
      </c>
      <c r="AT112" s="188" t="s">
        <v>72</v>
      </c>
      <c r="AU112" s="188" t="s">
        <v>73</v>
      </c>
      <c r="AY112" s="187" t="s">
        <v>140</v>
      </c>
      <c r="BK112" s="189">
        <f>SUM(BK113:BK116)</f>
        <v>0</v>
      </c>
    </row>
    <row r="113" spans="2:65" s="1" customFormat="1" ht="16.5" customHeight="1">
      <c r="B113" s="41"/>
      <c r="C113" s="192" t="s">
        <v>310</v>
      </c>
      <c r="D113" s="192" t="s">
        <v>143</v>
      </c>
      <c r="E113" s="193" t="s">
        <v>963</v>
      </c>
      <c r="F113" s="194" t="s">
        <v>964</v>
      </c>
      <c r="G113" s="195" t="s">
        <v>158</v>
      </c>
      <c r="H113" s="196">
        <v>1</v>
      </c>
      <c r="I113" s="197"/>
      <c r="J113" s="198">
        <f>ROUND(I113*H113,2)</f>
        <v>0</v>
      </c>
      <c r="K113" s="194" t="s">
        <v>23</v>
      </c>
      <c r="L113" s="61"/>
      <c r="M113" s="199" t="s">
        <v>23</v>
      </c>
      <c r="N113" s="200" t="s">
        <v>44</v>
      </c>
      <c r="O113" s="42"/>
      <c r="P113" s="201">
        <f>O113*H113</f>
        <v>0</v>
      </c>
      <c r="Q113" s="201">
        <v>0.0109</v>
      </c>
      <c r="R113" s="201">
        <f>Q113*H113</f>
        <v>0.0109</v>
      </c>
      <c r="S113" s="201">
        <v>0</v>
      </c>
      <c r="T113" s="202">
        <f>S113*H113</f>
        <v>0</v>
      </c>
      <c r="AR113" s="24" t="s">
        <v>148</v>
      </c>
      <c r="AT113" s="24" t="s">
        <v>143</v>
      </c>
      <c r="AU113" s="24" t="s">
        <v>81</v>
      </c>
      <c r="AY113" s="24" t="s">
        <v>140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81</v>
      </c>
      <c r="BK113" s="203">
        <f>ROUND(I113*H113,2)</f>
        <v>0</v>
      </c>
      <c r="BL113" s="24" t="s">
        <v>148</v>
      </c>
      <c r="BM113" s="24" t="s">
        <v>965</v>
      </c>
    </row>
    <row r="114" spans="2:65" s="1" customFormat="1" ht="16.5" customHeight="1">
      <c r="B114" s="41"/>
      <c r="C114" s="192" t="s">
        <v>289</v>
      </c>
      <c r="D114" s="192" t="s">
        <v>143</v>
      </c>
      <c r="E114" s="193" t="s">
        <v>966</v>
      </c>
      <c r="F114" s="194" t="s">
        <v>967</v>
      </c>
      <c r="G114" s="195" t="s">
        <v>158</v>
      </c>
      <c r="H114" s="196">
        <v>1</v>
      </c>
      <c r="I114" s="197"/>
      <c r="J114" s="198">
        <f>ROUND(I114*H114,2)</f>
        <v>0</v>
      </c>
      <c r="K114" s="194" t="s">
        <v>23</v>
      </c>
      <c r="L114" s="61"/>
      <c r="M114" s="199" t="s">
        <v>23</v>
      </c>
      <c r="N114" s="200" t="s">
        <v>44</v>
      </c>
      <c r="O114" s="42"/>
      <c r="P114" s="201">
        <f>O114*H114</f>
        <v>0</v>
      </c>
      <c r="Q114" s="201">
        <v>0.0112</v>
      </c>
      <c r="R114" s="201">
        <f>Q114*H114</f>
        <v>0.0112</v>
      </c>
      <c r="S114" s="201">
        <v>0</v>
      </c>
      <c r="T114" s="202">
        <f>S114*H114</f>
        <v>0</v>
      </c>
      <c r="AR114" s="24" t="s">
        <v>148</v>
      </c>
      <c r="AT114" s="24" t="s">
        <v>143</v>
      </c>
      <c r="AU114" s="24" t="s">
        <v>81</v>
      </c>
      <c r="AY114" s="24" t="s">
        <v>140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81</v>
      </c>
      <c r="BK114" s="203">
        <f>ROUND(I114*H114,2)</f>
        <v>0</v>
      </c>
      <c r="BL114" s="24" t="s">
        <v>148</v>
      </c>
      <c r="BM114" s="24" t="s">
        <v>968</v>
      </c>
    </row>
    <row r="115" spans="2:65" s="1" customFormat="1" ht="16.5" customHeight="1">
      <c r="B115" s="41"/>
      <c r="C115" s="192" t="s">
        <v>327</v>
      </c>
      <c r="D115" s="192" t="s">
        <v>143</v>
      </c>
      <c r="E115" s="193" t="s">
        <v>969</v>
      </c>
      <c r="F115" s="194" t="s">
        <v>970</v>
      </c>
      <c r="G115" s="195" t="s">
        <v>158</v>
      </c>
      <c r="H115" s="196">
        <v>2</v>
      </c>
      <c r="I115" s="197"/>
      <c r="J115" s="198">
        <f>ROUND(I115*H115,2)</f>
        <v>0</v>
      </c>
      <c r="K115" s="194" t="s">
        <v>23</v>
      </c>
      <c r="L115" s="61"/>
      <c r="M115" s="199" t="s">
        <v>23</v>
      </c>
      <c r="N115" s="200" t="s">
        <v>44</v>
      </c>
      <c r="O115" s="42"/>
      <c r="P115" s="201">
        <f>O115*H115</f>
        <v>0</v>
      </c>
      <c r="Q115" s="201">
        <v>4E-05</v>
      </c>
      <c r="R115" s="201">
        <f>Q115*H115</f>
        <v>8E-05</v>
      </c>
      <c r="S115" s="201">
        <v>0</v>
      </c>
      <c r="T115" s="202">
        <f>S115*H115</f>
        <v>0</v>
      </c>
      <c r="AR115" s="24" t="s">
        <v>148</v>
      </c>
      <c r="AT115" s="24" t="s">
        <v>143</v>
      </c>
      <c r="AU115" s="24" t="s">
        <v>81</v>
      </c>
      <c r="AY115" s="24" t="s">
        <v>140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81</v>
      </c>
      <c r="BK115" s="203">
        <f>ROUND(I115*H115,2)</f>
        <v>0</v>
      </c>
      <c r="BL115" s="24" t="s">
        <v>148</v>
      </c>
      <c r="BM115" s="24" t="s">
        <v>971</v>
      </c>
    </row>
    <row r="116" spans="2:65" s="1" customFormat="1" ht="16.5" customHeight="1">
      <c r="B116" s="41"/>
      <c r="C116" s="192" t="s">
        <v>336</v>
      </c>
      <c r="D116" s="192" t="s">
        <v>143</v>
      </c>
      <c r="E116" s="193" t="s">
        <v>972</v>
      </c>
      <c r="F116" s="194" t="s">
        <v>973</v>
      </c>
      <c r="G116" s="195" t="s">
        <v>205</v>
      </c>
      <c r="H116" s="196">
        <v>0.022</v>
      </c>
      <c r="I116" s="197"/>
      <c r="J116" s="198">
        <f>ROUND(I116*H116,2)</f>
        <v>0</v>
      </c>
      <c r="K116" s="194" t="s">
        <v>23</v>
      </c>
      <c r="L116" s="61"/>
      <c r="M116" s="199" t="s">
        <v>23</v>
      </c>
      <c r="N116" s="200" t="s">
        <v>44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148</v>
      </c>
      <c r="AT116" s="24" t="s">
        <v>143</v>
      </c>
      <c r="AU116" s="24" t="s">
        <v>81</v>
      </c>
      <c r="AY116" s="24" t="s">
        <v>140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81</v>
      </c>
      <c r="BK116" s="203">
        <f>ROUND(I116*H116,2)</f>
        <v>0</v>
      </c>
      <c r="BL116" s="24" t="s">
        <v>148</v>
      </c>
      <c r="BM116" s="24" t="s">
        <v>974</v>
      </c>
    </row>
    <row r="117" spans="2:63" s="10" customFormat="1" ht="37.35" customHeight="1">
      <c r="B117" s="176"/>
      <c r="C117" s="177"/>
      <c r="D117" s="178" t="s">
        <v>72</v>
      </c>
      <c r="E117" s="179" t="s">
        <v>642</v>
      </c>
      <c r="F117" s="179" t="s">
        <v>975</v>
      </c>
      <c r="G117" s="177"/>
      <c r="H117" s="177"/>
      <c r="I117" s="180"/>
      <c r="J117" s="181">
        <f>BK117</f>
        <v>0</v>
      </c>
      <c r="K117" s="177"/>
      <c r="L117" s="182"/>
      <c r="M117" s="183"/>
      <c r="N117" s="184"/>
      <c r="O117" s="184"/>
      <c r="P117" s="185">
        <f>P118</f>
        <v>0</v>
      </c>
      <c r="Q117" s="184"/>
      <c r="R117" s="185">
        <f>R118</f>
        <v>0.00112</v>
      </c>
      <c r="S117" s="184"/>
      <c r="T117" s="186">
        <f>T118</f>
        <v>0</v>
      </c>
      <c r="AR117" s="187" t="s">
        <v>81</v>
      </c>
      <c r="AT117" s="188" t="s">
        <v>72</v>
      </c>
      <c r="AU117" s="188" t="s">
        <v>73</v>
      </c>
      <c r="AY117" s="187" t="s">
        <v>140</v>
      </c>
      <c r="BK117" s="189">
        <f>BK118</f>
        <v>0</v>
      </c>
    </row>
    <row r="118" spans="2:65" s="1" customFormat="1" ht="16.5" customHeight="1">
      <c r="B118" s="41"/>
      <c r="C118" s="192" t="s">
        <v>345</v>
      </c>
      <c r="D118" s="192" t="s">
        <v>143</v>
      </c>
      <c r="E118" s="193" t="s">
        <v>976</v>
      </c>
      <c r="F118" s="194" t="s">
        <v>977</v>
      </c>
      <c r="G118" s="195" t="s">
        <v>174</v>
      </c>
      <c r="H118" s="196">
        <v>16</v>
      </c>
      <c r="I118" s="197"/>
      <c r="J118" s="198">
        <f>ROUND(I118*H118,2)</f>
        <v>0</v>
      </c>
      <c r="K118" s="194" t="s">
        <v>23</v>
      </c>
      <c r="L118" s="61"/>
      <c r="M118" s="199" t="s">
        <v>23</v>
      </c>
      <c r="N118" s="200" t="s">
        <v>44</v>
      </c>
      <c r="O118" s="42"/>
      <c r="P118" s="201">
        <f>O118*H118</f>
        <v>0</v>
      </c>
      <c r="Q118" s="201">
        <v>7E-05</v>
      </c>
      <c r="R118" s="201">
        <f>Q118*H118</f>
        <v>0.00112</v>
      </c>
      <c r="S118" s="201">
        <v>0</v>
      </c>
      <c r="T118" s="202">
        <f>S118*H118</f>
        <v>0</v>
      </c>
      <c r="AR118" s="24" t="s">
        <v>148</v>
      </c>
      <c r="AT118" s="24" t="s">
        <v>143</v>
      </c>
      <c r="AU118" s="24" t="s">
        <v>81</v>
      </c>
      <c r="AY118" s="24" t="s">
        <v>140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81</v>
      </c>
      <c r="BK118" s="203">
        <f>ROUND(I118*H118,2)</f>
        <v>0</v>
      </c>
      <c r="BL118" s="24" t="s">
        <v>148</v>
      </c>
      <c r="BM118" s="24" t="s">
        <v>978</v>
      </c>
    </row>
    <row r="119" spans="2:63" s="10" customFormat="1" ht="37.35" customHeight="1">
      <c r="B119" s="176"/>
      <c r="C119" s="177"/>
      <c r="D119" s="178" t="s">
        <v>72</v>
      </c>
      <c r="E119" s="179" t="s">
        <v>979</v>
      </c>
      <c r="F119" s="179" t="s">
        <v>980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SUM(P120:P121)</f>
        <v>0</v>
      </c>
      <c r="Q119" s="184"/>
      <c r="R119" s="185">
        <f>SUM(R120:R121)</f>
        <v>0</v>
      </c>
      <c r="S119" s="184"/>
      <c r="T119" s="186">
        <f>SUM(T120:T121)</f>
        <v>0</v>
      </c>
      <c r="AR119" s="187" t="s">
        <v>81</v>
      </c>
      <c r="AT119" s="188" t="s">
        <v>72</v>
      </c>
      <c r="AU119" s="188" t="s">
        <v>73</v>
      </c>
      <c r="AY119" s="187" t="s">
        <v>140</v>
      </c>
      <c r="BK119" s="189">
        <f>SUM(BK120:BK121)</f>
        <v>0</v>
      </c>
    </row>
    <row r="120" spans="2:65" s="1" customFormat="1" ht="16.5" customHeight="1">
      <c r="B120" s="41"/>
      <c r="C120" s="192" t="s">
        <v>479</v>
      </c>
      <c r="D120" s="192" t="s">
        <v>143</v>
      </c>
      <c r="E120" s="193" t="s">
        <v>981</v>
      </c>
      <c r="F120" s="194" t="s">
        <v>982</v>
      </c>
      <c r="G120" s="195" t="s">
        <v>983</v>
      </c>
      <c r="H120" s="196">
        <v>16</v>
      </c>
      <c r="I120" s="197"/>
      <c r="J120" s="198">
        <f>ROUND(I120*H120,2)</f>
        <v>0</v>
      </c>
      <c r="K120" s="194" t="s">
        <v>23</v>
      </c>
      <c r="L120" s="61"/>
      <c r="M120" s="199" t="s">
        <v>23</v>
      </c>
      <c r="N120" s="200" t="s">
        <v>44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148</v>
      </c>
      <c r="AT120" s="24" t="s">
        <v>143</v>
      </c>
      <c r="AU120" s="24" t="s">
        <v>81</v>
      </c>
      <c r="AY120" s="24" t="s">
        <v>140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81</v>
      </c>
      <c r="BK120" s="203">
        <f>ROUND(I120*H120,2)</f>
        <v>0</v>
      </c>
      <c r="BL120" s="24" t="s">
        <v>148</v>
      </c>
      <c r="BM120" s="24" t="s">
        <v>984</v>
      </c>
    </row>
    <row r="121" spans="2:47" s="1" customFormat="1" ht="27">
      <c r="B121" s="41"/>
      <c r="C121" s="63"/>
      <c r="D121" s="204" t="s">
        <v>150</v>
      </c>
      <c r="E121" s="63"/>
      <c r="F121" s="205" t="s">
        <v>985</v>
      </c>
      <c r="G121" s="63"/>
      <c r="H121" s="63"/>
      <c r="I121" s="163"/>
      <c r="J121" s="63"/>
      <c r="K121" s="63"/>
      <c r="L121" s="61"/>
      <c r="M121" s="268"/>
      <c r="N121" s="265"/>
      <c r="O121" s="265"/>
      <c r="P121" s="265"/>
      <c r="Q121" s="265"/>
      <c r="R121" s="265"/>
      <c r="S121" s="265"/>
      <c r="T121" s="269"/>
      <c r="AT121" s="24" t="s">
        <v>150</v>
      </c>
      <c r="AU121" s="24" t="s">
        <v>81</v>
      </c>
    </row>
    <row r="122" spans="2:12" s="1" customFormat="1" ht="6.95" customHeight="1">
      <c r="B122" s="56"/>
      <c r="C122" s="57"/>
      <c r="D122" s="57"/>
      <c r="E122" s="57"/>
      <c r="F122" s="57"/>
      <c r="G122" s="57"/>
      <c r="H122" s="57"/>
      <c r="I122" s="139"/>
      <c r="J122" s="57"/>
      <c r="K122" s="57"/>
      <c r="L122" s="61"/>
    </row>
  </sheetData>
  <sheetProtection algorithmName="SHA-512" hashValue="cR8jAMVl+tJbt+R7GjGaiWOY0zkpBrBDlKTGp+V8aMoFmRppU0JOuhMbZeUHVh/3EhOwXKmN9jywwIpcIfFCug==" saltValue="Zp0tvzNy5Qm+IrbrhR+Y5s2xxbnxmfIW5ZrMFxVlmiDa4D4hyEqTMBrMzu2kOWigVjsvOW6oeRBdXjhWMQU/Tg==" spinCount="100000" sheet="1" objects="1" scenarios="1" formatColumns="0" formatRows="0" autoFilter="0"/>
  <autoFilter ref="C81:K121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394" t="s">
        <v>100</v>
      </c>
      <c r="H1" s="394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6" t="str">
        <f>'Rekapitulace stavby'!K6</f>
        <v>Oprava prostor bytu na učebny MŠ Zahradní 5185, Chomutov</v>
      </c>
      <c r="F7" s="387"/>
      <c r="G7" s="387"/>
      <c r="H7" s="387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8" t="s">
        <v>986</v>
      </c>
      <c r="F9" s="389"/>
      <c r="G9" s="389"/>
      <c r="H9" s="389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55" t="s">
        <v>38</v>
      </c>
      <c r="F24" s="355"/>
      <c r="G24" s="355"/>
      <c r="H24" s="35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ROUND(SUM(BE79:BE84),2)</f>
        <v>0</v>
      </c>
      <c r="G30" s="42"/>
      <c r="H30" s="42"/>
      <c r="I30" s="131">
        <v>0.21</v>
      </c>
      <c r="J30" s="130">
        <f>ROUND(ROUND((SUM(BE79:BE84)),2)*I30,2)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ROUND(SUM(BF79:BF84),2)</f>
        <v>0</v>
      </c>
      <c r="G31" s="42"/>
      <c r="H31" s="42"/>
      <c r="I31" s="131">
        <v>0.15</v>
      </c>
      <c r="J31" s="130">
        <f>ROUND(ROUND((SUM(BF79:BF84)),2)*I31,2)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ROUND(SUM(BG79:BG84),2)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ROUND(SUM(BH79:BH84),2)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ROUND(SUM(BI79:BI84),2)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6" t="str">
        <f>E7</f>
        <v>Oprava prostor bytu na učebny MŠ Zahradní 5185, Chomutov</v>
      </c>
      <c r="F45" s="387"/>
      <c r="G45" s="387"/>
      <c r="H45" s="387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8" t="str">
        <f>E9</f>
        <v>VON - Vedlejší a ostatní rozpočtové náklady</v>
      </c>
      <c r="F47" s="389"/>
      <c r="G47" s="389"/>
      <c r="H47" s="38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Zahradní 5185, Chomutov</v>
      </c>
      <c r="G49" s="42"/>
      <c r="H49" s="42"/>
      <c r="I49" s="119" t="s">
        <v>26</v>
      </c>
      <c r="J49" s="120" t="str">
        <f>IF(J12="","",J12)</f>
        <v>17. 4. 2018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55" t="str">
        <f>E21</f>
        <v>KAP ATELIER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90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987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8" customFormat="1" ht="19.9" customHeight="1">
      <c r="B58" s="156"/>
      <c r="C58" s="157"/>
      <c r="D58" s="158" t="s">
        <v>988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11" s="8" customFormat="1" ht="19.9" customHeight="1">
      <c r="B59" s="156"/>
      <c r="C59" s="157"/>
      <c r="D59" s="158" t="s">
        <v>989</v>
      </c>
      <c r="E59" s="159"/>
      <c r="F59" s="159"/>
      <c r="G59" s="159"/>
      <c r="H59" s="159"/>
      <c r="I59" s="160"/>
      <c r="J59" s="161">
        <f>J83</f>
        <v>0</v>
      </c>
      <c r="K59" s="162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12" s="1" customFormat="1" ht="36.95" customHeight="1">
      <c r="B66" s="41"/>
      <c r="C66" s="62" t="s">
        <v>124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6.5" customHeight="1">
      <c r="B69" s="41"/>
      <c r="C69" s="63"/>
      <c r="D69" s="63"/>
      <c r="E69" s="391" t="str">
        <f>E7</f>
        <v>Oprava prostor bytu na učebny MŠ Zahradní 5185, Chomutov</v>
      </c>
      <c r="F69" s="392"/>
      <c r="G69" s="392"/>
      <c r="H69" s="392"/>
      <c r="I69" s="163"/>
      <c r="J69" s="63"/>
      <c r="K69" s="63"/>
      <c r="L69" s="61"/>
    </row>
    <row r="70" spans="2:12" s="1" customFormat="1" ht="14.45" customHeight="1">
      <c r="B70" s="41"/>
      <c r="C70" s="65" t="s">
        <v>105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7.25" customHeight="1">
      <c r="B71" s="41"/>
      <c r="C71" s="63"/>
      <c r="D71" s="63"/>
      <c r="E71" s="366" t="str">
        <f>E9</f>
        <v>VON - Vedlejší a ostatní rozpočtové náklady</v>
      </c>
      <c r="F71" s="393"/>
      <c r="G71" s="393"/>
      <c r="H71" s="39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8" customHeight="1">
      <c r="B73" s="41"/>
      <c r="C73" s="65" t="s">
        <v>24</v>
      </c>
      <c r="D73" s="63"/>
      <c r="E73" s="63"/>
      <c r="F73" s="164" t="str">
        <f>F12</f>
        <v>Zahradní 5185, Chomutov</v>
      </c>
      <c r="G73" s="63"/>
      <c r="H73" s="63"/>
      <c r="I73" s="165" t="s">
        <v>26</v>
      </c>
      <c r="J73" s="73" t="str">
        <f>IF(J12="","",J12)</f>
        <v>17. 4. 2018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3.5">
      <c r="B75" s="41"/>
      <c r="C75" s="65" t="s">
        <v>28</v>
      </c>
      <c r="D75" s="63"/>
      <c r="E75" s="63"/>
      <c r="F75" s="164" t="str">
        <f>E15</f>
        <v>Statutární město Chomutov</v>
      </c>
      <c r="G75" s="63"/>
      <c r="H75" s="63"/>
      <c r="I75" s="165" t="s">
        <v>34</v>
      </c>
      <c r="J75" s="164" t="str">
        <f>E21</f>
        <v>KAP ATELIER s.r.o.</v>
      </c>
      <c r="K75" s="63"/>
      <c r="L75" s="61"/>
    </row>
    <row r="76" spans="2:12" s="1" customFormat="1" ht="14.45" customHeight="1">
      <c r="B76" s="41"/>
      <c r="C76" s="65" t="s">
        <v>32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20" s="9" customFormat="1" ht="29.25" customHeight="1">
      <c r="B78" s="166"/>
      <c r="C78" s="167" t="s">
        <v>125</v>
      </c>
      <c r="D78" s="168" t="s">
        <v>58</v>
      </c>
      <c r="E78" s="168" t="s">
        <v>54</v>
      </c>
      <c r="F78" s="168" t="s">
        <v>126</v>
      </c>
      <c r="G78" s="168" t="s">
        <v>127</v>
      </c>
      <c r="H78" s="168" t="s">
        <v>128</v>
      </c>
      <c r="I78" s="169" t="s">
        <v>129</v>
      </c>
      <c r="J78" s="168" t="s">
        <v>109</v>
      </c>
      <c r="K78" s="170" t="s">
        <v>130</v>
      </c>
      <c r="L78" s="171"/>
      <c r="M78" s="81" t="s">
        <v>131</v>
      </c>
      <c r="N78" s="82" t="s">
        <v>43</v>
      </c>
      <c r="O78" s="82" t="s">
        <v>132</v>
      </c>
      <c r="P78" s="82" t="s">
        <v>133</v>
      </c>
      <c r="Q78" s="82" t="s">
        <v>134</v>
      </c>
      <c r="R78" s="82" t="s">
        <v>135</v>
      </c>
      <c r="S78" s="82" t="s">
        <v>136</v>
      </c>
      <c r="T78" s="83" t="s">
        <v>137</v>
      </c>
    </row>
    <row r="79" spans="2:63" s="1" customFormat="1" ht="29.25" customHeight="1">
      <c r="B79" s="41"/>
      <c r="C79" s="87" t="s">
        <v>110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</f>
        <v>0</v>
      </c>
      <c r="Q79" s="85"/>
      <c r="R79" s="173">
        <f>R80</f>
        <v>0</v>
      </c>
      <c r="S79" s="85"/>
      <c r="T79" s="174">
        <f>T80</f>
        <v>0</v>
      </c>
      <c r="AT79" s="24" t="s">
        <v>72</v>
      </c>
      <c r="AU79" s="24" t="s">
        <v>111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72</v>
      </c>
      <c r="E80" s="179" t="s">
        <v>990</v>
      </c>
      <c r="F80" s="179" t="s">
        <v>991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P81+P83</f>
        <v>0</v>
      </c>
      <c r="Q80" s="184"/>
      <c r="R80" s="185">
        <f>R81+R83</f>
        <v>0</v>
      </c>
      <c r="S80" s="184"/>
      <c r="T80" s="186">
        <f>T81+T83</f>
        <v>0</v>
      </c>
      <c r="AR80" s="187" t="s">
        <v>171</v>
      </c>
      <c r="AT80" s="188" t="s">
        <v>72</v>
      </c>
      <c r="AU80" s="188" t="s">
        <v>73</v>
      </c>
      <c r="AY80" s="187" t="s">
        <v>140</v>
      </c>
      <c r="BK80" s="189">
        <f>BK81+BK83</f>
        <v>0</v>
      </c>
    </row>
    <row r="81" spans="2:63" s="10" customFormat="1" ht="19.9" customHeight="1">
      <c r="B81" s="176"/>
      <c r="C81" s="177"/>
      <c r="D81" s="178" t="s">
        <v>72</v>
      </c>
      <c r="E81" s="190" t="s">
        <v>992</v>
      </c>
      <c r="F81" s="190" t="s">
        <v>993</v>
      </c>
      <c r="G81" s="177"/>
      <c r="H81" s="177"/>
      <c r="I81" s="180"/>
      <c r="J81" s="191">
        <f>BK81</f>
        <v>0</v>
      </c>
      <c r="K81" s="177"/>
      <c r="L81" s="182"/>
      <c r="M81" s="183"/>
      <c r="N81" s="184"/>
      <c r="O81" s="184"/>
      <c r="P81" s="185">
        <f>P82</f>
        <v>0</v>
      </c>
      <c r="Q81" s="184"/>
      <c r="R81" s="185">
        <f>R82</f>
        <v>0</v>
      </c>
      <c r="S81" s="184"/>
      <c r="T81" s="186">
        <f>T82</f>
        <v>0</v>
      </c>
      <c r="AR81" s="187" t="s">
        <v>171</v>
      </c>
      <c r="AT81" s="188" t="s">
        <v>72</v>
      </c>
      <c r="AU81" s="188" t="s">
        <v>81</v>
      </c>
      <c r="AY81" s="187" t="s">
        <v>140</v>
      </c>
      <c r="BK81" s="189">
        <f>BK82</f>
        <v>0</v>
      </c>
    </row>
    <row r="82" spans="2:65" s="1" customFormat="1" ht="16.5" customHeight="1">
      <c r="B82" s="41"/>
      <c r="C82" s="192" t="s">
        <v>81</v>
      </c>
      <c r="D82" s="192" t="s">
        <v>143</v>
      </c>
      <c r="E82" s="193" t="s">
        <v>994</v>
      </c>
      <c r="F82" s="194" t="s">
        <v>995</v>
      </c>
      <c r="G82" s="195" t="s">
        <v>996</v>
      </c>
      <c r="H82" s="196">
        <v>1</v>
      </c>
      <c r="I82" s="197"/>
      <c r="J82" s="198">
        <f>ROUND(I82*H82,2)</f>
        <v>0</v>
      </c>
      <c r="K82" s="194" t="s">
        <v>147</v>
      </c>
      <c r="L82" s="61"/>
      <c r="M82" s="199" t="s">
        <v>23</v>
      </c>
      <c r="N82" s="200" t="s">
        <v>44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997</v>
      </c>
      <c r="AT82" s="24" t="s">
        <v>143</v>
      </c>
      <c r="AU82" s="24" t="s">
        <v>83</v>
      </c>
      <c r="AY82" s="24" t="s">
        <v>140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81</v>
      </c>
      <c r="BK82" s="203">
        <f>ROUND(I82*H82,2)</f>
        <v>0</v>
      </c>
      <c r="BL82" s="24" t="s">
        <v>997</v>
      </c>
      <c r="BM82" s="24" t="s">
        <v>998</v>
      </c>
    </row>
    <row r="83" spans="2:63" s="10" customFormat="1" ht="29.85" customHeight="1">
      <c r="B83" s="176"/>
      <c r="C83" s="177"/>
      <c r="D83" s="178" t="s">
        <v>72</v>
      </c>
      <c r="E83" s="190" t="s">
        <v>999</v>
      </c>
      <c r="F83" s="190" t="s">
        <v>1000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P84</f>
        <v>0</v>
      </c>
      <c r="Q83" s="184"/>
      <c r="R83" s="185">
        <f>R84</f>
        <v>0</v>
      </c>
      <c r="S83" s="184"/>
      <c r="T83" s="186">
        <f>T84</f>
        <v>0</v>
      </c>
      <c r="AR83" s="187" t="s">
        <v>171</v>
      </c>
      <c r="AT83" s="188" t="s">
        <v>72</v>
      </c>
      <c r="AU83" s="188" t="s">
        <v>81</v>
      </c>
      <c r="AY83" s="187" t="s">
        <v>140</v>
      </c>
      <c r="BK83" s="189">
        <f>BK84</f>
        <v>0</v>
      </c>
    </row>
    <row r="84" spans="2:65" s="1" customFormat="1" ht="16.5" customHeight="1">
      <c r="B84" s="41"/>
      <c r="C84" s="192" t="s">
        <v>83</v>
      </c>
      <c r="D84" s="192" t="s">
        <v>143</v>
      </c>
      <c r="E84" s="193" t="s">
        <v>1001</v>
      </c>
      <c r="F84" s="194" t="s">
        <v>1000</v>
      </c>
      <c r="G84" s="195" t="s">
        <v>996</v>
      </c>
      <c r="H84" s="196">
        <v>1</v>
      </c>
      <c r="I84" s="197"/>
      <c r="J84" s="198">
        <f>ROUND(I84*H84,2)</f>
        <v>0</v>
      </c>
      <c r="K84" s="194" t="s">
        <v>147</v>
      </c>
      <c r="L84" s="61"/>
      <c r="M84" s="199" t="s">
        <v>23</v>
      </c>
      <c r="N84" s="264" t="s">
        <v>44</v>
      </c>
      <c r="O84" s="265"/>
      <c r="P84" s="266">
        <f>O84*H84</f>
        <v>0</v>
      </c>
      <c r="Q84" s="266">
        <v>0</v>
      </c>
      <c r="R84" s="266">
        <f>Q84*H84</f>
        <v>0</v>
      </c>
      <c r="S84" s="266">
        <v>0</v>
      </c>
      <c r="T84" s="267">
        <f>S84*H84</f>
        <v>0</v>
      </c>
      <c r="AR84" s="24" t="s">
        <v>997</v>
      </c>
      <c r="AT84" s="24" t="s">
        <v>143</v>
      </c>
      <c r="AU84" s="24" t="s">
        <v>83</v>
      </c>
      <c r="AY84" s="24" t="s">
        <v>140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81</v>
      </c>
      <c r="BK84" s="203">
        <f>ROUND(I84*H84,2)</f>
        <v>0</v>
      </c>
      <c r="BL84" s="24" t="s">
        <v>997</v>
      </c>
      <c r="BM84" s="24" t="s">
        <v>1002</v>
      </c>
    </row>
    <row r="85" spans="2:12" s="1" customFormat="1" ht="6.95" customHeight="1">
      <c r="B85" s="56"/>
      <c r="C85" s="57"/>
      <c r="D85" s="57"/>
      <c r="E85" s="57"/>
      <c r="F85" s="57"/>
      <c r="G85" s="57"/>
      <c r="H85" s="57"/>
      <c r="I85" s="139"/>
      <c r="J85" s="57"/>
      <c r="K85" s="57"/>
      <c r="L85" s="61"/>
    </row>
  </sheetData>
  <sheetProtection algorithmName="SHA-512" hashValue="bXzIPeLWU+QxwMNnU3bRcnH54VWZ7K2Y9J6OfHk6LgPujN+HvOYmA8aevL3mGkS5uXI6tm+qi0fvh+SIM4uqAA==" saltValue="+wZ9lzZR43tmWS97nk5rQOomoNYZCA7+AcjV1rH35toy8zxx/07DYlQEW4eX3Xf+QIEG7OBoysNxIC8aYAY92g==" spinCount="100000" sheet="1" objects="1" scenarios="1" formatColumns="0" formatRows="0" autoFilter="0"/>
  <autoFilter ref="C78:K84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5" customFormat="1" ht="45" customHeight="1">
      <c r="B3" s="274"/>
      <c r="C3" s="398" t="s">
        <v>1003</v>
      </c>
      <c r="D3" s="398"/>
      <c r="E3" s="398"/>
      <c r="F3" s="398"/>
      <c r="G3" s="398"/>
      <c r="H3" s="398"/>
      <c r="I3" s="398"/>
      <c r="J3" s="398"/>
      <c r="K3" s="275"/>
    </row>
    <row r="4" spans="2:11" ht="25.5" customHeight="1">
      <c r="B4" s="276"/>
      <c r="C4" s="402" t="s">
        <v>1004</v>
      </c>
      <c r="D4" s="402"/>
      <c r="E4" s="402"/>
      <c r="F4" s="402"/>
      <c r="G4" s="402"/>
      <c r="H4" s="402"/>
      <c r="I4" s="402"/>
      <c r="J4" s="402"/>
      <c r="K4" s="277"/>
    </row>
    <row r="5" spans="2:1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6"/>
      <c r="C6" s="401" t="s">
        <v>1005</v>
      </c>
      <c r="D6" s="401"/>
      <c r="E6" s="401"/>
      <c r="F6" s="401"/>
      <c r="G6" s="401"/>
      <c r="H6" s="401"/>
      <c r="I6" s="401"/>
      <c r="J6" s="401"/>
      <c r="K6" s="277"/>
    </row>
    <row r="7" spans="2:11" ht="15" customHeight="1">
      <c r="B7" s="280"/>
      <c r="C7" s="401" t="s">
        <v>1006</v>
      </c>
      <c r="D7" s="401"/>
      <c r="E7" s="401"/>
      <c r="F7" s="401"/>
      <c r="G7" s="401"/>
      <c r="H7" s="401"/>
      <c r="I7" s="401"/>
      <c r="J7" s="401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401" t="s">
        <v>1007</v>
      </c>
      <c r="D9" s="401"/>
      <c r="E9" s="401"/>
      <c r="F9" s="401"/>
      <c r="G9" s="401"/>
      <c r="H9" s="401"/>
      <c r="I9" s="401"/>
      <c r="J9" s="401"/>
      <c r="K9" s="277"/>
    </row>
    <row r="10" spans="2:11" ht="15" customHeight="1">
      <c r="B10" s="280"/>
      <c r="C10" s="279"/>
      <c r="D10" s="401" t="s">
        <v>1008</v>
      </c>
      <c r="E10" s="401"/>
      <c r="F10" s="401"/>
      <c r="G10" s="401"/>
      <c r="H10" s="401"/>
      <c r="I10" s="401"/>
      <c r="J10" s="401"/>
      <c r="K10" s="277"/>
    </row>
    <row r="11" spans="2:11" ht="15" customHeight="1">
      <c r="B11" s="280"/>
      <c r="C11" s="281"/>
      <c r="D11" s="401" t="s">
        <v>1009</v>
      </c>
      <c r="E11" s="401"/>
      <c r="F11" s="401"/>
      <c r="G11" s="401"/>
      <c r="H11" s="401"/>
      <c r="I11" s="401"/>
      <c r="J11" s="401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401" t="s">
        <v>1010</v>
      </c>
      <c r="E13" s="401"/>
      <c r="F13" s="401"/>
      <c r="G13" s="401"/>
      <c r="H13" s="401"/>
      <c r="I13" s="401"/>
      <c r="J13" s="401"/>
      <c r="K13" s="277"/>
    </row>
    <row r="14" spans="2:11" ht="15" customHeight="1">
      <c r="B14" s="280"/>
      <c r="C14" s="281"/>
      <c r="D14" s="401" t="s">
        <v>1011</v>
      </c>
      <c r="E14" s="401"/>
      <c r="F14" s="401"/>
      <c r="G14" s="401"/>
      <c r="H14" s="401"/>
      <c r="I14" s="401"/>
      <c r="J14" s="401"/>
      <c r="K14" s="277"/>
    </row>
    <row r="15" spans="2:11" ht="15" customHeight="1">
      <c r="B15" s="280"/>
      <c r="C15" s="281"/>
      <c r="D15" s="401" t="s">
        <v>1012</v>
      </c>
      <c r="E15" s="401"/>
      <c r="F15" s="401"/>
      <c r="G15" s="401"/>
      <c r="H15" s="401"/>
      <c r="I15" s="401"/>
      <c r="J15" s="401"/>
      <c r="K15" s="277"/>
    </row>
    <row r="16" spans="2:11" ht="15" customHeight="1">
      <c r="B16" s="280"/>
      <c r="C16" s="281"/>
      <c r="D16" s="281"/>
      <c r="E16" s="282" t="s">
        <v>80</v>
      </c>
      <c r="F16" s="401" t="s">
        <v>1013</v>
      </c>
      <c r="G16" s="401"/>
      <c r="H16" s="401"/>
      <c r="I16" s="401"/>
      <c r="J16" s="401"/>
      <c r="K16" s="277"/>
    </row>
    <row r="17" spans="2:11" ht="15" customHeight="1">
      <c r="B17" s="280"/>
      <c r="C17" s="281"/>
      <c r="D17" s="281"/>
      <c r="E17" s="282" t="s">
        <v>1014</v>
      </c>
      <c r="F17" s="401" t="s">
        <v>1015</v>
      </c>
      <c r="G17" s="401"/>
      <c r="H17" s="401"/>
      <c r="I17" s="401"/>
      <c r="J17" s="401"/>
      <c r="K17" s="277"/>
    </row>
    <row r="18" spans="2:11" ht="15" customHeight="1">
      <c r="B18" s="280"/>
      <c r="C18" s="281"/>
      <c r="D18" s="281"/>
      <c r="E18" s="282" t="s">
        <v>1016</v>
      </c>
      <c r="F18" s="401" t="s">
        <v>1017</v>
      </c>
      <c r="G18" s="401"/>
      <c r="H18" s="401"/>
      <c r="I18" s="401"/>
      <c r="J18" s="401"/>
      <c r="K18" s="277"/>
    </row>
    <row r="19" spans="2:11" ht="15" customHeight="1">
      <c r="B19" s="280"/>
      <c r="C19" s="281"/>
      <c r="D19" s="281"/>
      <c r="E19" s="282" t="s">
        <v>96</v>
      </c>
      <c r="F19" s="401" t="s">
        <v>1018</v>
      </c>
      <c r="G19" s="401"/>
      <c r="H19" s="401"/>
      <c r="I19" s="401"/>
      <c r="J19" s="401"/>
      <c r="K19" s="277"/>
    </row>
    <row r="20" spans="2:11" ht="15" customHeight="1">
      <c r="B20" s="280"/>
      <c r="C20" s="281"/>
      <c r="D20" s="281"/>
      <c r="E20" s="282" t="s">
        <v>868</v>
      </c>
      <c r="F20" s="401" t="s">
        <v>869</v>
      </c>
      <c r="G20" s="401"/>
      <c r="H20" s="401"/>
      <c r="I20" s="401"/>
      <c r="J20" s="401"/>
      <c r="K20" s="277"/>
    </row>
    <row r="21" spans="2:11" ht="15" customHeight="1">
      <c r="B21" s="280"/>
      <c r="C21" s="281"/>
      <c r="D21" s="281"/>
      <c r="E21" s="282" t="s">
        <v>1019</v>
      </c>
      <c r="F21" s="401" t="s">
        <v>1020</v>
      </c>
      <c r="G21" s="401"/>
      <c r="H21" s="401"/>
      <c r="I21" s="401"/>
      <c r="J21" s="401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401" t="s">
        <v>1021</v>
      </c>
      <c r="D23" s="401"/>
      <c r="E23" s="401"/>
      <c r="F23" s="401"/>
      <c r="G23" s="401"/>
      <c r="H23" s="401"/>
      <c r="I23" s="401"/>
      <c r="J23" s="401"/>
      <c r="K23" s="277"/>
    </row>
    <row r="24" spans="2:11" ht="15" customHeight="1">
      <c r="B24" s="280"/>
      <c r="C24" s="401" t="s">
        <v>1022</v>
      </c>
      <c r="D24" s="401"/>
      <c r="E24" s="401"/>
      <c r="F24" s="401"/>
      <c r="G24" s="401"/>
      <c r="H24" s="401"/>
      <c r="I24" s="401"/>
      <c r="J24" s="401"/>
      <c r="K24" s="277"/>
    </row>
    <row r="25" spans="2:11" ht="15" customHeight="1">
      <c r="B25" s="280"/>
      <c r="C25" s="279"/>
      <c r="D25" s="401" t="s">
        <v>1023</v>
      </c>
      <c r="E25" s="401"/>
      <c r="F25" s="401"/>
      <c r="G25" s="401"/>
      <c r="H25" s="401"/>
      <c r="I25" s="401"/>
      <c r="J25" s="401"/>
      <c r="K25" s="277"/>
    </row>
    <row r="26" spans="2:11" ht="15" customHeight="1">
      <c r="B26" s="280"/>
      <c r="C26" s="281"/>
      <c r="D26" s="401" t="s">
        <v>1024</v>
      </c>
      <c r="E26" s="401"/>
      <c r="F26" s="401"/>
      <c r="G26" s="401"/>
      <c r="H26" s="401"/>
      <c r="I26" s="401"/>
      <c r="J26" s="401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401" t="s">
        <v>1025</v>
      </c>
      <c r="E28" s="401"/>
      <c r="F28" s="401"/>
      <c r="G28" s="401"/>
      <c r="H28" s="401"/>
      <c r="I28" s="401"/>
      <c r="J28" s="401"/>
      <c r="K28" s="277"/>
    </row>
    <row r="29" spans="2:11" ht="15" customHeight="1">
      <c r="B29" s="280"/>
      <c r="C29" s="281"/>
      <c r="D29" s="401" t="s">
        <v>1026</v>
      </c>
      <c r="E29" s="401"/>
      <c r="F29" s="401"/>
      <c r="G29" s="401"/>
      <c r="H29" s="401"/>
      <c r="I29" s="401"/>
      <c r="J29" s="401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401" t="s">
        <v>1027</v>
      </c>
      <c r="E31" s="401"/>
      <c r="F31" s="401"/>
      <c r="G31" s="401"/>
      <c r="H31" s="401"/>
      <c r="I31" s="401"/>
      <c r="J31" s="401"/>
      <c r="K31" s="277"/>
    </row>
    <row r="32" spans="2:11" ht="15" customHeight="1">
      <c r="B32" s="280"/>
      <c r="C32" s="281"/>
      <c r="D32" s="401" t="s">
        <v>1028</v>
      </c>
      <c r="E32" s="401"/>
      <c r="F32" s="401"/>
      <c r="G32" s="401"/>
      <c r="H32" s="401"/>
      <c r="I32" s="401"/>
      <c r="J32" s="401"/>
      <c r="K32" s="277"/>
    </row>
    <row r="33" spans="2:11" ht="15" customHeight="1">
      <c r="B33" s="280"/>
      <c r="C33" s="281"/>
      <c r="D33" s="401" t="s">
        <v>1029</v>
      </c>
      <c r="E33" s="401"/>
      <c r="F33" s="401"/>
      <c r="G33" s="401"/>
      <c r="H33" s="401"/>
      <c r="I33" s="401"/>
      <c r="J33" s="401"/>
      <c r="K33" s="277"/>
    </row>
    <row r="34" spans="2:11" ht="15" customHeight="1">
      <c r="B34" s="280"/>
      <c r="C34" s="281"/>
      <c r="D34" s="279"/>
      <c r="E34" s="283" t="s">
        <v>125</v>
      </c>
      <c r="F34" s="279"/>
      <c r="G34" s="401" t="s">
        <v>1030</v>
      </c>
      <c r="H34" s="401"/>
      <c r="I34" s="401"/>
      <c r="J34" s="401"/>
      <c r="K34" s="277"/>
    </row>
    <row r="35" spans="2:11" ht="30.75" customHeight="1">
      <c r="B35" s="280"/>
      <c r="C35" s="281"/>
      <c r="D35" s="279"/>
      <c r="E35" s="283" t="s">
        <v>1031</v>
      </c>
      <c r="F35" s="279"/>
      <c r="G35" s="401" t="s">
        <v>1032</v>
      </c>
      <c r="H35" s="401"/>
      <c r="I35" s="401"/>
      <c r="J35" s="401"/>
      <c r="K35" s="277"/>
    </row>
    <row r="36" spans="2:11" ht="15" customHeight="1">
      <c r="B36" s="280"/>
      <c r="C36" s="281"/>
      <c r="D36" s="279"/>
      <c r="E36" s="283" t="s">
        <v>54</v>
      </c>
      <c r="F36" s="279"/>
      <c r="G36" s="401" t="s">
        <v>1033</v>
      </c>
      <c r="H36" s="401"/>
      <c r="I36" s="401"/>
      <c r="J36" s="401"/>
      <c r="K36" s="277"/>
    </row>
    <row r="37" spans="2:11" ht="15" customHeight="1">
      <c r="B37" s="280"/>
      <c r="C37" s="281"/>
      <c r="D37" s="279"/>
      <c r="E37" s="283" t="s">
        <v>126</v>
      </c>
      <c r="F37" s="279"/>
      <c r="G37" s="401" t="s">
        <v>1034</v>
      </c>
      <c r="H37" s="401"/>
      <c r="I37" s="401"/>
      <c r="J37" s="401"/>
      <c r="K37" s="277"/>
    </row>
    <row r="38" spans="2:11" ht="15" customHeight="1">
      <c r="B38" s="280"/>
      <c r="C38" s="281"/>
      <c r="D38" s="279"/>
      <c r="E38" s="283" t="s">
        <v>127</v>
      </c>
      <c r="F38" s="279"/>
      <c r="G38" s="401" t="s">
        <v>1035</v>
      </c>
      <c r="H38" s="401"/>
      <c r="I38" s="401"/>
      <c r="J38" s="401"/>
      <c r="K38" s="277"/>
    </row>
    <row r="39" spans="2:11" ht="15" customHeight="1">
      <c r="B39" s="280"/>
      <c r="C39" s="281"/>
      <c r="D39" s="279"/>
      <c r="E39" s="283" t="s">
        <v>128</v>
      </c>
      <c r="F39" s="279"/>
      <c r="G39" s="401" t="s">
        <v>1036</v>
      </c>
      <c r="H39" s="401"/>
      <c r="I39" s="401"/>
      <c r="J39" s="401"/>
      <c r="K39" s="277"/>
    </row>
    <row r="40" spans="2:11" ht="15" customHeight="1">
      <c r="B40" s="280"/>
      <c r="C40" s="281"/>
      <c r="D40" s="279"/>
      <c r="E40" s="283" t="s">
        <v>1037</v>
      </c>
      <c r="F40" s="279"/>
      <c r="G40" s="401" t="s">
        <v>1038</v>
      </c>
      <c r="H40" s="401"/>
      <c r="I40" s="401"/>
      <c r="J40" s="401"/>
      <c r="K40" s="277"/>
    </row>
    <row r="41" spans="2:11" ht="15" customHeight="1">
      <c r="B41" s="280"/>
      <c r="C41" s="281"/>
      <c r="D41" s="279"/>
      <c r="E41" s="283"/>
      <c r="F41" s="279"/>
      <c r="G41" s="401" t="s">
        <v>1039</v>
      </c>
      <c r="H41" s="401"/>
      <c r="I41" s="401"/>
      <c r="J41" s="401"/>
      <c r="K41" s="277"/>
    </row>
    <row r="42" spans="2:11" ht="15" customHeight="1">
      <c r="B42" s="280"/>
      <c r="C42" s="281"/>
      <c r="D42" s="279"/>
      <c r="E42" s="283" t="s">
        <v>1040</v>
      </c>
      <c r="F42" s="279"/>
      <c r="G42" s="401" t="s">
        <v>1041</v>
      </c>
      <c r="H42" s="401"/>
      <c r="I42" s="401"/>
      <c r="J42" s="401"/>
      <c r="K42" s="277"/>
    </row>
    <row r="43" spans="2:11" ht="15" customHeight="1">
      <c r="B43" s="280"/>
      <c r="C43" s="281"/>
      <c r="D43" s="279"/>
      <c r="E43" s="283" t="s">
        <v>130</v>
      </c>
      <c r="F43" s="279"/>
      <c r="G43" s="401" t="s">
        <v>1042</v>
      </c>
      <c r="H43" s="401"/>
      <c r="I43" s="401"/>
      <c r="J43" s="401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401" t="s">
        <v>1043</v>
      </c>
      <c r="E45" s="401"/>
      <c r="F45" s="401"/>
      <c r="G45" s="401"/>
      <c r="H45" s="401"/>
      <c r="I45" s="401"/>
      <c r="J45" s="401"/>
      <c r="K45" s="277"/>
    </row>
    <row r="46" spans="2:11" ht="15" customHeight="1">
      <c r="B46" s="280"/>
      <c r="C46" s="281"/>
      <c r="D46" s="281"/>
      <c r="E46" s="401" t="s">
        <v>1044</v>
      </c>
      <c r="F46" s="401"/>
      <c r="G46" s="401"/>
      <c r="H46" s="401"/>
      <c r="I46" s="401"/>
      <c r="J46" s="401"/>
      <c r="K46" s="277"/>
    </row>
    <row r="47" spans="2:11" ht="15" customHeight="1">
      <c r="B47" s="280"/>
      <c r="C47" s="281"/>
      <c r="D47" s="281"/>
      <c r="E47" s="401" t="s">
        <v>1045</v>
      </c>
      <c r="F47" s="401"/>
      <c r="G47" s="401"/>
      <c r="H47" s="401"/>
      <c r="I47" s="401"/>
      <c r="J47" s="401"/>
      <c r="K47" s="277"/>
    </row>
    <row r="48" spans="2:11" ht="15" customHeight="1">
      <c r="B48" s="280"/>
      <c r="C48" s="281"/>
      <c r="D48" s="281"/>
      <c r="E48" s="401" t="s">
        <v>1046</v>
      </c>
      <c r="F48" s="401"/>
      <c r="G48" s="401"/>
      <c r="H48" s="401"/>
      <c r="I48" s="401"/>
      <c r="J48" s="401"/>
      <c r="K48" s="277"/>
    </row>
    <row r="49" spans="2:11" ht="15" customHeight="1">
      <c r="B49" s="280"/>
      <c r="C49" s="281"/>
      <c r="D49" s="401" t="s">
        <v>1047</v>
      </c>
      <c r="E49" s="401"/>
      <c r="F49" s="401"/>
      <c r="G49" s="401"/>
      <c r="H49" s="401"/>
      <c r="I49" s="401"/>
      <c r="J49" s="401"/>
      <c r="K49" s="277"/>
    </row>
    <row r="50" spans="2:11" ht="25.5" customHeight="1">
      <c r="B50" s="276"/>
      <c r="C50" s="402" t="s">
        <v>1048</v>
      </c>
      <c r="D50" s="402"/>
      <c r="E50" s="402"/>
      <c r="F50" s="402"/>
      <c r="G50" s="402"/>
      <c r="H50" s="402"/>
      <c r="I50" s="402"/>
      <c r="J50" s="402"/>
      <c r="K50" s="277"/>
    </row>
    <row r="51" spans="2:11" ht="5.25" customHeight="1">
      <c r="B51" s="276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6"/>
      <c r="C52" s="401" t="s">
        <v>1049</v>
      </c>
      <c r="D52" s="401"/>
      <c r="E52" s="401"/>
      <c r="F52" s="401"/>
      <c r="G52" s="401"/>
      <c r="H52" s="401"/>
      <c r="I52" s="401"/>
      <c r="J52" s="401"/>
      <c r="K52" s="277"/>
    </row>
    <row r="53" spans="2:11" ht="15" customHeight="1">
      <c r="B53" s="276"/>
      <c r="C53" s="401" t="s">
        <v>1050</v>
      </c>
      <c r="D53" s="401"/>
      <c r="E53" s="401"/>
      <c r="F53" s="401"/>
      <c r="G53" s="401"/>
      <c r="H53" s="401"/>
      <c r="I53" s="401"/>
      <c r="J53" s="401"/>
      <c r="K53" s="277"/>
    </row>
    <row r="54" spans="2:11" ht="12.75" customHeight="1">
      <c r="B54" s="276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6"/>
      <c r="C55" s="401" t="s">
        <v>1051</v>
      </c>
      <c r="D55" s="401"/>
      <c r="E55" s="401"/>
      <c r="F55" s="401"/>
      <c r="G55" s="401"/>
      <c r="H55" s="401"/>
      <c r="I55" s="401"/>
      <c r="J55" s="401"/>
      <c r="K55" s="277"/>
    </row>
    <row r="56" spans="2:11" ht="15" customHeight="1">
      <c r="B56" s="276"/>
      <c r="C56" s="281"/>
      <c r="D56" s="401" t="s">
        <v>1052</v>
      </c>
      <c r="E56" s="401"/>
      <c r="F56" s="401"/>
      <c r="G56" s="401"/>
      <c r="H56" s="401"/>
      <c r="I56" s="401"/>
      <c r="J56" s="401"/>
      <c r="K56" s="277"/>
    </row>
    <row r="57" spans="2:11" ht="15" customHeight="1">
      <c r="B57" s="276"/>
      <c r="C57" s="281"/>
      <c r="D57" s="401" t="s">
        <v>1053</v>
      </c>
      <c r="E57" s="401"/>
      <c r="F57" s="401"/>
      <c r="G57" s="401"/>
      <c r="H57" s="401"/>
      <c r="I57" s="401"/>
      <c r="J57" s="401"/>
      <c r="K57" s="277"/>
    </row>
    <row r="58" spans="2:11" ht="15" customHeight="1">
      <c r="B58" s="276"/>
      <c r="C58" s="281"/>
      <c r="D58" s="401" t="s">
        <v>1054</v>
      </c>
      <c r="E58" s="401"/>
      <c r="F58" s="401"/>
      <c r="G58" s="401"/>
      <c r="H58" s="401"/>
      <c r="I58" s="401"/>
      <c r="J58" s="401"/>
      <c r="K58" s="277"/>
    </row>
    <row r="59" spans="2:11" ht="15" customHeight="1">
      <c r="B59" s="276"/>
      <c r="C59" s="281"/>
      <c r="D59" s="401" t="s">
        <v>1055</v>
      </c>
      <c r="E59" s="401"/>
      <c r="F59" s="401"/>
      <c r="G59" s="401"/>
      <c r="H59" s="401"/>
      <c r="I59" s="401"/>
      <c r="J59" s="401"/>
      <c r="K59" s="277"/>
    </row>
    <row r="60" spans="2:11" ht="15" customHeight="1">
      <c r="B60" s="276"/>
      <c r="C60" s="281"/>
      <c r="D60" s="400" t="s">
        <v>1056</v>
      </c>
      <c r="E60" s="400"/>
      <c r="F60" s="400"/>
      <c r="G60" s="400"/>
      <c r="H60" s="400"/>
      <c r="I60" s="400"/>
      <c r="J60" s="400"/>
      <c r="K60" s="277"/>
    </row>
    <row r="61" spans="2:11" ht="15" customHeight="1">
      <c r="B61" s="276"/>
      <c r="C61" s="281"/>
      <c r="D61" s="401" t="s">
        <v>1057</v>
      </c>
      <c r="E61" s="401"/>
      <c r="F61" s="401"/>
      <c r="G61" s="401"/>
      <c r="H61" s="401"/>
      <c r="I61" s="401"/>
      <c r="J61" s="401"/>
      <c r="K61" s="277"/>
    </row>
    <row r="62" spans="2:11" ht="12.75" customHeight="1">
      <c r="B62" s="276"/>
      <c r="C62" s="281"/>
      <c r="D62" s="281"/>
      <c r="E62" s="284"/>
      <c r="F62" s="281"/>
      <c r="G62" s="281"/>
      <c r="H62" s="281"/>
      <c r="I62" s="281"/>
      <c r="J62" s="281"/>
      <c r="K62" s="277"/>
    </row>
    <row r="63" spans="2:11" ht="15" customHeight="1">
      <c r="B63" s="276"/>
      <c r="C63" s="281"/>
      <c r="D63" s="401" t="s">
        <v>1058</v>
      </c>
      <c r="E63" s="401"/>
      <c r="F63" s="401"/>
      <c r="G63" s="401"/>
      <c r="H63" s="401"/>
      <c r="I63" s="401"/>
      <c r="J63" s="401"/>
      <c r="K63" s="277"/>
    </row>
    <row r="64" spans="2:11" ht="15" customHeight="1">
      <c r="B64" s="276"/>
      <c r="C64" s="281"/>
      <c r="D64" s="400" t="s">
        <v>1059</v>
      </c>
      <c r="E64" s="400"/>
      <c r="F64" s="400"/>
      <c r="G64" s="400"/>
      <c r="H64" s="400"/>
      <c r="I64" s="400"/>
      <c r="J64" s="400"/>
      <c r="K64" s="277"/>
    </row>
    <row r="65" spans="2:11" ht="15" customHeight="1">
      <c r="B65" s="276"/>
      <c r="C65" s="281"/>
      <c r="D65" s="401" t="s">
        <v>1060</v>
      </c>
      <c r="E65" s="401"/>
      <c r="F65" s="401"/>
      <c r="G65" s="401"/>
      <c r="H65" s="401"/>
      <c r="I65" s="401"/>
      <c r="J65" s="401"/>
      <c r="K65" s="277"/>
    </row>
    <row r="66" spans="2:11" ht="15" customHeight="1">
      <c r="B66" s="276"/>
      <c r="C66" s="281"/>
      <c r="D66" s="401" t="s">
        <v>1061</v>
      </c>
      <c r="E66" s="401"/>
      <c r="F66" s="401"/>
      <c r="G66" s="401"/>
      <c r="H66" s="401"/>
      <c r="I66" s="401"/>
      <c r="J66" s="401"/>
      <c r="K66" s="277"/>
    </row>
    <row r="67" spans="2:11" ht="15" customHeight="1">
      <c r="B67" s="276"/>
      <c r="C67" s="281"/>
      <c r="D67" s="401" t="s">
        <v>1062</v>
      </c>
      <c r="E67" s="401"/>
      <c r="F67" s="401"/>
      <c r="G67" s="401"/>
      <c r="H67" s="401"/>
      <c r="I67" s="401"/>
      <c r="J67" s="401"/>
      <c r="K67" s="277"/>
    </row>
    <row r="68" spans="2:11" ht="15" customHeight="1">
      <c r="B68" s="276"/>
      <c r="C68" s="281"/>
      <c r="D68" s="401" t="s">
        <v>1063</v>
      </c>
      <c r="E68" s="401"/>
      <c r="F68" s="401"/>
      <c r="G68" s="401"/>
      <c r="H68" s="401"/>
      <c r="I68" s="401"/>
      <c r="J68" s="401"/>
      <c r="K68" s="277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399" t="s">
        <v>103</v>
      </c>
      <c r="D73" s="399"/>
      <c r="E73" s="399"/>
      <c r="F73" s="399"/>
      <c r="G73" s="399"/>
      <c r="H73" s="399"/>
      <c r="I73" s="399"/>
      <c r="J73" s="399"/>
      <c r="K73" s="294"/>
    </row>
    <row r="74" spans="2:11" ht="17.25" customHeight="1">
      <c r="B74" s="293"/>
      <c r="C74" s="295" t="s">
        <v>1064</v>
      </c>
      <c r="D74" s="295"/>
      <c r="E74" s="295"/>
      <c r="F74" s="295" t="s">
        <v>1065</v>
      </c>
      <c r="G74" s="296"/>
      <c r="H74" s="295" t="s">
        <v>126</v>
      </c>
      <c r="I74" s="295" t="s">
        <v>58</v>
      </c>
      <c r="J74" s="295" t="s">
        <v>1066</v>
      </c>
      <c r="K74" s="294"/>
    </row>
    <row r="75" spans="2:11" ht="17.25" customHeight="1">
      <c r="B75" s="293"/>
      <c r="C75" s="297" t="s">
        <v>1067</v>
      </c>
      <c r="D75" s="297"/>
      <c r="E75" s="297"/>
      <c r="F75" s="298" t="s">
        <v>1068</v>
      </c>
      <c r="G75" s="299"/>
      <c r="H75" s="297"/>
      <c r="I75" s="297"/>
      <c r="J75" s="297" t="s">
        <v>1069</v>
      </c>
      <c r="K75" s="294"/>
    </row>
    <row r="76" spans="2:11" ht="5.25" customHeight="1">
      <c r="B76" s="293"/>
      <c r="C76" s="300"/>
      <c r="D76" s="300"/>
      <c r="E76" s="300"/>
      <c r="F76" s="300"/>
      <c r="G76" s="301"/>
      <c r="H76" s="300"/>
      <c r="I76" s="300"/>
      <c r="J76" s="300"/>
      <c r="K76" s="294"/>
    </row>
    <row r="77" spans="2:11" ht="15" customHeight="1">
      <c r="B77" s="293"/>
      <c r="C77" s="283" t="s">
        <v>54</v>
      </c>
      <c r="D77" s="300"/>
      <c r="E77" s="300"/>
      <c r="F77" s="302" t="s">
        <v>1070</v>
      </c>
      <c r="G77" s="301"/>
      <c r="H77" s="283" t="s">
        <v>1071</v>
      </c>
      <c r="I77" s="283" t="s">
        <v>1072</v>
      </c>
      <c r="J77" s="283">
        <v>20</v>
      </c>
      <c r="K77" s="294"/>
    </row>
    <row r="78" spans="2:11" ht="15" customHeight="1">
      <c r="B78" s="293"/>
      <c r="C78" s="283" t="s">
        <v>1073</v>
      </c>
      <c r="D78" s="283"/>
      <c r="E78" s="283"/>
      <c r="F78" s="302" t="s">
        <v>1070</v>
      </c>
      <c r="G78" s="301"/>
      <c r="H78" s="283" t="s">
        <v>1074</v>
      </c>
      <c r="I78" s="283" t="s">
        <v>1072</v>
      </c>
      <c r="J78" s="283">
        <v>120</v>
      </c>
      <c r="K78" s="294"/>
    </row>
    <row r="79" spans="2:11" ht="15" customHeight="1">
      <c r="B79" s="303"/>
      <c r="C79" s="283" t="s">
        <v>1075</v>
      </c>
      <c r="D79" s="283"/>
      <c r="E79" s="283"/>
      <c r="F79" s="302" t="s">
        <v>1076</v>
      </c>
      <c r="G79" s="301"/>
      <c r="H79" s="283" t="s">
        <v>1077</v>
      </c>
      <c r="I79" s="283" t="s">
        <v>1072</v>
      </c>
      <c r="J79" s="283">
        <v>50</v>
      </c>
      <c r="K79" s="294"/>
    </row>
    <row r="80" spans="2:11" ht="15" customHeight="1">
      <c r="B80" s="303"/>
      <c r="C80" s="283" t="s">
        <v>1078</v>
      </c>
      <c r="D80" s="283"/>
      <c r="E80" s="283"/>
      <c r="F80" s="302" t="s">
        <v>1070</v>
      </c>
      <c r="G80" s="301"/>
      <c r="H80" s="283" t="s">
        <v>1079</v>
      </c>
      <c r="I80" s="283" t="s">
        <v>1080</v>
      </c>
      <c r="J80" s="283"/>
      <c r="K80" s="294"/>
    </row>
    <row r="81" spans="2:11" ht="15" customHeight="1">
      <c r="B81" s="303"/>
      <c r="C81" s="304" t="s">
        <v>1081</v>
      </c>
      <c r="D81" s="304"/>
      <c r="E81" s="304"/>
      <c r="F81" s="305" t="s">
        <v>1076</v>
      </c>
      <c r="G81" s="304"/>
      <c r="H81" s="304" t="s">
        <v>1082</v>
      </c>
      <c r="I81" s="304" t="s">
        <v>1072</v>
      </c>
      <c r="J81" s="304">
        <v>15</v>
      </c>
      <c r="K81" s="294"/>
    </row>
    <row r="82" spans="2:11" ht="15" customHeight="1">
      <c r="B82" s="303"/>
      <c r="C82" s="304" t="s">
        <v>1083</v>
      </c>
      <c r="D82" s="304"/>
      <c r="E82" s="304"/>
      <c r="F82" s="305" t="s">
        <v>1076</v>
      </c>
      <c r="G82" s="304"/>
      <c r="H82" s="304" t="s">
        <v>1084</v>
      </c>
      <c r="I82" s="304" t="s">
        <v>1072</v>
      </c>
      <c r="J82" s="304">
        <v>15</v>
      </c>
      <c r="K82" s="294"/>
    </row>
    <row r="83" spans="2:11" ht="15" customHeight="1">
      <c r="B83" s="303"/>
      <c r="C83" s="304" t="s">
        <v>1085</v>
      </c>
      <c r="D83" s="304"/>
      <c r="E83" s="304"/>
      <c r="F83" s="305" t="s">
        <v>1076</v>
      </c>
      <c r="G83" s="304"/>
      <c r="H83" s="304" t="s">
        <v>1086</v>
      </c>
      <c r="I83" s="304" t="s">
        <v>1072</v>
      </c>
      <c r="J83" s="304">
        <v>20</v>
      </c>
      <c r="K83" s="294"/>
    </row>
    <row r="84" spans="2:11" ht="15" customHeight="1">
      <c r="B84" s="303"/>
      <c r="C84" s="304" t="s">
        <v>1087</v>
      </c>
      <c r="D84" s="304"/>
      <c r="E84" s="304"/>
      <c r="F84" s="305" t="s">
        <v>1076</v>
      </c>
      <c r="G84" s="304"/>
      <c r="H84" s="304" t="s">
        <v>1088</v>
      </c>
      <c r="I84" s="304" t="s">
        <v>1072</v>
      </c>
      <c r="J84" s="304">
        <v>20</v>
      </c>
      <c r="K84" s="294"/>
    </row>
    <row r="85" spans="2:11" ht="15" customHeight="1">
      <c r="B85" s="303"/>
      <c r="C85" s="283" t="s">
        <v>1089</v>
      </c>
      <c r="D85" s="283"/>
      <c r="E85" s="283"/>
      <c r="F85" s="302" t="s">
        <v>1076</v>
      </c>
      <c r="G85" s="301"/>
      <c r="H85" s="283" t="s">
        <v>1090</v>
      </c>
      <c r="I85" s="283" t="s">
        <v>1072</v>
      </c>
      <c r="J85" s="283">
        <v>50</v>
      </c>
      <c r="K85" s="294"/>
    </row>
    <row r="86" spans="2:11" ht="15" customHeight="1">
      <c r="B86" s="303"/>
      <c r="C86" s="283" t="s">
        <v>1091</v>
      </c>
      <c r="D86" s="283"/>
      <c r="E86" s="283"/>
      <c r="F86" s="302" t="s">
        <v>1076</v>
      </c>
      <c r="G86" s="301"/>
      <c r="H86" s="283" t="s">
        <v>1092</v>
      </c>
      <c r="I86" s="283" t="s">
        <v>1072</v>
      </c>
      <c r="J86" s="283">
        <v>20</v>
      </c>
      <c r="K86" s="294"/>
    </row>
    <row r="87" spans="2:11" ht="15" customHeight="1">
      <c r="B87" s="303"/>
      <c r="C87" s="283" t="s">
        <v>1093</v>
      </c>
      <c r="D87" s="283"/>
      <c r="E87" s="283"/>
      <c r="F87" s="302" t="s">
        <v>1076</v>
      </c>
      <c r="G87" s="301"/>
      <c r="H87" s="283" t="s">
        <v>1094</v>
      </c>
      <c r="I87" s="283" t="s">
        <v>1072</v>
      </c>
      <c r="J87" s="283">
        <v>20</v>
      </c>
      <c r="K87" s="294"/>
    </row>
    <row r="88" spans="2:11" ht="15" customHeight="1">
      <c r="B88" s="303"/>
      <c r="C88" s="283" t="s">
        <v>1095</v>
      </c>
      <c r="D88" s="283"/>
      <c r="E88" s="283"/>
      <c r="F88" s="302" t="s">
        <v>1076</v>
      </c>
      <c r="G88" s="301"/>
      <c r="H88" s="283" t="s">
        <v>1096</v>
      </c>
      <c r="I88" s="283" t="s">
        <v>1072</v>
      </c>
      <c r="J88" s="283">
        <v>50</v>
      </c>
      <c r="K88" s="294"/>
    </row>
    <row r="89" spans="2:11" ht="15" customHeight="1">
      <c r="B89" s="303"/>
      <c r="C89" s="283" t="s">
        <v>1097</v>
      </c>
      <c r="D89" s="283"/>
      <c r="E89" s="283"/>
      <c r="F89" s="302" t="s">
        <v>1076</v>
      </c>
      <c r="G89" s="301"/>
      <c r="H89" s="283" t="s">
        <v>1097</v>
      </c>
      <c r="I89" s="283" t="s">
        <v>1072</v>
      </c>
      <c r="J89" s="283">
        <v>50</v>
      </c>
      <c r="K89" s="294"/>
    </row>
    <row r="90" spans="2:11" ht="15" customHeight="1">
      <c r="B90" s="303"/>
      <c r="C90" s="283" t="s">
        <v>131</v>
      </c>
      <c r="D90" s="283"/>
      <c r="E90" s="283"/>
      <c r="F90" s="302" t="s">
        <v>1076</v>
      </c>
      <c r="G90" s="301"/>
      <c r="H90" s="283" t="s">
        <v>1098</v>
      </c>
      <c r="I90" s="283" t="s">
        <v>1072</v>
      </c>
      <c r="J90" s="283">
        <v>255</v>
      </c>
      <c r="K90" s="294"/>
    </row>
    <row r="91" spans="2:11" ht="15" customHeight="1">
      <c r="B91" s="303"/>
      <c r="C91" s="283" t="s">
        <v>1099</v>
      </c>
      <c r="D91" s="283"/>
      <c r="E91" s="283"/>
      <c r="F91" s="302" t="s">
        <v>1070</v>
      </c>
      <c r="G91" s="301"/>
      <c r="H91" s="283" t="s">
        <v>1100</v>
      </c>
      <c r="I91" s="283" t="s">
        <v>1101</v>
      </c>
      <c r="J91" s="283"/>
      <c r="K91" s="294"/>
    </row>
    <row r="92" spans="2:11" ht="15" customHeight="1">
      <c r="B92" s="303"/>
      <c r="C92" s="283" t="s">
        <v>1102</v>
      </c>
      <c r="D92" s="283"/>
      <c r="E92" s="283"/>
      <c r="F92" s="302" t="s">
        <v>1070</v>
      </c>
      <c r="G92" s="301"/>
      <c r="H92" s="283" t="s">
        <v>1103</v>
      </c>
      <c r="I92" s="283" t="s">
        <v>1104</v>
      </c>
      <c r="J92" s="283"/>
      <c r="K92" s="294"/>
    </row>
    <row r="93" spans="2:11" ht="15" customHeight="1">
      <c r="B93" s="303"/>
      <c r="C93" s="283" t="s">
        <v>1105</v>
      </c>
      <c r="D93" s="283"/>
      <c r="E93" s="283"/>
      <c r="F93" s="302" t="s">
        <v>1070</v>
      </c>
      <c r="G93" s="301"/>
      <c r="H93" s="283" t="s">
        <v>1105</v>
      </c>
      <c r="I93" s="283" t="s">
        <v>1104</v>
      </c>
      <c r="J93" s="283"/>
      <c r="K93" s="294"/>
    </row>
    <row r="94" spans="2:11" ht="15" customHeight="1">
      <c r="B94" s="303"/>
      <c r="C94" s="283" t="s">
        <v>39</v>
      </c>
      <c r="D94" s="283"/>
      <c r="E94" s="283"/>
      <c r="F94" s="302" t="s">
        <v>1070</v>
      </c>
      <c r="G94" s="301"/>
      <c r="H94" s="283" t="s">
        <v>1106</v>
      </c>
      <c r="I94" s="283" t="s">
        <v>1104</v>
      </c>
      <c r="J94" s="283"/>
      <c r="K94" s="294"/>
    </row>
    <row r="95" spans="2:11" ht="15" customHeight="1">
      <c r="B95" s="303"/>
      <c r="C95" s="283" t="s">
        <v>49</v>
      </c>
      <c r="D95" s="283"/>
      <c r="E95" s="283"/>
      <c r="F95" s="302" t="s">
        <v>1070</v>
      </c>
      <c r="G95" s="301"/>
      <c r="H95" s="283" t="s">
        <v>1107</v>
      </c>
      <c r="I95" s="283" t="s">
        <v>1104</v>
      </c>
      <c r="J95" s="283"/>
      <c r="K95" s="294"/>
    </row>
    <row r="96" spans="2:11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2:11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399" t="s">
        <v>1108</v>
      </c>
      <c r="D100" s="399"/>
      <c r="E100" s="399"/>
      <c r="F100" s="399"/>
      <c r="G100" s="399"/>
      <c r="H100" s="399"/>
      <c r="I100" s="399"/>
      <c r="J100" s="399"/>
      <c r="K100" s="294"/>
    </row>
    <row r="101" spans="2:11" ht="17.25" customHeight="1">
      <c r="B101" s="293"/>
      <c r="C101" s="295" t="s">
        <v>1064</v>
      </c>
      <c r="D101" s="295"/>
      <c r="E101" s="295"/>
      <c r="F101" s="295" t="s">
        <v>1065</v>
      </c>
      <c r="G101" s="296"/>
      <c r="H101" s="295" t="s">
        <v>126</v>
      </c>
      <c r="I101" s="295" t="s">
        <v>58</v>
      </c>
      <c r="J101" s="295" t="s">
        <v>1066</v>
      </c>
      <c r="K101" s="294"/>
    </row>
    <row r="102" spans="2:11" ht="17.25" customHeight="1">
      <c r="B102" s="293"/>
      <c r="C102" s="297" t="s">
        <v>1067</v>
      </c>
      <c r="D102" s="297"/>
      <c r="E102" s="297"/>
      <c r="F102" s="298" t="s">
        <v>1068</v>
      </c>
      <c r="G102" s="299"/>
      <c r="H102" s="297"/>
      <c r="I102" s="297"/>
      <c r="J102" s="297" t="s">
        <v>1069</v>
      </c>
      <c r="K102" s="294"/>
    </row>
    <row r="103" spans="2:11" ht="5.25" customHeight="1">
      <c r="B103" s="293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spans="2:11" ht="15" customHeight="1">
      <c r="B104" s="293"/>
      <c r="C104" s="283" t="s">
        <v>54</v>
      </c>
      <c r="D104" s="300"/>
      <c r="E104" s="300"/>
      <c r="F104" s="302" t="s">
        <v>1070</v>
      </c>
      <c r="G104" s="311"/>
      <c r="H104" s="283" t="s">
        <v>1109</v>
      </c>
      <c r="I104" s="283" t="s">
        <v>1072</v>
      </c>
      <c r="J104" s="283">
        <v>20</v>
      </c>
      <c r="K104" s="294"/>
    </row>
    <row r="105" spans="2:11" ht="15" customHeight="1">
      <c r="B105" s="293"/>
      <c r="C105" s="283" t="s">
        <v>1073</v>
      </c>
      <c r="D105" s="283"/>
      <c r="E105" s="283"/>
      <c r="F105" s="302" t="s">
        <v>1070</v>
      </c>
      <c r="G105" s="283"/>
      <c r="H105" s="283" t="s">
        <v>1109</v>
      </c>
      <c r="I105" s="283" t="s">
        <v>1072</v>
      </c>
      <c r="J105" s="283">
        <v>120</v>
      </c>
      <c r="K105" s="294"/>
    </row>
    <row r="106" spans="2:11" ht="15" customHeight="1">
      <c r="B106" s="303"/>
      <c r="C106" s="283" t="s">
        <v>1075</v>
      </c>
      <c r="D106" s="283"/>
      <c r="E106" s="283"/>
      <c r="F106" s="302" t="s">
        <v>1076</v>
      </c>
      <c r="G106" s="283"/>
      <c r="H106" s="283" t="s">
        <v>1109</v>
      </c>
      <c r="I106" s="283" t="s">
        <v>1072</v>
      </c>
      <c r="J106" s="283">
        <v>50</v>
      </c>
      <c r="K106" s="294"/>
    </row>
    <row r="107" spans="2:11" ht="15" customHeight="1">
      <c r="B107" s="303"/>
      <c r="C107" s="283" t="s">
        <v>1078</v>
      </c>
      <c r="D107" s="283"/>
      <c r="E107" s="283"/>
      <c r="F107" s="302" t="s">
        <v>1070</v>
      </c>
      <c r="G107" s="283"/>
      <c r="H107" s="283" t="s">
        <v>1109</v>
      </c>
      <c r="I107" s="283" t="s">
        <v>1080</v>
      </c>
      <c r="J107" s="283"/>
      <c r="K107" s="294"/>
    </row>
    <row r="108" spans="2:11" ht="15" customHeight="1">
      <c r="B108" s="303"/>
      <c r="C108" s="283" t="s">
        <v>1089</v>
      </c>
      <c r="D108" s="283"/>
      <c r="E108" s="283"/>
      <c r="F108" s="302" t="s">
        <v>1076</v>
      </c>
      <c r="G108" s="283"/>
      <c r="H108" s="283" t="s">
        <v>1109</v>
      </c>
      <c r="I108" s="283" t="s">
        <v>1072</v>
      </c>
      <c r="J108" s="283">
        <v>50</v>
      </c>
      <c r="K108" s="294"/>
    </row>
    <row r="109" spans="2:11" ht="15" customHeight="1">
      <c r="B109" s="303"/>
      <c r="C109" s="283" t="s">
        <v>1097</v>
      </c>
      <c r="D109" s="283"/>
      <c r="E109" s="283"/>
      <c r="F109" s="302" t="s">
        <v>1076</v>
      </c>
      <c r="G109" s="283"/>
      <c r="H109" s="283" t="s">
        <v>1109</v>
      </c>
      <c r="I109" s="283" t="s">
        <v>1072</v>
      </c>
      <c r="J109" s="283">
        <v>50</v>
      </c>
      <c r="K109" s="294"/>
    </row>
    <row r="110" spans="2:11" ht="15" customHeight="1">
      <c r="B110" s="303"/>
      <c r="C110" s="283" t="s">
        <v>1095</v>
      </c>
      <c r="D110" s="283"/>
      <c r="E110" s="283"/>
      <c r="F110" s="302" t="s">
        <v>1076</v>
      </c>
      <c r="G110" s="283"/>
      <c r="H110" s="283" t="s">
        <v>1109</v>
      </c>
      <c r="I110" s="283" t="s">
        <v>1072</v>
      </c>
      <c r="J110" s="283">
        <v>50</v>
      </c>
      <c r="K110" s="294"/>
    </row>
    <row r="111" spans="2:11" ht="15" customHeight="1">
      <c r="B111" s="303"/>
      <c r="C111" s="283" t="s">
        <v>54</v>
      </c>
      <c r="D111" s="283"/>
      <c r="E111" s="283"/>
      <c r="F111" s="302" t="s">
        <v>1070</v>
      </c>
      <c r="G111" s="283"/>
      <c r="H111" s="283" t="s">
        <v>1110</v>
      </c>
      <c r="I111" s="283" t="s">
        <v>1072</v>
      </c>
      <c r="J111" s="283">
        <v>20</v>
      </c>
      <c r="K111" s="294"/>
    </row>
    <row r="112" spans="2:11" ht="15" customHeight="1">
      <c r="B112" s="303"/>
      <c r="C112" s="283" t="s">
        <v>1111</v>
      </c>
      <c r="D112" s="283"/>
      <c r="E112" s="283"/>
      <c r="F112" s="302" t="s">
        <v>1070</v>
      </c>
      <c r="G112" s="283"/>
      <c r="H112" s="283" t="s">
        <v>1112</v>
      </c>
      <c r="I112" s="283" t="s">
        <v>1072</v>
      </c>
      <c r="J112" s="283">
        <v>120</v>
      </c>
      <c r="K112" s="294"/>
    </row>
    <row r="113" spans="2:11" ht="15" customHeight="1">
      <c r="B113" s="303"/>
      <c r="C113" s="283" t="s">
        <v>39</v>
      </c>
      <c r="D113" s="283"/>
      <c r="E113" s="283"/>
      <c r="F113" s="302" t="s">
        <v>1070</v>
      </c>
      <c r="G113" s="283"/>
      <c r="H113" s="283" t="s">
        <v>1113</v>
      </c>
      <c r="I113" s="283" t="s">
        <v>1104</v>
      </c>
      <c r="J113" s="283"/>
      <c r="K113" s="294"/>
    </row>
    <row r="114" spans="2:11" ht="15" customHeight="1">
      <c r="B114" s="303"/>
      <c r="C114" s="283" t="s">
        <v>49</v>
      </c>
      <c r="D114" s="283"/>
      <c r="E114" s="283"/>
      <c r="F114" s="302" t="s">
        <v>1070</v>
      </c>
      <c r="G114" s="283"/>
      <c r="H114" s="283" t="s">
        <v>1114</v>
      </c>
      <c r="I114" s="283" t="s">
        <v>1104</v>
      </c>
      <c r="J114" s="283"/>
      <c r="K114" s="294"/>
    </row>
    <row r="115" spans="2:11" ht="15" customHeight="1">
      <c r="B115" s="303"/>
      <c r="C115" s="283" t="s">
        <v>58</v>
      </c>
      <c r="D115" s="283"/>
      <c r="E115" s="283"/>
      <c r="F115" s="302" t="s">
        <v>1070</v>
      </c>
      <c r="G115" s="283"/>
      <c r="H115" s="283" t="s">
        <v>1115</v>
      </c>
      <c r="I115" s="283" t="s">
        <v>1116</v>
      </c>
      <c r="J115" s="283"/>
      <c r="K115" s="294"/>
    </row>
    <row r="116" spans="2:11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spans="2:11" ht="18.75" customHeight="1">
      <c r="B117" s="313"/>
      <c r="C117" s="279"/>
      <c r="D117" s="279"/>
      <c r="E117" s="279"/>
      <c r="F117" s="314"/>
      <c r="G117" s="279"/>
      <c r="H117" s="279"/>
      <c r="I117" s="279"/>
      <c r="J117" s="279"/>
      <c r="K117" s="313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spans="2:11" ht="45" customHeight="1">
      <c r="B120" s="318"/>
      <c r="C120" s="398" t="s">
        <v>1117</v>
      </c>
      <c r="D120" s="398"/>
      <c r="E120" s="398"/>
      <c r="F120" s="398"/>
      <c r="G120" s="398"/>
      <c r="H120" s="398"/>
      <c r="I120" s="398"/>
      <c r="J120" s="398"/>
      <c r="K120" s="319"/>
    </row>
    <row r="121" spans="2:11" ht="17.25" customHeight="1">
      <c r="B121" s="320"/>
      <c r="C121" s="295" t="s">
        <v>1064</v>
      </c>
      <c r="D121" s="295"/>
      <c r="E121" s="295"/>
      <c r="F121" s="295" t="s">
        <v>1065</v>
      </c>
      <c r="G121" s="296"/>
      <c r="H121" s="295" t="s">
        <v>126</v>
      </c>
      <c r="I121" s="295" t="s">
        <v>58</v>
      </c>
      <c r="J121" s="295" t="s">
        <v>1066</v>
      </c>
      <c r="K121" s="321"/>
    </row>
    <row r="122" spans="2:11" ht="17.25" customHeight="1">
      <c r="B122" s="320"/>
      <c r="C122" s="297" t="s">
        <v>1067</v>
      </c>
      <c r="D122" s="297"/>
      <c r="E122" s="297"/>
      <c r="F122" s="298" t="s">
        <v>1068</v>
      </c>
      <c r="G122" s="299"/>
      <c r="H122" s="297"/>
      <c r="I122" s="297"/>
      <c r="J122" s="297" t="s">
        <v>1069</v>
      </c>
      <c r="K122" s="321"/>
    </row>
    <row r="123" spans="2:11" ht="5.25" customHeight="1">
      <c r="B123" s="322"/>
      <c r="C123" s="300"/>
      <c r="D123" s="300"/>
      <c r="E123" s="300"/>
      <c r="F123" s="300"/>
      <c r="G123" s="283"/>
      <c r="H123" s="300"/>
      <c r="I123" s="300"/>
      <c r="J123" s="300"/>
      <c r="K123" s="323"/>
    </row>
    <row r="124" spans="2:11" ht="15" customHeight="1">
      <c r="B124" s="322"/>
      <c r="C124" s="283" t="s">
        <v>1073</v>
      </c>
      <c r="D124" s="300"/>
      <c r="E124" s="300"/>
      <c r="F124" s="302" t="s">
        <v>1070</v>
      </c>
      <c r="G124" s="283"/>
      <c r="H124" s="283" t="s">
        <v>1109</v>
      </c>
      <c r="I124" s="283" t="s">
        <v>1072</v>
      </c>
      <c r="J124" s="283">
        <v>120</v>
      </c>
      <c r="K124" s="324"/>
    </row>
    <row r="125" spans="2:11" ht="15" customHeight="1">
      <c r="B125" s="322"/>
      <c r="C125" s="283" t="s">
        <v>1118</v>
      </c>
      <c r="D125" s="283"/>
      <c r="E125" s="283"/>
      <c r="F125" s="302" t="s">
        <v>1070</v>
      </c>
      <c r="G125" s="283"/>
      <c r="H125" s="283" t="s">
        <v>1119</v>
      </c>
      <c r="I125" s="283" t="s">
        <v>1072</v>
      </c>
      <c r="J125" s="283" t="s">
        <v>1120</v>
      </c>
      <c r="K125" s="324"/>
    </row>
    <row r="126" spans="2:11" ht="15" customHeight="1">
      <c r="B126" s="322"/>
      <c r="C126" s="283" t="s">
        <v>1019</v>
      </c>
      <c r="D126" s="283"/>
      <c r="E126" s="283"/>
      <c r="F126" s="302" t="s">
        <v>1070</v>
      </c>
      <c r="G126" s="283"/>
      <c r="H126" s="283" t="s">
        <v>1121</v>
      </c>
      <c r="I126" s="283" t="s">
        <v>1072</v>
      </c>
      <c r="J126" s="283" t="s">
        <v>1120</v>
      </c>
      <c r="K126" s="324"/>
    </row>
    <row r="127" spans="2:11" ht="15" customHeight="1">
      <c r="B127" s="322"/>
      <c r="C127" s="283" t="s">
        <v>1081</v>
      </c>
      <c r="D127" s="283"/>
      <c r="E127" s="283"/>
      <c r="F127" s="302" t="s">
        <v>1076</v>
      </c>
      <c r="G127" s="283"/>
      <c r="H127" s="283" t="s">
        <v>1082</v>
      </c>
      <c r="I127" s="283" t="s">
        <v>1072</v>
      </c>
      <c r="J127" s="283">
        <v>15</v>
      </c>
      <c r="K127" s="324"/>
    </row>
    <row r="128" spans="2:11" ht="15" customHeight="1">
      <c r="B128" s="322"/>
      <c r="C128" s="304" t="s">
        <v>1083</v>
      </c>
      <c r="D128" s="304"/>
      <c r="E128" s="304"/>
      <c r="F128" s="305" t="s">
        <v>1076</v>
      </c>
      <c r="G128" s="304"/>
      <c r="H128" s="304" t="s">
        <v>1084</v>
      </c>
      <c r="I128" s="304" t="s">
        <v>1072</v>
      </c>
      <c r="J128" s="304">
        <v>15</v>
      </c>
      <c r="K128" s="324"/>
    </row>
    <row r="129" spans="2:11" ht="15" customHeight="1">
      <c r="B129" s="322"/>
      <c r="C129" s="304" t="s">
        <v>1085</v>
      </c>
      <c r="D129" s="304"/>
      <c r="E129" s="304"/>
      <c r="F129" s="305" t="s">
        <v>1076</v>
      </c>
      <c r="G129" s="304"/>
      <c r="H129" s="304" t="s">
        <v>1086</v>
      </c>
      <c r="I129" s="304" t="s">
        <v>1072</v>
      </c>
      <c r="J129" s="304">
        <v>20</v>
      </c>
      <c r="K129" s="324"/>
    </row>
    <row r="130" spans="2:11" ht="15" customHeight="1">
      <c r="B130" s="322"/>
      <c r="C130" s="304" t="s">
        <v>1087</v>
      </c>
      <c r="D130" s="304"/>
      <c r="E130" s="304"/>
      <c r="F130" s="305" t="s">
        <v>1076</v>
      </c>
      <c r="G130" s="304"/>
      <c r="H130" s="304" t="s">
        <v>1088</v>
      </c>
      <c r="I130" s="304" t="s">
        <v>1072</v>
      </c>
      <c r="J130" s="304">
        <v>20</v>
      </c>
      <c r="K130" s="324"/>
    </row>
    <row r="131" spans="2:11" ht="15" customHeight="1">
      <c r="B131" s="322"/>
      <c r="C131" s="283" t="s">
        <v>1075</v>
      </c>
      <c r="D131" s="283"/>
      <c r="E131" s="283"/>
      <c r="F131" s="302" t="s">
        <v>1076</v>
      </c>
      <c r="G131" s="283"/>
      <c r="H131" s="283" t="s">
        <v>1109</v>
      </c>
      <c r="I131" s="283" t="s">
        <v>1072</v>
      </c>
      <c r="J131" s="283">
        <v>50</v>
      </c>
      <c r="K131" s="324"/>
    </row>
    <row r="132" spans="2:11" ht="15" customHeight="1">
      <c r="B132" s="322"/>
      <c r="C132" s="283" t="s">
        <v>1089</v>
      </c>
      <c r="D132" s="283"/>
      <c r="E132" s="283"/>
      <c r="F132" s="302" t="s">
        <v>1076</v>
      </c>
      <c r="G132" s="283"/>
      <c r="H132" s="283" t="s">
        <v>1109</v>
      </c>
      <c r="I132" s="283" t="s">
        <v>1072</v>
      </c>
      <c r="J132" s="283">
        <v>50</v>
      </c>
      <c r="K132" s="324"/>
    </row>
    <row r="133" spans="2:11" ht="15" customHeight="1">
      <c r="B133" s="322"/>
      <c r="C133" s="283" t="s">
        <v>1095</v>
      </c>
      <c r="D133" s="283"/>
      <c r="E133" s="283"/>
      <c r="F133" s="302" t="s">
        <v>1076</v>
      </c>
      <c r="G133" s="283"/>
      <c r="H133" s="283" t="s">
        <v>1109</v>
      </c>
      <c r="I133" s="283" t="s">
        <v>1072</v>
      </c>
      <c r="J133" s="283">
        <v>50</v>
      </c>
      <c r="K133" s="324"/>
    </row>
    <row r="134" spans="2:11" ht="15" customHeight="1">
      <c r="B134" s="322"/>
      <c r="C134" s="283" t="s">
        <v>1097</v>
      </c>
      <c r="D134" s="283"/>
      <c r="E134" s="283"/>
      <c r="F134" s="302" t="s">
        <v>1076</v>
      </c>
      <c r="G134" s="283"/>
      <c r="H134" s="283" t="s">
        <v>1109</v>
      </c>
      <c r="I134" s="283" t="s">
        <v>1072</v>
      </c>
      <c r="J134" s="283">
        <v>50</v>
      </c>
      <c r="K134" s="324"/>
    </row>
    <row r="135" spans="2:11" ht="15" customHeight="1">
      <c r="B135" s="322"/>
      <c r="C135" s="283" t="s">
        <v>131</v>
      </c>
      <c r="D135" s="283"/>
      <c r="E135" s="283"/>
      <c r="F135" s="302" t="s">
        <v>1076</v>
      </c>
      <c r="G135" s="283"/>
      <c r="H135" s="283" t="s">
        <v>1122</v>
      </c>
      <c r="I135" s="283" t="s">
        <v>1072</v>
      </c>
      <c r="J135" s="283">
        <v>255</v>
      </c>
      <c r="K135" s="324"/>
    </row>
    <row r="136" spans="2:11" ht="15" customHeight="1">
      <c r="B136" s="322"/>
      <c r="C136" s="283" t="s">
        <v>1099</v>
      </c>
      <c r="D136" s="283"/>
      <c r="E136" s="283"/>
      <c r="F136" s="302" t="s">
        <v>1070</v>
      </c>
      <c r="G136" s="283"/>
      <c r="H136" s="283" t="s">
        <v>1123</v>
      </c>
      <c r="I136" s="283" t="s">
        <v>1101</v>
      </c>
      <c r="J136" s="283"/>
      <c r="K136" s="324"/>
    </row>
    <row r="137" spans="2:11" ht="15" customHeight="1">
      <c r="B137" s="322"/>
      <c r="C137" s="283" t="s">
        <v>1102</v>
      </c>
      <c r="D137" s="283"/>
      <c r="E137" s="283"/>
      <c r="F137" s="302" t="s">
        <v>1070</v>
      </c>
      <c r="G137" s="283"/>
      <c r="H137" s="283" t="s">
        <v>1124</v>
      </c>
      <c r="I137" s="283" t="s">
        <v>1104</v>
      </c>
      <c r="J137" s="283"/>
      <c r="K137" s="324"/>
    </row>
    <row r="138" spans="2:11" ht="15" customHeight="1">
      <c r="B138" s="322"/>
      <c r="C138" s="283" t="s">
        <v>1105</v>
      </c>
      <c r="D138" s="283"/>
      <c r="E138" s="283"/>
      <c r="F138" s="302" t="s">
        <v>1070</v>
      </c>
      <c r="G138" s="283"/>
      <c r="H138" s="283" t="s">
        <v>1105</v>
      </c>
      <c r="I138" s="283" t="s">
        <v>1104</v>
      </c>
      <c r="J138" s="283"/>
      <c r="K138" s="324"/>
    </row>
    <row r="139" spans="2:11" ht="15" customHeight="1">
      <c r="B139" s="322"/>
      <c r="C139" s="283" t="s">
        <v>39</v>
      </c>
      <c r="D139" s="283"/>
      <c r="E139" s="283"/>
      <c r="F139" s="302" t="s">
        <v>1070</v>
      </c>
      <c r="G139" s="283"/>
      <c r="H139" s="283" t="s">
        <v>1125</v>
      </c>
      <c r="I139" s="283" t="s">
        <v>1104</v>
      </c>
      <c r="J139" s="283"/>
      <c r="K139" s="324"/>
    </row>
    <row r="140" spans="2:11" ht="15" customHeight="1">
      <c r="B140" s="322"/>
      <c r="C140" s="283" t="s">
        <v>1126</v>
      </c>
      <c r="D140" s="283"/>
      <c r="E140" s="283"/>
      <c r="F140" s="302" t="s">
        <v>1070</v>
      </c>
      <c r="G140" s="283"/>
      <c r="H140" s="283" t="s">
        <v>1127</v>
      </c>
      <c r="I140" s="283" t="s">
        <v>1104</v>
      </c>
      <c r="J140" s="283"/>
      <c r="K140" s="324"/>
    </row>
    <row r="141" spans="2:1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spans="2:11" ht="18.75" customHeight="1">
      <c r="B142" s="279"/>
      <c r="C142" s="279"/>
      <c r="D142" s="279"/>
      <c r="E142" s="279"/>
      <c r="F142" s="314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399" t="s">
        <v>1128</v>
      </c>
      <c r="D145" s="399"/>
      <c r="E145" s="399"/>
      <c r="F145" s="399"/>
      <c r="G145" s="399"/>
      <c r="H145" s="399"/>
      <c r="I145" s="399"/>
      <c r="J145" s="399"/>
      <c r="K145" s="294"/>
    </row>
    <row r="146" spans="2:11" ht="17.25" customHeight="1">
      <c r="B146" s="293"/>
      <c r="C146" s="295" t="s">
        <v>1064</v>
      </c>
      <c r="D146" s="295"/>
      <c r="E146" s="295"/>
      <c r="F146" s="295" t="s">
        <v>1065</v>
      </c>
      <c r="G146" s="296"/>
      <c r="H146" s="295" t="s">
        <v>126</v>
      </c>
      <c r="I146" s="295" t="s">
        <v>58</v>
      </c>
      <c r="J146" s="295" t="s">
        <v>1066</v>
      </c>
      <c r="K146" s="294"/>
    </row>
    <row r="147" spans="2:11" ht="17.25" customHeight="1">
      <c r="B147" s="293"/>
      <c r="C147" s="297" t="s">
        <v>1067</v>
      </c>
      <c r="D147" s="297"/>
      <c r="E147" s="297"/>
      <c r="F147" s="298" t="s">
        <v>1068</v>
      </c>
      <c r="G147" s="299"/>
      <c r="H147" s="297"/>
      <c r="I147" s="297"/>
      <c r="J147" s="297" t="s">
        <v>1069</v>
      </c>
      <c r="K147" s="294"/>
    </row>
    <row r="148" spans="2:11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spans="2:11" ht="15" customHeight="1">
      <c r="B149" s="303"/>
      <c r="C149" s="328" t="s">
        <v>1073</v>
      </c>
      <c r="D149" s="283"/>
      <c r="E149" s="283"/>
      <c r="F149" s="329" t="s">
        <v>1070</v>
      </c>
      <c r="G149" s="283"/>
      <c r="H149" s="328" t="s">
        <v>1109</v>
      </c>
      <c r="I149" s="328" t="s">
        <v>1072</v>
      </c>
      <c r="J149" s="328">
        <v>120</v>
      </c>
      <c r="K149" s="324"/>
    </row>
    <row r="150" spans="2:11" ht="15" customHeight="1">
      <c r="B150" s="303"/>
      <c r="C150" s="328" t="s">
        <v>1118</v>
      </c>
      <c r="D150" s="283"/>
      <c r="E150" s="283"/>
      <c r="F150" s="329" t="s">
        <v>1070</v>
      </c>
      <c r="G150" s="283"/>
      <c r="H150" s="328" t="s">
        <v>1129</v>
      </c>
      <c r="I150" s="328" t="s">
        <v>1072</v>
      </c>
      <c r="J150" s="328" t="s">
        <v>1120</v>
      </c>
      <c r="K150" s="324"/>
    </row>
    <row r="151" spans="2:11" ht="15" customHeight="1">
      <c r="B151" s="303"/>
      <c r="C151" s="328" t="s">
        <v>1019</v>
      </c>
      <c r="D151" s="283"/>
      <c r="E151" s="283"/>
      <c r="F151" s="329" t="s">
        <v>1070</v>
      </c>
      <c r="G151" s="283"/>
      <c r="H151" s="328" t="s">
        <v>1130</v>
      </c>
      <c r="I151" s="328" t="s">
        <v>1072</v>
      </c>
      <c r="J151" s="328" t="s">
        <v>1120</v>
      </c>
      <c r="K151" s="324"/>
    </row>
    <row r="152" spans="2:11" ht="15" customHeight="1">
      <c r="B152" s="303"/>
      <c r="C152" s="328" t="s">
        <v>1075</v>
      </c>
      <c r="D152" s="283"/>
      <c r="E152" s="283"/>
      <c r="F152" s="329" t="s">
        <v>1076</v>
      </c>
      <c r="G152" s="283"/>
      <c r="H152" s="328" t="s">
        <v>1109</v>
      </c>
      <c r="I152" s="328" t="s">
        <v>1072</v>
      </c>
      <c r="J152" s="328">
        <v>50</v>
      </c>
      <c r="K152" s="324"/>
    </row>
    <row r="153" spans="2:11" ht="15" customHeight="1">
      <c r="B153" s="303"/>
      <c r="C153" s="328" t="s">
        <v>1078</v>
      </c>
      <c r="D153" s="283"/>
      <c r="E153" s="283"/>
      <c r="F153" s="329" t="s">
        <v>1070</v>
      </c>
      <c r="G153" s="283"/>
      <c r="H153" s="328" t="s">
        <v>1109</v>
      </c>
      <c r="I153" s="328" t="s">
        <v>1080</v>
      </c>
      <c r="J153" s="328"/>
      <c r="K153" s="324"/>
    </row>
    <row r="154" spans="2:11" ht="15" customHeight="1">
      <c r="B154" s="303"/>
      <c r="C154" s="328" t="s">
        <v>1089</v>
      </c>
      <c r="D154" s="283"/>
      <c r="E154" s="283"/>
      <c r="F154" s="329" t="s">
        <v>1076</v>
      </c>
      <c r="G154" s="283"/>
      <c r="H154" s="328" t="s">
        <v>1109</v>
      </c>
      <c r="I154" s="328" t="s">
        <v>1072</v>
      </c>
      <c r="J154" s="328">
        <v>50</v>
      </c>
      <c r="K154" s="324"/>
    </row>
    <row r="155" spans="2:11" ht="15" customHeight="1">
      <c r="B155" s="303"/>
      <c r="C155" s="328" t="s">
        <v>1097</v>
      </c>
      <c r="D155" s="283"/>
      <c r="E155" s="283"/>
      <c r="F155" s="329" t="s">
        <v>1076</v>
      </c>
      <c r="G155" s="283"/>
      <c r="H155" s="328" t="s">
        <v>1109</v>
      </c>
      <c r="I155" s="328" t="s">
        <v>1072</v>
      </c>
      <c r="J155" s="328">
        <v>50</v>
      </c>
      <c r="K155" s="324"/>
    </row>
    <row r="156" spans="2:11" ht="15" customHeight="1">
      <c r="B156" s="303"/>
      <c r="C156" s="328" t="s">
        <v>1095</v>
      </c>
      <c r="D156" s="283"/>
      <c r="E156" s="283"/>
      <c r="F156" s="329" t="s">
        <v>1076</v>
      </c>
      <c r="G156" s="283"/>
      <c r="H156" s="328" t="s">
        <v>1109</v>
      </c>
      <c r="I156" s="328" t="s">
        <v>1072</v>
      </c>
      <c r="J156" s="328">
        <v>50</v>
      </c>
      <c r="K156" s="324"/>
    </row>
    <row r="157" spans="2:11" ht="15" customHeight="1">
      <c r="B157" s="303"/>
      <c r="C157" s="328" t="s">
        <v>108</v>
      </c>
      <c r="D157" s="283"/>
      <c r="E157" s="283"/>
      <c r="F157" s="329" t="s">
        <v>1070</v>
      </c>
      <c r="G157" s="283"/>
      <c r="H157" s="328" t="s">
        <v>1131</v>
      </c>
      <c r="I157" s="328" t="s">
        <v>1072</v>
      </c>
      <c r="J157" s="328" t="s">
        <v>1132</v>
      </c>
      <c r="K157" s="324"/>
    </row>
    <row r="158" spans="2:11" ht="15" customHeight="1">
      <c r="B158" s="303"/>
      <c r="C158" s="328" t="s">
        <v>1133</v>
      </c>
      <c r="D158" s="283"/>
      <c r="E158" s="283"/>
      <c r="F158" s="329" t="s">
        <v>1070</v>
      </c>
      <c r="G158" s="283"/>
      <c r="H158" s="328" t="s">
        <v>1134</v>
      </c>
      <c r="I158" s="328" t="s">
        <v>1104</v>
      </c>
      <c r="J158" s="328"/>
      <c r="K158" s="324"/>
    </row>
    <row r="159" spans="2:11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spans="2:11" ht="18.75" customHeight="1">
      <c r="B160" s="279"/>
      <c r="C160" s="283"/>
      <c r="D160" s="283"/>
      <c r="E160" s="283"/>
      <c r="F160" s="302"/>
      <c r="G160" s="283"/>
      <c r="H160" s="283"/>
      <c r="I160" s="283"/>
      <c r="J160" s="283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8" t="s">
        <v>1135</v>
      </c>
      <c r="D163" s="398"/>
      <c r="E163" s="398"/>
      <c r="F163" s="398"/>
      <c r="G163" s="398"/>
      <c r="H163" s="398"/>
      <c r="I163" s="398"/>
      <c r="J163" s="398"/>
      <c r="K163" s="275"/>
    </row>
    <row r="164" spans="2:11" ht="17.25" customHeight="1">
      <c r="B164" s="274"/>
      <c r="C164" s="295" t="s">
        <v>1064</v>
      </c>
      <c r="D164" s="295"/>
      <c r="E164" s="295"/>
      <c r="F164" s="295" t="s">
        <v>1065</v>
      </c>
      <c r="G164" s="332"/>
      <c r="H164" s="333" t="s">
        <v>126</v>
      </c>
      <c r="I164" s="333" t="s">
        <v>58</v>
      </c>
      <c r="J164" s="295" t="s">
        <v>1066</v>
      </c>
      <c r="K164" s="275"/>
    </row>
    <row r="165" spans="2:11" ht="17.25" customHeight="1">
      <c r="B165" s="276"/>
      <c r="C165" s="297" t="s">
        <v>1067</v>
      </c>
      <c r="D165" s="297"/>
      <c r="E165" s="297"/>
      <c r="F165" s="298" t="s">
        <v>1068</v>
      </c>
      <c r="G165" s="334"/>
      <c r="H165" s="335"/>
      <c r="I165" s="335"/>
      <c r="J165" s="297" t="s">
        <v>1069</v>
      </c>
      <c r="K165" s="277"/>
    </row>
    <row r="166" spans="2:11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spans="2:11" ht="15" customHeight="1">
      <c r="B167" s="303"/>
      <c r="C167" s="283" t="s">
        <v>1073</v>
      </c>
      <c r="D167" s="283"/>
      <c r="E167" s="283"/>
      <c r="F167" s="302" t="s">
        <v>1070</v>
      </c>
      <c r="G167" s="283"/>
      <c r="H167" s="283" t="s">
        <v>1109</v>
      </c>
      <c r="I167" s="283" t="s">
        <v>1072</v>
      </c>
      <c r="J167" s="283">
        <v>120</v>
      </c>
      <c r="K167" s="324"/>
    </row>
    <row r="168" spans="2:11" ht="15" customHeight="1">
      <c r="B168" s="303"/>
      <c r="C168" s="283" t="s">
        <v>1118</v>
      </c>
      <c r="D168" s="283"/>
      <c r="E168" s="283"/>
      <c r="F168" s="302" t="s">
        <v>1070</v>
      </c>
      <c r="G168" s="283"/>
      <c r="H168" s="283" t="s">
        <v>1119</v>
      </c>
      <c r="I168" s="283" t="s">
        <v>1072</v>
      </c>
      <c r="J168" s="283" t="s">
        <v>1120</v>
      </c>
      <c r="K168" s="324"/>
    </row>
    <row r="169" spans="2:11" ht="15" customHeight="1">
      <c r="B169" s="303"/>
      <c r="C169" s="283" t="s">
        <v>1019</v>
      </c>
      <c r="D169" s="283"/>
      <c r="E169" s="283"/>
      <c r="F169" s="302" t="s">
        <v>1070</v>
      </c>
      <c r="G169" s="283"/>
      <c r="H169" s="283" t="s">
        <v>1136</v>
      </c>
      <c r="I169" s="283" t="s">
        <v>1072</v>
      </c>
      <c r="J169" s="283" t="s">
        <v>1120</v>
      </c>
      <c r="K169" s="324"/>
    </row>
    <row r="170" spans="2:11" ht="15" customHeight="1">
      <c r="B170" s="303"/>
      <c r="C170" s="283" t="s">
        <v>1075</v>
      </c>
      <c r="D170" s="283"/>
      <c r="E170" s="283"/>
      <c r="F170" s="302" t="s">
        <v>1076</v>
      </c>
      <c r="G170" s="283"/>
      <c r="H170" s="283" t="s">
        <v>1136</v>
      </c>
      <c r="I170" s="283" t="s">
        <v>1072</v>
      </c>
      <c r="J170" s="283">
        <v>50</v>
      </c>
      <c r="K170" s="324"/>
    </row>
    <row r="171" spans="2:11" ht="15" customHeight="1">
      <c r="B171" s="303"/>
      <c r="C171" s="283" t="s">
        <v>1078</v>
      </c>
      <c r="D171" s="283"/>
      <c r="E171" s="283"/>
      <c r="F171" s="302" t="s">
        <v>1070</v>
      </c>
      <c r="G171" s="283"/>
      <c r="H171" s="283" t="s">
        <v>1136</v>
      </c>
      <c r="I171" s="283" t="s">
        <v>1080</v>
      </c>
      <c r="J171" s="283"/>
      <c r="K171" s="324"/>
    </row>
    <row r="172" spans="2:11" ht="15" customHeight="1">
      <c r="B172" s="303"/>
      <c r="C172" s="283" t="s">
        <v>1089</v>
      </c>
      <c r="D172" s="283"/>
      <c r="E172" s="283"/>
      <c r="F172" s="302" t="s">
        <v>1076</v>
      </c>
      <c r="G172" s="283"/>
      <c r="H172" s="283" t="s">
        <v>1136</v>
      </c>
      <c r="I172" s="283" t="s">
        <v>1072</v>
      </c>
      <c r="J172" s="283">
        <v>50</v>
      </c>
      <c r="K172" s="324"/>
    </row>
    <row r="173" spans="2:11" ht="15" customHeight="1">
      <c r="B173" s="303"/>
      <c r="C173" s="283" t="s">
        <v>1097</v>
      </c>
      <c r="D173" s="283"/>
      <c r="E173" s="283"/>
      <c r="F173" s="302" t="s">
        <v>1076</v>
      </c>
      <c r="G173" s="283"/>
      <c r="H173" s="283" t="s">
        <v>1136</v>
      </c>
      <c r="I173" s="283" t="s">
        <v>1072</v>
      </c>
      <c r="J173" s="283">
        <v>50</v>
      </c>
      <c r="K173" s="324"/>
    </row>
    <row r="174" spans="2:11" ht="15" customHeight="1">
      <c r="B174" s="303"/>
      <c r="C174" s="283" t="s">
        <v>1095</v>
      </c>
      <c r="D174" s="283"/>
      <c r="E174" s="283"/>
      <c r="F174" s="302" t="s">
        <v>1076</v>
      </c>
      <c r="G174" s="283"/>
      <c r="H174" s="283" t="s">
        <v>1136</v>
      </c>
      <c r="I174" s="283" t="s">
        <v>1072</v>
      </c>
      <c r="J174" s="283">
        <v>50</v>
      </c>
      <c r="K174" s="324"/>
    </row>
    <row r="175" spans="2:11" ht="15" customHeight="1">
      <c r="B175" s="303"/>
      <c r="C175" s="283" t="s">
        <v>125</v>
      </c>
      <c r="D175" s="283"/>
      <c r="E175" s="283"/>
      <c r="F175" s="302" t="s">
        <v>1070</v>
      </c>
      <c r="G175" s="283"/>
      <c r="H175" s="283" t="s">
        <v>1137</v>
      </c>
      <c r="I175" s="283" t="s">
        <v>1138</v>
      </c>
      <c r="J175" s="283"/>
      <c r="K175" s="324"/>
    </row>
    <row r="176" spans="2:11" ht="15" customHeight="1">
      <c r="B176" s="303"/>
      <c r="C176" s="283" t="s">
        <v>58</v>
      </c>
      <c r="D176" s="283"/>
      <c r="E176" s="283"/>
      <c r="F176" s="302" t="s">
        <v>1070</v>
      </c>
      <c r="G176" s="283"/>
      <c r="H176" s="283" t="s">
        <v>1139</v>
      </c>
      <c r="I176" s="283" t="s">
        <v>1140</v>
      </c>
      <c r="J176" s="283">
        <v>1</v>
      </c>
      <c r="K176" s="324"/>
    </row>
    <row r="177" spans="2:11" ht="15" customHeight="1">
      <c r="B177" s="303"/>
      <c r="C177" s="283" t="s">
        <v>54</v>
      </c>
      <c r="D177" s="283"/>
      <c r="E177" s="283"/>
      <c r="F177" s="302" t="s">
        <v>1070</v>
      </c>
      <c r="G177" s="283"/>
      <c r="H177" s="283" t="s">
        <v>1141</v>
      </c>
      <c r="I177" s="283" t="s">
        <v>1072</v>
      </c>
      <c r="J177" s="283">
        <v>20</v>
      </c>
      <c r="K177" s="324"/>
    </row>
    <row r="178" spans="2:11" ht="15" customHeight="1">
      <c r="B178" s="303"/>
      <c r="C178" s="283" t="s">
        <v>126</v>
      </c>
      <c r="D178" s="283"/>
      <c r="E178" s="283"/>
      <c r="F178" s="302" t="s">
        <v>1070</v>
      </c>
      <c r="G178" s="283"/>
      <c r="H178" s="283" t="s">
        <v>1142</v>
      </c>
      <c r="I178" s="283" t="s">
        <v>1072</v>
      </c>
      <c r="J178" s="283">
        <v>255</v>
      </c>
      <c r="K178" s="324"/>
    </row>
    <row r="179" spans="2:11" ht="15" customHeight="1">
      <c r="B179" s="303"/>
      <c r="C179" s="283" t="s">
        <v>127</v>
      </c>
      <c r="D179" s="283"/>
      <c r="E179" s="283"/>
      <c r="F179" s="302" t="s">
        <v>1070</v>
      </c>
      <c r="G179" s="283"/>
      <c r="H179" s="283" t="s">
        <v>1035</v>
      </c>
      <c r="I179" s="283" t="s">
        <v>1072</v>
      </c>
      <c r="J179" s="283">
        <v>10</v>
      </c>
      <c r="K179" s="324"/>
    </row>
    <row r="180" spans="2:11" ht="15" customHeight="1">
      <c r="B180" s="303"/>
      <c r="C180" s="283" t="s">
        <v>128</v>
      </c>
      <c r="D180" s="283"/>
      <c r="E180" s="283"/>
      <c r="F180" s="302" t="s">
        <v>1070</v>
      </c>
      <c r="G180" s="283"/>
      <c r="H180" s="283" t="s">
        <v>1143</v>
      </c>
      <c r="I180" s="283" t="s">
        <v>1104</v>
      </c>
      <c r="J180" s="283"/>
      <c r="K180" s="324"/>
    </row>
    <row r="181" spans="2:11" ht="15" customHeight="1">
      <c r="B181" s="303"/>
      <c r="C181" s="283" t="s">
        <v>1144</v>
      </c>
      <c r="D181" s="283"/>
      <c r="E181" s="283"/>
      <c r="F181" s="302" t="s">
        <v>1070</v>
      </c>
      <c r="G181" s="283"/>
      <c r="H181" s="283" t="s">
        <v>1145</v>
      </c>
      <c r="I181" s="283" t="s">
        <v>1104</v>
      </c>
      <c r="J181" s="283"/>
      <c r="K181" s="324"/>
    </row>
    <row r="182" spans="2:11" ht="15" customHeight="1">
      <c r="B182" s="303"/>
      <c r="C182" s="283" t="s">
        <v>1133</v>
      </c>
      <c r="D182" s="283"/>
      <c r="E182" s="283"/>
      <c r="F182" s="302" t="s">
        <v>1070</v>
      </c>
      <c r="G182" s="283"/>
      <c r="H182" s="283" t="s">
        <v>1146</v>
      </c>
      <c r="I182" s="283" t="s">
        <v>1104</v>
      </c>
      <c r="J182" s="283"/>
      <c r="K182" s="324"/>
    </row>
    <row r="183" spans="2:11" ht="15" customHeight="1">
      <c r="B183" s="303"/>
      <c r="C183" s="283" t="s">
        <v>130</v>
      </c>
      <c r="D183" s="283"/>
      <c r="E183" s="283"/>
      <c r="F183" s="302" t="s">
        <v>1076</v>
      </c>
      <c r="G183" s="283"/>
      <c r="H183" s="283" t="s">
        <v>1147</v>
      </c>
      <c r="I183" s="283" t="s">
        <v>1072</v>
      </c>
      <c r="J183" s="283">
        <v>50</v>
      </c>
      <c r="K183" s="324"/>
    </row>
    <row r="184" spans="2:11" ht="15" customHeight="1">
      <c r="B184" s="303"/>
      <c r="C184" s="283" t="s">
        <v>1148</v>
      </c>
      <c r="D184" s="283"/>
      <c r="E184" s="283"/>
      <c r="F184" s="302" t="s">
        <v>1076</v>
      </c>
      <c r="G184" s="283"/>
      <c r="H184" s="283" t="s">
        <v>1149</v>
      </c>
      <c r="I184" s="283" t="s">
        <v>1150</v>
      </c>
      <c r="J184" s="283"/>
      <c r="K184" s="324"/>
    </row>
    <row r="185" spans="2:11" ht="15" customHeight="1">
      <c r="B185" s="303"/>
      <c r="C185" s="283" t="s">
        <v>1151</v>
      </c>
      <c r="D185" s="283"/>
      <c r="E185" s="283"/>
      <c r="F185" s="302" t="s">
        <v>1076</v>
      </c>
      <c r="G185" s="283"/>
      <c r="H185" s="283" t="s">
        <v>1152</v>
      </c>
      <c r="I185" s="283" t="s">
        <v>1150</v>
      </c>
      <c r="J185" s="283"/>
      <c r="K185" s="324"/>
    </row>
    <row r="186" spans="2:11" ht="15" customHeight="1">
      <c r="B186" s="303"/>
      <c r="C186" s="283" t="s">
        <v>1153</v>
      </c>
      <c r="D186" s="283"/>
      <c r="E186" s="283"/>
      <c r="F186" s="302" t="s">
        <v>1076</v>
      </c>
      <c r="G186" s="283"/>
      <c r="H186" s="283" t="s">
        <v>1154</v>
      </c>
      <c r="I186" s="283" t="s">
        <v>1150</v>
      </c>
      <c r="J186" s="283"/>
      <c r="K186" s="324"/>
    </row>
    <row r="187" spans="2:11" ht="15" customHeight="1">
      <c r="B187" s="303"/>
      <c r="C187" s="336" t="s">
        <v>1155</v>
      </c>
      <c r="D187" s="283"/>
      <c r="E187" s="283"/>
      <c r="F187" s="302" t="s">
        <v>1076</v>
      </c>
      <c r="G187" s="283"/>
      <c r="H187" s="283" t="s">
        <v>1156</v>
      </c>
      <c r="I187" s="283" t="s">
        <v>1157</v>
      </c>
      <c r="J187" s="337" t="s">
        <v>1158</v>
      </c>
      <c r="K187" s="324"/>
    </row>
    <row r="188" spans="2:11" ht="15" customHeight="1">
      <c r="B188" s="303"/>
      <c r="C188" s="288" t="s">
        <v>43</v>
      </c>
      <c r="D188" s="283"/>
      <c r="E188" s="283"/>
      <c r="F188" s="302" t="s">
        <v>1070</v>
      </c>
      <c r="G188" s="283"/>
      <c r="H188" s="279" t="s">
        <v>1159</v>
      </c>
      <c r="I188" s="283" t="s">
        <v>1160</v>
      </c>
      <c r="J188" s="283"/>
      <c r="K188" s="324"/>
    </row>
    <row r="189" spans="2:11" ht="15" customHeight="1">
      <c r="B189" s="303"/>
      <c r="C189" s="288" t="s">
        <v>1161</v>
      </c>
      <c r="D189" s="283"/>
      <c r="E189" s="283"/>
      <c r="F189" s="302" t="s">
        <v>1070</v>
      </c>
      <c r="G189" s="283"/>
      <c r="H189" s="283" t="s">
        <v>1162</v>
      </c>
      <c r="I189" s="283" t="s">
        <v>1104</v>
      </c>
      <c r="J189" s="283"/>
      <c r="K189" s="324"/>
    </row>
    <row r="190" spans="2:11" ht="15" customHeight="1">
      <c r="B190" s="303"/>
      <c r="C190" s="288" t="s">
        <v>1163</v>
      </c>
      <c r="D190" s="283"/>
      <c r="E190" s="283"/>
      <c r="F190" s="302" t="s">
        <v>1070</v>
      </c>
      <c r="G190" s="283"/>
      <c r="H190" s="283" t="s">
        <v>1164</v>
      </c>
      <c r="I190" s="283" t="s">
        <v>1104</v>
      </c>
      <c r="J190" s="283"/>
      <c r="K190" s="324"/>
    </row>
    <row r="191" spans="2:11" ht="15" customHeight="1">
      <c r="B191" s="303"/>
      <c r="C191" s="288" t="s">
        <v>1165</v>
      </c>
      <c r="D191" s="283"/>
      <c r="E191" s="283"/>
      <c r="F191" s="302" t="s">
        <v>1076</v>
      </c>
      <c r="G191" s="283"/>
      <c r="H191" s="283" t="s">
        <v>1166</v>
      </c>
      <c r="I191" s="283" t="s">
        <v>1104</v>
      </c>
      <c r="J191" s="283"/>
      <c r="K191" s="324"/>
    </row>
    <row r="192" spans="2:11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spans="2:11" ht="18.75" customHeight="1">
      <c r="B193" s="279"/>
      <c r="C193" s="283"/>
      <c r="D193" s="283"/>
      <c r="E193" s="283"/>
      <c r="F193" s="302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2"/>
      <c r="G194" s="283"/>
      <c r="H194" s="283"/>
      <c r="I194" s="283"/>
      <c r="J194" s="283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8" t="s">
        <v>1167</v>
      </c>
      <c r="D197" s="398"/>
      <c r="E197" s="398"/>
      <c r="F197" s="398"/>
      <c r="G197" s="398"/>
      <c r="H197" s="398"/>
      <c r="I197" s="398"/>
      <c r="J197" s="398"/>
      <c r="K197" s="275"/>
    </row>
    <row r="198" spans="2:11" ht="25.5" customHeight="1">
      <c r="B198" s="274"/>
      <c r="C198" s="339" t="s">
        <v>1168</v>
      </c>
      <c r="D198" s="339"/>
      <c r="E198" s="339"/>
      <c r="F198" s="339" t="s">
        <v>1169</v>
      </c>
      <c r="G198" s="340"/>
      <c r="H198" s="397" t="s">
        <v>1170</v>
      </c>
      <c r="I198" s="397"/>
      <c r="J198" s="397"/>
      <c r="K198" s="275"/>
    </row>
    <row r="199" spans="2:11" ht="5.25" customHeight="1">
      <c r="B199" s="303"/>
      <c r="C199" s="300"/>
      <c r="D199" s="300"/>
      <c r="E199" s="300"/>
      <c r="F199" s="300"/>
      <c r="G199" s="283"/>
      <c r="H199" s="300"/>
      <c r="I199" s="300"/>
      <c r="J199" s="300"/>
      <c r="K199" s="324"/>
    </row>
    <row r="200" spans="2:11" ht="15" customHeight="1">
      <c r="B200" s="303"/>
      <c r="C200" s="283" t="s">
        <v>1160</v>
      </c>
      <c r="D200" s="283"/>
      <c r="E200" s="283"/>
      <c r="F200" s="302" t="s">
        <v>44</v>
      </c>
      <c r="G200" s="283"/>
      <c r="H200" s="395" t="s">
        <v>1171</v>
      </c>
      <c r="I200" s="395"/>
      <c r="J200" s="395"/>
      <c r="K200" s="324"/>
    </row>
    <row r="201" spans="2:11" ht="15" customHeight="1">
      <c r="B201" s="303"/>
      <c r="C201" s="309"/>
      <c r="D201" s="283"/>
      <c r="E201" s="283"/>
      <c r="F201" s="302" t="s">
        <v>45</v>
      </c>
      <c r="G201" s="283"/>
      <c r="H201" s="395" t="s">
        <v>1172</v>
      </c>
      <c r="I201" s="395"/>
      <c r="J201" s="395"/>
      <c r="K201" s="324"/>
    </row>
    <row r="202" spans="2:11" ht="15" customHeight="1">
      <c r="B202" s="303"/>
      <c r="C202" s="309"/>
      <c r="D202" s="283"/>
      <c r="E202" s="283"/>
      <c r="F202" s="302" t="s">
        <v>48</v>
      </c>
      <c r="G202" s="283"/>
      <c r="H202" s="395" t="s">
        <v>1173</v>
      </c>
      <c r="I202" s="395"/>
      <c r="J202" s="395"/>
      <c r="K202" s="324"/>
    </row>
    <row r="203" spans="2:11" ht="15" customHeight="1">
      <c r="B203" s="303"/>
      <c r="C203" s="283"/>
      <c r="D203" s="283"/>
      <c r="E203" s="283"/>
      <c r="F203" s="302" t="s">
        <v>46</v>
      </c>
      <c r="G203" s="283"/>
      <c r="H203" s="395" t="s">
        <v>1174</v>
      </c>
      <c r="I203" s="395"/>
      <c r="J203" s="395"/>
      <c r="K203" s="324"/>
    </row>
    <row r="204" spans="2:11" ht="15" customHeight="1">
      <c r="B204" s="303"/>
      <c r="C204" s="283"/>
      <c r="D204" s="283"/>
      <c r="E204" s="283"/>
      <c r="F204" s="302" t="s">
        <v>47</v>
      </c>
      <c r="G204" s="283"/>
      <c r="H204" s="395" t="s">
        <v>1175</v>
      </c>
      <c r="I204" s="395"/>
      <c r="J204" s="395"/>
      <c r="K204" s="324"/>
    </row>
    <row r="205" spans="2:11" ht="15" customHeight="1">
      <c r="B205" s="303"/>
      <c r="C205" s="283"/>
      <c r="D205" s="283"/>
      <c r="E205" s="283"/>
      <c r="F205" s="302"/>
      <c r="G205" s="283"/>
      <c r="H205" s="283"/>
      <c r="I205" s="283"/>
      <c r="J205" s="283"/>
      <c r="K205" s="324"/>
    </row>
    <row r="206" spans="2:11" ht="15" customHeight="1">
      <c r="B206" s="303"/>
      <c r="C206" s="283" t="s">
        <v>1116</v>
      </c>
      <c r="D206" s="283"/>
      <c r="E206" s="283"/>
      <c r="F206" s="302" t="s">
        <v>80</v>
      </c>
      <c r="G206" s="283"/>
      <c r="H206" s="395" t="s">
        <v>1176</v>
      </c>
      <c r="I206" s="395"/>
      <c r="J206" s="395"/>
      <c r="K206" s="324"/>
    </row>
    <row r="207" spans="2:11" ht="15" customHeight="1">
      <c r="B207" s="303"/>
      <c r="C207" s="309"/>
      <c r="D207" s="283"/>
      <c r="E207" s="283"/>
      <c r="F207" s="302" t="s">
        <v>1016</v>
      </c>
      <c r="G207" s="283"/>
      <c r="H207" s="395" t="s">
        <v>1017</v>
      </c>
      <c r="I207" s="395"/>
      <c r="J207" s="395"/>
      <c r="K207" s="324"/>
    </row>
    <row r="208" spans="2:11" ht="15" customHeight="1">
      <c r="B208" s="303"/>
      <c r="C208" s="283"/>
      <c r="D208" s="283"/>
      <c r="E208" s="283"/>
      <c r="F208" s="302" t="s">
        <v>1014</v>
      </c>
      <c r="G208" s="283"/>
      <c r="H208" s="395" t="s">
        <v>1177</v>
      </c>
      <c r="I208" s="395"/>
      <c r="J208" s="395"/>
      <c r="K208" s="324"/>
    </row>
    <row r="209" spans="2:11" ht="15" customHeight="1">
      <c r="B209" s="341"/>
      <c r="C209" s="309"/>
      <c r="D209" s="309"/>
      <c r="E209" s="309"/>
      <c r="F209" s="302" t="s">
        <v>96</v>
      </c>
      <c r="G209" s="288"/>
      <c r="H209" s="396" t="s">
        <v>1018</v>
      </c>
      <c r="I209" s="396"/>
      <c r="J209" s="396"/>
      <c r="K209" s="342"/>
    </row>
    <row r="210" spans="2:11" ht="15" customHeight="1">
      <c r="B210" s="341"/>
      <c r="C210" s="309"/>
      <c r="D210" s="309"/>
      <c r="E210" s="309"/>
      <c r="F210" s="302" t="s">
        <v>868</v>
      </c>
      <c r="G210" s="288"/>
      <c r="H210" s="396" t="s">
        <v>1178</v>
      </c>
      <c r="I210" s="396"/>
      <c r="J210" s="396"/>
      <c r="K210" s="342"/>
    </row>
    <row r="211" spans="2:11" ht="15" customHeight="1">
      <c r="B211" s="341"/>
      <c r="C211" s="309"/>
      <c r="D211" s="309"/>
      <c r="E211" s="309"/>
      <c r="F211" s="343"/>
      <c r="G211" s="288"/>
      <c r="H211" s="344"/>
      <c r="I211" s="344"/>
      <c r="J211" s="344"/>
      <c r="K211" s="342"/>
    </row>
    <row r="212" spans="2:11" ht="15" customHeight="1">
      <c r="B212" s="341"/>
      <c r="C212" s="283" t="s">
        <v>1140</v>
      </c>
      <c r="D212" s="309"/>
      <c r="E212" s="309"/>
      <c r="F212" s="302">
        <v>1</v>
      </c>
      <c r="G212" s="288"/>
      <c r="H212" s="396" t="s">
        <v>1179</v>
      </c>
      <c r="I212" s="396"/>
      <c r="J212" s="396"/>
      <c r="K212" s="342"/>
    </row>
    <row r="213" spans="2:11" ht="15" customHeight="1">
      <c r="B213" s="341"/>
      <c r="C213" s="309"/>
      <c r="D213" s="309"/>
      <c r="E213" s="309"/>
      <c r="F213" s="302">
        <v>2</v>
      </c>
      <c r="G213" s="288"/>
      <c r="H213" s="396" t="s">
        <v>1180</v>
      </c>
      <c r="I213" s="396"/>
      <c r="J213" s="396"/>
      <c r="K213" s="342"/>
    </row>
    <row r="214" spans="2:11" ht="15" customHeight="1">
      <c r="B214" s="341"/>
      <c r="C214" s="309"/>
      <c r="D214" s="309"/>
      <c r="E214" s="309"/>
      <c r="F214" s="302">
        <v>3</v>
      </c>
      <c r="G214" s="288"/>
      <c r="H214" s="396" t="s">
        <v>1181</v>
      </c>
      <c r="I214" s="396"/>
      <c r="J214" s="396"/>
      <c r="K214" s="342"/>
    </row>
    <row r="215" spans="2:11" ht="15" customHeight="1">
      <c r="B215" s="341"/>
      <c r="C215" s="309"/>
      <c r="D215" s="309"/>
      <c r="E215" s="309"/>
      <c r="F215" s="302">
        <v>4</v>
      </c>
      <c r="G215" s="288"/>
      <c r="H215" s="396" t="s">
        <v>1182</v>
      </c>
      <c r="I215" s="396"/>
      <c r="J215" s="396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Durecová Martina</dc:creator>
  <cp:keywords/>
  <dc:description/>
  <cp:lastModifiedBy>Durecová Martina</cp:lastModifiedBy>
  <dcterms:created xsi:type="dcterms:W3CDTF">2018-06-18T05:43:54Z</dcterms:created>
  <dcterms:modified xsi:type="dcterms:W3CDTF">2018-06-18T05:49:12Z</dcterms:modified>
  <cp:category/>
  <cp:version/>
  <cp:contentType/>
  <cp:contentStatus/>
</cp:coreProperties>
</file>