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525" windowWidth="19815" windowHeight="7110" activeTab="0"/>
  </bookViews>
  <sheets>
    <sheet name="Rekapitulace stavby" sheetId="1" r:id="rId1"/>
    <sheet name="01.1 - Bourací práce" sheetId="2" r:id="rId2"/>
    <sheet name="01.2 - Stavební úpravy - ..." sheetId="3" r:id="rId3"/>
    <sheet name="01.3 - Stavební úpravy - ..." sheetId="4" r:id="rId4"/>
    <sheet name="02.1 - Zpevněné plochy" sheetId="5" r:id="rId5"/>
    <sheet name="02.2 - Oplocení" sheetId="6" r:id="rId6"/>
    <sheet name="03 - Zdravotně technické ..." sheetId="7" r:id="rId7"/>
    <sheet name="04 - Vzduchotechnika" sheetId="8" r:id="rId8"/>
    <sheet name="05 - Vytápění" sheetId="9" r:id="rId9"/>
    <sheet name="06 - Elektroinstalace" sheetId="10" r:id="rId10"/>
    <sheet name="VON - Vedlejší a ostatní ..." sheetId="11" r:id="rId11"/>
    <sheet name="Pokyny pro vyplnění" sheetId="12" r:id="rId12"/>
  </sheets>
  <definedNames>
    <definedName name="_xlnm._FilterDatabase" localSheetId="1" hidden="1">'01.1 - Bourací práce'!$C$94:$K$360</definedName>
    <definedName name="_xlnm._FilterDatabase" localSheetId="2" hidden="1">'01.2 - Stavební úpravy - ...'!$C$97:$K$778</definedName>
    <definedName name="_xlnm._FilterDatabase" localSheetId="3" hidden="1">'01.3 - Stavební úpravy - ...'!$C$90:$K$286</definedName>
    <definedName name="_xlnm._FilterDatabase" localSheetId="4" hidden="1">'02.1 - Zpevněné plochy'!$C$86:$K$130</definedName>
    <definedName name="_xlnm._FilterDatabase" localSheetId="5" hidden="1">'02.2 - Oplocení'!$C$88:$K$180</definedName>
    <definedName name="_xlnm._FilterDatabase" localSheetId="6" hidden="1">'03 - Zdravotně technické ...'!$C$86:$K$343</definedName>
    <definedName name="_xlnm._FilterDatabase" localSheetId="7" hidden="1">'04 - Vzduchotechnika'!$C$77:$K$96</definedName>
    <definedName name="_xlnm._FilterDatabase" localSheetId="8" hidden="1">'05 - Vytápění'!$C$85:$K$143</definedName>
    <definedName name="_xlnm._FilterDatabase" localSheetId="9" hidden="1">'06 - Elektroinstalace'!$C$85:$K$153</definedName>
    <definedName name="_xlnm._FilterDatabase" localSheetId="10" hidden="1">'VON - Vedlejší a ostatní ...'!$C$78:$K$85</definedName>
    <definedName name="_xlnm.Print_Area" localSheetId="1">'01.1 - Bourací práce'!$C$4:$J$38,'01.1 - Bourací práce'!$C$44:$J$74,'01.1 - Bourací práce'!$C$80:$K$360</definedName>
    <definedName name="_xlnm.Print_Area" localSheetId="2">'01.2 - Stavební úpravy - ...'!$C$4:$J$38,'01.2 - Stavební úpravy - ...'!$C$44:$J$77,'01.2 - Stavební úpravy - ...'!$C$83:$K$778</definedName>
    <definedName name="_xlnm.Print_Area" localSheetId="3">'01.3 - Stavební úpravy - ...'!$C$4:$J$38,'01.3 - Stavební úpravy - ...'!$C$44:$J$70,'01.3 - Stavební úpravy - ...'!$C$76:$K$286</definedName>
    <definedName name="_xlnm.Print_Area" localSheetId="4">'02.1 - Zpevněné plochy'!$C$4:$J$38,'02.1 - Zpevněné plochy'!$C$44:$J$66,'02.1 - Zpevněné plochy'!$C$72:$K$130</definedName>
    <definedName name="_xlnm.Print_Area" localSheetId="5">'02.2 - Oplocení'!$C$4:$J$38,'02.2 - Oplocení'!$C$44:$J$68,'02.2 - Oplocení'!$C$74:$K$180</definedName>
    <definedName name="_xlnm.Print_Area" localSheetId="6">'03 - Zdravotně technické ...'!$C$4:$J$36,'03 - Zdravotně technické ...'!$C$42:$J$68,'03 - Zdravotně technické ...'!$C$74:$K$343</definedName>
    <definedName name="_xlnm.Print_Area" localSheetId="7">'04 - Vzduchotechnika'!$C$4:$J$36,'04 - Vzduchotechnika'!$C$42:$J$59,'04 - Vzduchotechnika'!$C$65:$K$96</definedName>
    <definedName name="_xlnm.Print_Area" localSheetId="8">'05 - Vytápění'!$C$4:$J$36,'05 - Vytápění'!$C$42:$J$67,'05 - Vytápění'!$C$73:$K$143</definedName>
    <definedName name="_xlnm.Print_Area" localSheetId="9">'06 - Elektroinstalace'!$C$4:$J$36,'06 - Elektroinstalace'!$C$42:$J$67,'06 - Elektroinstalace'!$C$73:$K$153</definedName>
    <definedName name="_xlnm.Print_Area" localSheetId="1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stavby'!$C$39:$AQ$64</definedName>
    <definedName name="_xlnm.Print_Area" localSheetId="10">'VON - Vedlejší a ostatní ...'!$C$4:$J$36,'VON - Vedlejší a ostatní ...'!$C$42:$J$60,'VON - Vedlejší a ostatní ...'!$C$66:$K$85</definedName>
    <definedName name="_xlnm.Print_Titles" localSheetId="0">'Rekapitulace stavby'!$49:$49</definedName>
    <definedName name="_xlnm.Print_Titles" localSheetId="1">'01.1 - Bourací práce'!$94:$94</definedName>
    <definedName name="_xlnm.Print_Titles" localSheetId="2">'01.2 - Stavební úpravy - ...'!$97:$97</definedName>
    <definedName name="_xlnm.Print_Titles" localSheetId="3">'01.3 - Stavební úpravy - ...'!$90:$90</definedName>
    <definedName name="_xlnm.Print_Titles" localSheetId="4">'02.1 - Zpevněné plochy'!$86:$86</definedName>
    <definedName name="_xlnm.Print_Titles" localSheetId="5">'02.2 - Oplocení'!$88:$88</definedName>
    <definedName name="_xlnm.Print_Titles" localSheetId="6">'03 - Zdravotně technické ...'!$86:$86</definedName>
    <definedName name="_xlnm.Print_Titles" localSheetId="7">'04 - Vzduchotechnika'!$77:$77</definedName>
    <definedName name="_xlnm.Print_Titles" localSheetId="8">'05 - Vytápění'!$85:$85</definedName>
    <definedName name="_xlnm.Print_Titles" localSheetId="9">'06 - Elektroinstalace'!$85:$85</definedName>
    <definedName name="_xlnm.Print_Titles" localSheetId="10">'VON - Vedlejší a ostatní ...'!$78:$78</definedName>
  </definedNames>
  <calcPr calcId="145621"/>
</workbook>
</file>

<file path=xl/sharedStrings.xml><?xml version="1.0" encoding="utf-8"?>
<sst xmlns="http://schemas.openxmlformats.org/spreadsheetml/2006/main" count="19553" uniqueCount="2229">
  <si>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</si>
  <si>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</si>
  <si>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</si>
  <si>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</si>
  <si>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</si>
  <si>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</si>
  <si>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</si>
  <si>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{ba8667e5-c131-46fc-ba2b-c6b2dff9b98e}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</si>
  <si>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</si>
  <si>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</si>
  <si>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</si>
  <si>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</si>
  <si>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</si>
  <si>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</si>
  <si>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</si>
  <si>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</si>
  <si>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180624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</si>
  <si>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</si>
  <si>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</si>
  <si>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NÍZKOPRAHOVÉ DENNÍ CENTRUM A NOCLEHÁRNA PRO ŽENY - REKONSTRUKCE A VYBAVENÍ</t>
  </si>
  <si>
    <t>KSO:</t>
  </si>
  <si>
    <t>801 9</t>
  </si>
  <si>
    <t>CC-CZ:</t>
  </si>
  <si>
    <t/>
  </si>
  <si>
    <t>Místo:</t>
  </si>
  <si>
    <t>Kochova 3957, Chomutov</t>
  </si>
  <si>
    <t>Datum:</t>
  </si>
  <si>
    <t>24. 6. 2018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</si>
  <si>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</si>
  <si>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</si>
  <si>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</si>
  <si>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</si>
  <si>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</si>
  <si>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</si>
  <si>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</si>
  <si>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</si>
  <si>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</si>
  <si>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</si>
  <si>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</si>
  <si>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</si>
  <si>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</si>
  <si>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</si>
  <si>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</si>
  <si>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</si>
  <si>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</si>
  <si>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</si>
  <si>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</si>
  <si>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</si>
  <si>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</si>
  <si>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</si>
  <si>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</si>
  <si>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</si>
  <si>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</si>
  <si>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</si>
  <si>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</si>
  <si>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</si>
  <si>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</si>
  <si>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</si>
  <si>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</si>
  <si>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</si>
  <si>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</si>
  <si>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</si>
  <si>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</si>
  <si>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</si>
  <si>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</si>
  <si>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</si>
  <si>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</si>
  <si>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</si>
  <si>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</si>
  <si>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</si>
  <si>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</si>
  <si>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</si>
  <si>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</si>
  <si>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</si>
  <si>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</si>
  <si>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</si>
  <si>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</si>
  <si>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</si>
  <si>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</t>
  </si>
  <si>
    <t>STA</t>
  </si>
  <si>
    <t>1</t>
  </si>
  <si>
    <t>{923fe9d2-fa34-4600-803c-53d962d99fd2}</t>
  </si>
  <si>
    <t>2</t>
  </si>
  <si>
    <t>/</t>
  </si>
  <si>
    <t>01.1</t>
  </si>
  <si>
    <t>Bourací práce</t>
  </si>
  <si>
    <t>Soupis</t>
  </si>
  <si>
    <t>{4bcf617a-f0a8-4fda-9291-2abea031ca3e}</t>
  </si>
  <si>
    <t>01.2</t>
  </si>
  <si>
    <t>Stavební úpravy - vnitřní</t>
  </si>
  <si>
    <t>{0a4f3d22-ca2e-43cf-bb93-aeb8888e6cf8}</t>
  </si>
  <si>
    <t>01.3</t>
  </si>
  <si>
    <t>Stavební úpravy - zateplení</t>
  </si>
  <si>
    <t>{e73f8745-5512-4421-8d81-f78ceba19102}</t>
  </si>
  <si>
    <t>02</t>
  </si>
  <si>
    <t>Venkovní úpravy</t>
  </si>
  <si>
    <t>{1bdb509a-3a97-4152-bbe6-dd5de846ccc0}</t>
  </si>
  <si>
    <t>02.1</t>
  </si>
  <si>
    <t>Zpevněné plochy</t>
  </si>
  <si>
    <t>{1fe1edd0-226c-4a76-8e32-c29f9b20aaab}</t>
  </si>
  <si>
    <t>02.2</t>
  </si>
  <si>
    <t>Oplocení</t>
  </si>
  <si>
    <t>{882e3a72-78f9-4aad-96fe-a4fa2ddc36ba}</t>
  </si>
  <si>
    <t>03</t>
  </si>
  <si>
    <t>Zdravotně technické instalace</t>
  </si>
  <si>
    <t>{d8735c2a-03f4-4ff1-85bb-1e1efea19823}</t>
  </si>
  <si>
    <t>04</t>
  </si>
  <si>
    <t>Vzduchotechnika</t>
  </si>
  <si>
    <t>{bdbe87da-af6e-4118-8d16-8437671dc896}</t>
  </si>
  <si>
    <t>05</t>
  </si>
  <si>
    <t>Vytápění</t>
  </si>
  <si>
    <t>{03fe447b-3bf1-4c9e-a85f-3435bb1922a4}</t>
  </si>
  <si>
    <t>06</t>
  </si>
  <si>
    <t>Elektroinstalace</t>
  </si>
  <si>
    <t>{b0016e4a-8071-41c7-b9a8-7838b5a7ebcc}</t>
  </si>
  <si>
    <t>VON</t>
  </si>
  <si>
    <t>Vedlejší a ostatní rozpočtové náklady</t>
  </si>
  <si>
    <t>{29018c8a-1ff8-482f-ab58-43358e38c0b6}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</si>
  <si>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</si>
  <si>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</si>
  <si>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</si>
  <si>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</si>
  <si>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</si>
  <si>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</si>
  <si>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</si>
  <si>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část</t>
  </si>
  <si>
    <t>Soupis:</t>
  </si>
  <si>
    <t>01.1 - Bourací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</si>
  <si>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</si>
  <si>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</si>
  <si>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</si>
  <si>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</si>
  <si>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</si>
  <si>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</si>
  <si>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</si>
  <si>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</si>
  <si>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</si>
  <si>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</si>
  <si>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</si>
  <si>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</si>
  <si>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</si>
  <si>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</si>
  <si>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</si>
  <si>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</si>
  <si>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</si>
  <si>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</si>
  <si>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</si>
  <si>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</si>
  <si>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</si>
  <si>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</si>
  <si>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</si>
  <si>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</si>
  <si>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</si>
  <si>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</si>
  <si>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</si>
  <si>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</si>
  <si>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</si>
  <si>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</si>
  <si>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</si>
  <si>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</si>
  <si>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</si>
  <si>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</si>
  <si>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</si>
  <si>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</si>
  <si>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</si>
  <si>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</si>
  <si>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</si>
  <si>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pracovní pro objekty pozemních staveb pro zatížení do 150 kg/m2, o výšce lešeňové podlahy do 1,9 m</t>
  </si>
  <si>
    <t>m2</t>
  </si>
  <si>
    <t>CS ÚRS 2018 01</t>
  </si>
  <si>
    <t>4</t>
  </si>
  <si>
    <t>-650419286</t>
  </si>
  <si>
    <t>VV</t>
  </si>
  <si>
    <t>71,981         "výpočet v pol.č. 978011191"</t>
  </si>
  <si>
    <t>Součet</t>
  </si>
  <si>
    <t>963015131</t>
  </si>
  <si>
    <t>Demontáž prefabrikovaných krycích desek kanálů, šachet nebo žump hmotnosti do 0,12 t</t>
  </si>
  <si>
    <t>kus</t>
  </si>
  <si>
    <t>1392070677</t>
  </si>
  <si>
    <t>P</t>
  </si>
  <si>
    <t>Poznámka k položce:
Demontáž betonové hlavice pro zpětnou montáž</t>
  </si>
  <si>
    <t>viz. výkres č. D1.11</t>
  </si>
  <si>
    <t>1,0     "ozn. U"</t>
  </si>
  <si>
    <t>3</t>
  </si>
  <si>
    <t>963042819</t>
  </si>
  <si>
    <t>Bourání schodišťových stupňů betonových zhotovených na místě</t>
  </si>
  <si>
    <t>m</t>
  </si>
  <si>
    <t>-492450112</t>
  </si>
  <si>
    <t>viz. výkres č. D1.3</t>
  </si>
  <si>
    <t>1,5+1,2        "ozn. R"</t>
  </si>
  <si>
    <t>96605412R01.1.1</t>
  </si>
  <si>
    <t>Vybourání přístřešku nad vchodovými dveřmi</t>
  </si>
  <si>
    <t>501682717</t>
  </si>
  <si>
    <t>1,5        "ozn. R"</t>
  </si>
  <si>
    <t>5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</si>
  <si>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</si>
  <si>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</si>
  <si>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1871493038</t>
  </si>
  <si>
    <t>viz. výkres č. D1.3 a D1.7</t>
  </si>
  <si>
    <t>(1,5+1,2+1,5)*0,4*4    "okna"</t>
  </si>
  <si>
    <t>6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</si>
  <si>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</si>
  <si>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</si>
  <si>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-1790521995</t>
  </si>
  <si>
    <t>(2,0+0,8+2,0)*0,1      "vybouraný otvor"</t>
  </si>
  <si>
    <t>(2,0+0,9+2,0)*0,1      "vybouraný otvor"</t>
  </si>
  <si>
    <t>7</t>
  </si>
  <si>
    <t>968062354</t>
  </si>
  <si>
    <t>Vybourání dřevěných rámů oken s křídly, dveřních zárubní, vrat, stěn, ostění nebo obkladů rámů oken s křídly dvojitých, plochy do 1 m2</t>
  </si>
  <si>
    <t>-1805669175</t>
  </si>
  <si>
    <t>0,6*0,6*3</t>
  </si>
  <si>
    <t>1,2*0,6*5</t>
  </si>
  <si>
    <t>8</t>
  </si>
  <si>
    <t>968062355</t>
  </si>
  <si>
    <t>Vybourání dřevěných rámů oken s křídly, dveřních zárubní, vrat, stěn, ostění nebo obkladů rámů oken s křídly dvojitých, plochy do 2 m2</t>
  </si>
  <si>
    <t>1626598923</t>
  </si>
  <si>
    <t>0,9*1,68</t>
  </si>
  <si>
    <t>1,2*1,43</t>
  </si>
  <si>
    <t>968062356</t>
  </si>
  <si>
    <t>Vybourání dřevěných rámů oken s křídly, dveřních zárubní, vrat, stěn, ostění nebo obkladů rámů oken s křídly dvojitých, plochy do 4 m2</t>
  </si>
  <si>
    <t>1336853122</t>
  </si>
  <si>
    <t>2,1*1,5*3</t>
  </si>
  <si>
    <t>1,5*1,5*2</t>
  </si>
  <si>
    <t>10</t>
  </si>
  <si>
    <t>968072455</t>
  </si>
  <si>
    <t>Vybourání kovových rámů oken s křídly, dveřních zárubní, vrat, stěn, ostění nebo obkladů dveřních zárubní, plochy do 2 m2</t>
  </si>
  <si>
    <t>-784184994</t>
  </si>
  <si>
    <t>0,9*1,97</t>
  </si>
  <si>
    <t>0,8*1,97*3</t>
  </si>
  <si>
    <t>0,6*1,97*2</t>
  </si>
  <si>
    <t>11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</si>
  <si>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</si>
  <si>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</si>
  <si>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-707325823</t>
  </si>
  <si>
    <t>2,0     "VZT otvory"</t>
  </si>
  <si>
    <t>12</t>
  </si>
  <si>
    <t>971033621</t>
  </si>
  <si>
    <t>Vybourání otvorů ve zdivu základovém nebo nadzákladovém z cihel, tvárnic, příčkovek z cihel pálených na maltu vápennou nebo vápenocementovou plochy do 4 m2, tl. do 100 mm</t>
  </si>
  <si>
    <t>736607364</t>
  </si>
  <si>
    <t>(0,8+0,9)*2,0</t>
  </si>
  <si>
    <t>13</t>
  </si>
  <si>
    <t>971033651</t>
  </si>
  <si>
    <t>Vybourání otvorů ve zdivu základovém nebo nadzákladovém z cihel, tvárnic, příčkovek z cihel pálených na maltu vápennou nebo vápenocementovou plochy do 4 m2, tl. do 600 mm</t>
  </si>
  <si>
    <t>m3</t>
  </si>
  <si>
    <t>157854732</t>
  </si>
  <si>
    <t>1,2*0,9*0,4*4</t>
  </si>
  <si>
    <t>14</t>
  </si>
  <si>
    <t>974031666</t>
  </si>
  <si>
    <t>Vysekání rýh ve zdivu cihelném na maltu vápennou nebo vápenocementovou pro vtahování nosníků do zdí, před vybouráním otvoru do hl. 150 mm, při v. nosníku do 250 mm</t>
  </si>
  <si>
    <t>-1055858661</t>
  </si>
  <si>
    <t>viz. výkres č. D1.4</t>
  </si>
  <si>
    <t>1,8*2</t>
  </si>
  <si>
    <t>978011191</t>
  </si>
  <si>
    <t>Otlučení vápenných nebo vápenocementových omítek vnitřních ploch stropů, v rozsahu přes 50 do 100 %</t>
  </si>
  <si>
    <t>667703164</t>
  </si>
  <si>
    <t>Místnost 1.04:</t>
  </si>
  <si>
    <t>2,8*2,9+0,7*0,1+1,0*0,3</t>
  </si>
  <si>
    <t>Mezisoučet</t>
  </si>
  <si>
    <t>Místnost 1.05:</t>
  </si>
  <si>
    <t>3,3*1,2+2,15*1,95+1,0*0,3</t>
  </si>
  <si>
    <t>Místnost 1.06:</t>
  </si>
  <si>
    <t>2,53*1,24+2,06*1,66</t>
  </si>
  <si>
    <t>Místnost 1.18:</t>
  </si>
  <si>
    <t>5,3*4,7-2,02*0,43</t>
  </si>
  <si>
    <t>Místnost 1.19:</t>
  </si>
  <si>
    <t>5,2*4,7</t>
  </si>
  <si>
    <t>16</t>
  </si>
  <si>
    <t>978013191</t>
  </si>
  <si>
    <t>Otlučení vápenných nebo vápenocementových omítek vnitřních ploch stěn s vyškrabáním spar, s očištěním zdiva, v rozsahu přes 50 do 100 %</t>
  </si>
  <si>
    <t>1026361579</t>
  </si>
  <si>
    <t>(2,9+2,8)*2*2,67</t>
  </si>
  <si>
    <t>((1,97*2+0,8)*0,3)+((1,97*2+0,7)*0,1)+((1,68+0,9+1,68)*0,2)      "ostění oken a dveří"</t>
  </si>
  <si>
    <t>-0,9*1,68    "odpočet oken"</t>
  </si>
  <si>
    <t>-0,8*1,97*2-0,6*1,97        "odpočet dveří"</t>
  </si>
  <si>
    <t>(5,25+2,15)*2*2,67</t>
  </si>
  <si>
    <t>((1,97*2+0,8)*0,3)+((1,97*2+0,7)*0,1)     "ostění dveří"</t>
  </si>
  <si>
    <t>Místnost 1.06 - nad obkladem:</t>
  </si>
  <si>
    <t>(2,53+2,9)*2*0,67</t>
  </si>
  <si>
    <t>(1,43*2+1,2)*0,2        "ostění okna"</t>
  </si>
  <si>
    <t>-1,2*0,5      "odpočet části okna"</t>
  </si>
  <si>
    <t>(5,3+4,7)*2*4,07</t>
  </si>
  <si>
    <t>-1,2*0,9*2          "odpočet bourané konstrukce"</t>
  </si>
  <si>
    <t>-1,2*0,6*2    "odpočet oken"</t>
  </si>
  <si>
    <t>-0,8*1,97        "odpočet dveří"</t>
  </si>
  <si>
    <t>(5,2+4,7)*2*2,67</t>
  </si>
  <si>
    <t>(1,5+2,1+1,5)*0,2          "ostění okna"</t>
  </si>
  <si>
    <t>-1,2*0,9*2-0,9*2,0          "odpočet bourané konstrukce"</t>
  </si>
  <si>
    <t>-2,1*1,5-1,2*0,6*2    "odpočet oken"</t>
  </si>
  <si>
    <t>-0,9*1,97        "odpočet dveří"</t>
  </si>
  <si>
    <t>17</t>
  </si>
  <si>
    <t>978059541</t>
  </si>
  <si>
    <t>Odsekání obkladů stěn včetně otlučení podkladní omítky až na zdivo z obkládaček vnitřních, z jakýchkoliv materiálů, plochy přes 1 m2</t>
  </si>
  <si>
    <t>1875055508</t>
  </si>
  <si>
    <t>(2,53+2,9)*2*2,0</t>
  </si>
  <si>
    <t>(1,43+1,2+1,43)*0,2         "ostění okna"</t>
  </si>
  <si>
    <t>-1,2*0,93      "odpočet okna"</t>
  </si>
  <si>
    <t>-0,6*1,97     "odpočet dveří"</t>
  </si>
  <si>
    <t>18</t>
  </si>
  <si>
    <t>97R01.1.2</t>
  </si>
  <si>
    <t>Utěsnění a zasypání stávajícího kanálu</t>
  </si>
  <si>
    <t>kpl</t>
  </si>
  <si>
    <t>-388759887</t>
  </si>
  <si>
    <t>viz. výkres č. D1.9</t>
  </si>
  <si>
    <t>1,0</t>
  </si>
  <si>
    <t>19</t>
  </si>
  <si>
    <t>97R01.1.3</t>
  </si>
  <si>
    <t>Demontáž klepadla na koberce</t>
  </si>
  <si>
    <t>109174044</t>
  </si>
  <si>
    <t>997</t>
  </si>
  <si>
    <t>Přesun sutě</t>
  </si>
  <si>
    <t>20</t>
  </si>
  <si>
    <t>997013111</t>
  </si>
  <si>
    <t>Vnitrostaveništní doprava suti a vybouraných hmot vodorovně do 50 m svisle s použitím mechanizace pro budovy a haly výšky do 6 m</t>
  </si>
  <si>
    <t>t</t>
  </si>
  <si>
    <t>1400970982</t>
  </si>
  <si>
    <t>997013501</t>
  </si>
  <si>
    <t>Odvoz suti a vybouraných hmot na skládku nebo meziskládku se složením, na vzdálenost do 1 km</t>
  </si>
  <si>
    <t>-264965847</t>
  </si>
  <si>
    <t>22</t>
  </si>
  <si>
    <t>997013509</t>
  </si>
  <si>
    <t>Odvoz suti a vybouraných hmot na skládku nebo meziskládku se složením, na vzdálenost Příplatek k ceně za každý další i započatý 1 km přes 1 km</t>
  </si>
  <si>
    <t>1577604765</t>
  </si>
  <si>
    <t>22,717*7      "předpoklad skládka do 8km"</t>
  </si>
  <si>
    <t>23</t>
  </si>
  <si>
    <t>997013831</t>
  </si>
  <si>
    <t>Poplatek za uložení stavebního odpadu na skládce (skládkovné) směsného stavebního a demoličního zatříděného do Katalogu odpadů pod kódem 170 904</t>
  </si>
  <si>
    <t>1880020822</t>
  </si>
  <si>
    <t>PSV</t>
  </si>
  <si>
    <t>Práce a dodávky PSV</t>
  </si>
  <si>
    <t>721</t>
  </si>
  <si>
    <t>Zdravotechnika - vnitřní kanalizace</t>
  </si>
  <si>
    <t>24</t>
  </si>
  <si>
    <t>721210814</t>
  </si>
  <si>
    <t>Demontáž kanalizačního příslušenství vpustí podlahových z kyselinovzdorné kameniny DN 125</t>
  </si>
  <si>
    <t>-1950213424</t>
  </si>
  <si>
    <t>725</t>
  </si>
  <si>
    <t>Zdravotechnika - zařizovací předměty</t>
  </si>
  <si>
    <t>25</t>
  </si>
  <si>
    <t>725110811</t>
  </si>
  <si>
    <t>Demontáž klozetů splachovacích s nádrží nebo tlakovým splachovačem</t>
  </si>
  <si>
    <t>soubor</t>
  </si>
  <si>
    <t>1579212987</t>
  </si>
  <si>
    <t>3,0</t>
  </si>
  <si>
    <t>26</t>
  </si>
  <si>
    <t>725130811</t>
  </si>
  <si>
    <t>Demontáž pisoárových stání s nádrží 1 dílných</t>
  </si>
  <si>
    <t>608279810</t>
  </si>
  <si>
    <t>2,0</t>
  </si>
  <si>
    <t>27</t>
  </si>
  <si>
    <t>725210821</t>
  </si>
  <si>
    <t>Demontáž umyvadel bez výtokových armatur umyvadel</t>
  </si>
  <si>
    <t>-106571489</t>
  </si>
  <si>
    <t>viz. výkres č. D1.3 a .02</t>
  </si>
  <si>
    <t>4,0</t>
  </si>
  <si>
    <t>28</t>
  </si>
  <si>
    <t>725240811</t>
  </si>
  <si>
    <t>Demontáž sprchových kabin a vaniček bez výtokových armatur kabin</t>
  </si>
  <si>
    <t>2040778686</t>
  </si>
  <si>
    <t>viz. výkres č .02</t>
  </si>
  <si>
    <t>29</t>
  </si>
  <si>
    <t>725330840</t>
  </si>
  <si>
    <t>Demontáž výlevek bez výtokových armatur a bez nádrže a splachovacího potrubí ocelových nebo litinových</t>
  </si>
  <si>
    <t>799432368</t>
  </si>
  <si>
    <t>30</t>
  </si>
  <si>
    <t>725590811</t>
  </si>
  <si>
    <t>Vnitrostaveništní přemístění vybouraných (demontovaných) hmot zařizovacích předmětů vodorovně do 100 m v objektech výšky do 6 m</t>
  </si>
  <si>
    <t>1917341056</t>
  </si>
  <si>
    <t>31</t>
  </si>
  <si>
    <t>725820803</t>
  </si>
  <si>
    <t>Demontáž baterií stojánkových do 2 nebo do 3 otvorů</t>
  </si>
  <si>
    <t>1006997217</t>
  </si>
  <si>
    <t>32</t>
  </si>
  <si>
    <t>725840851</t>
  </si>
  <si>
    <t>Demontáž baterií sprchových diferenciálních přes 3/4 x 1 do G 5/4 x 6/4</t>
  </si>
  <si>
    <t>198758164</t>
  </si>
  <si>
    <t>33</t>
  </si>
  <si>
    <t>7258R01.1.4</t>
  </si>
  <si>
    <t>Demontáž pračky vč. likvidace</t>
  </si>
  <si>
    <t>2131871574</t>
  </si>
  <si>
    <t>741</t>
  </si>
  <si>
    <t>Elektroinstalace - silnoproud</t>
  </si>
  <si>
    <t>34</t>
  </si>
  <si>
    <t>741R01.1.5</t>
  </si>
  <si>
    <t>Demontáž a zpětná montáž hromosvodu překotvené o tloušťku zateplení</t>
  </si>
  <si>
    <t>1979516544</t>
  </si>
  <si>
    <t xml:space="preserve">1,0     </t>
  </si>
  <si>
    <t>763</t>
  </si>
  <si>
    <t>Konstrukce suché výstavby</t>
  </si>
  <si>
    <t>35</t>
  </si>
  <si>
    <t>763411811</t>
  </si>
  <si>
    <t>Demontáž sanitárních příček vhodných do mokrého nebo suchého prostředí z desek</t>
  </si>
  <si>
    <t>154771199</t>
  </si>
  <si>
    <t>(1,2+0,93)*2,0</t>
  </si>
  <si>
    <t>36</t>
  </si>
  <si>
    <t>763411821</t>
  </si>
  <si>
    <t>Demontáž sanitárních příček vhodných do mokrého nebo suchého prostředí dveří</t>
  </si>
  <si>
    <t>-1597679747</t>
  </si>
  <si>
    <t>764</t>
  </si>
  <si>
    <t>Konstrukce klempířské</t>
  </si>
  <si>
    <t>37</t>
  </si>
  <si>
    <t>764002841</t>
  </si>
  <si>
    <t>Demontáž klempířských konstrukcí oplechování horních ploch zdí a nadezdívek do suti</t>
  </si>
  <si>
    <t>2033927172</t>
  </si>
  <si>
    <t>viz. výkres č. D1.11 a D1.6</t>
  </si>
  <si>
    <t>(23,8+9,85)*2</t>
  </si>
  <si>
    <t>38</t>
  </si>
  <si>
    <t>764002851</t>
  </si>
  <si>
    <t>Demontáž klempířských konstrukcí oplechování parapetů do suti</t>
  </si>
  <si>
    <t>-785948532</t>
  </si>
  <si>
    <t>0,6*3+0,9+1,2*6+1,5*2+2,1*3</t>
  </si>
  <si>
    <t>766</t>
  </si>
  <si>
    <t>Konstrukce truhlářské</t>
  </si>
  <si>
    <t>39</t>
  </si>
  <si>
    <t>766441811</t>
  </si>
  <si>
    <t>Demontáž parapetních desek dřevěných nebo plastových šířky do 300 mm délky do 1m</t>
  </si>
  <si>
    <t>1250896165</t>
  </si>
  <si>
    <t>40</t>
  </si>
  <si>
    <t>766441821</t>
  </si>
  <si>
    <t>Demontáž parapetních desek dřevěných nebo plastových šířky do 300 mm délky přes 1m</t>
  </si>
  <si>
    <t>-379058925</t>
  </si>
  <si>
    <t>12,0</t>
  </si>
  <si>
    <t>41</t>
  </si>
  <si>
    <t>766662811</t>
  </si>
  <si>
    <t>Demontáž dveřních konstrukcí prahů dveří jednokřídlových</t>
  </si>
  <si>
    <t>-123512165</t>
  </si>
  <si>
    <t>767</t>
  </si>
  <si>
    <t>Konstrukce zámečnické</t>
  </si>
  <si>
    <t>42</t>
  </si>
  <si>
    <t>767661811</t>
  </si>
  <si>
    <t>Demontáž mříží pevných nebo otevíravých</t>
  </si>
  <si>
    <t>-1765901239</t>
  </si>
  <si>
    <t>2,0*1,47+2,0*1,5</t>
  </si>
  <si>
    <t>43</t>
  </si>
  <si>
    <t>767821812</t>
  </si>
  <si>
    <t>Demontáž poštovních schránek samostatných zavěšených</t>
  </si>
  <si>
    <t>-1310722265</t>
  </si>
  <si>
    <t>Poznámka k položce:
Pro zpětnou montáž</t>
  </si>
  <si>
    <t>44</t>
  </si>
  <si>
    <t>767832802</t>
  </si>
  <si>
    <t>Demontáž venkovních požárních žebříků bez ochranného koše</t>
  </si>
  <si>
    <t>1858021400</t>
  </si>
  <si>
    <t>3,5</t>
  </si>
  <si>
    <t>45</t>
  </si>
  <si>
    <t>7679R01.1.6</t>
  </si>
  <si>
    <t>Demontáž ocelového schodiště</t>
  </si>
  <si>
    <t>-2030844973</t>
  </si>
  <si>
    <t>771</t>
  </si>
  <si>
    <t>Podlahy z dlaždic</t>
  </si>
  <si>
    <t>46</t>
  </si>
  <si>
    <t>771571810</t>
  </si>
  <si>
    <t>Demontáž podlah z dlaždic keramických kladených do malty</t>
  </si>
  <si>
    <t>-2145696268</t>
  </si>
  <si>
    <t>776</t>
  </si>
  <si>
    <t>Podlahy povlakové</t>
  </si>
  <si>
    <t>47</t>
  </si>
  <si>
    <t>776201812</t>
  </si>
  <si>
    <t>Demontáž povlakových podlahovin lepených ručně s podložkou</t>
  </si>
  <si>
    <t>-154913990</t>
  </si>
  <si>
    <t>48</t>
  </si>
  <si>
    <t>776410811</t>
  </si>
  <si>
    <t>Demontáž soklíků nebo lišt pryžových nebo plastových</t>
  </si>
  <si>
    <t>1947188712</t>
  </si>
  <si>
    <t>(3,2+2,9)*2</t>
  </si>
  <si>
    <t>-0,6-0,8*2        "odpočet dveří"</t>
  </si>
  <si>
    <t>(5,55+2,15)*2</t>
  </si>
  <si>
    <t>(5,2+4,7)*2</t>
  </si>
  <si>
    <t>-0,9        "odpočet dveří"</t>
  </si>
  <si>
    <t>01.2 - Stavební úpravy - vnitřní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</si>
  <si>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</si>
  <si>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</si>
  <si>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</si>
  <si>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</si>
  <si>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</si>
  <si>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</si>
  <si>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781 - Dokončovací práce - obklady</t>
  </si>
  <si>
    <t xml:space="preserve">    784 - Dokončovací práce - malby a tapety</t>
  </si>
  <si>
    <t>Zakládání</t>
  </si>
  <si>
    <t>273321411</t>
  </si>
  <si>
    <t>Základy z betonu železového (bez výztuže) desky z betonu bez zvýšených nároků na prostředí tř. C 20/25</t>
  </si>
  <si>
    <t>-272040448</t>
  </si>
  <si>
    <t>viz výkres č. D1.4 a D1.8</t>
  </si>
  <si>
    <t>(5,3*4,7-2,02*0,43)*0,15</t>
  </si>
  <si>
    <t>273362021</t>
  </si>
  <si>
    <t>Výztuž základů desek ze svařovaných sítí z drátů typu KARI</t>
  </si>
  <si>
    <t>2072874269</t>
  </si>
  <si>
    <t>(5,3*4,7-2,02*0,43)*0,00444*2       "odhad Kari síť 6/100x100"</t>
  </si>
  <si>
    <t>0,213*0,2      "20% na přesahy"</t>
  </si>
  <si>
    <t>Svislé a kompletní konstrukce</t>
  </si>
  <si>
    <t>310239211</t>
  </si>
  <si>
    <t>Zazdívka otvorů ve zdivu nadzákladovém cihlami pálenými plochy přes 1 m2 do 4 m2 na maltu vápenocementovou</t>
  </si>
  <si>
    <t>1083662163</t>
  </si>
  <si>
    <t>viz výkres č. D1.4</t>
  </si>
  <si>
    <t>(1,0+1,47)*2,0*0,4</t>
  </si>
  <si>
    <t>317142412</t>
  </si>
  <si>
    <t>Překlady nenosné prefabrikované z pórobetonu přímé osazené do tenkého maltového lože v příčkách tloušťky 75 mm, délky překladu přes 1000 do 1250 mm</t>
  </si>
  <si>
    <t>-2039612865</t>
  </si>
  <si>
    <t>317142422</t>
  </si>
  <si>
    <t>Překlady nenosné prefabrikované z pórobetonu přímé osazené do tenkého maltového lože v příčkách tloušťky 100 mm, délky překladu přes 1000 do 1250 mm</t>
  </si>
  <si>
    <t>-513280667</t>
  </si>
  <si>
    <t>317142442</t>
  </si>
  <si>
    <t>Překlady nenosné prefabrikované z pórobetonu přímé osazené do tenkého maltového lože v příčkách tloušťky 150 mm, délky překladu přes 1000 do 1250 mm</t>
  </si>
  <si>
    <t>-1930457268</t>
  </si>
  <si>
    <t>317944323</t>
  </si>
  <si>
    <t>Válcované nosníky dodatečně osazované do připravených otvorů bez zazdění hlav č. 14 až 22</t>
  </si>
  <si>
    <t>-1409408063</t>
  </si>
  <si>
    <t>1,8*2*0,0219</t>
  </si>
  <si>
    <t>342272205</t>
  </si>
  <si>
    <t>Příčky z pórobetonových tvárnic hladkých na tenké maltové lože objemová hmotnost do 500 kg/m3, tloušťka příčky 50 mm</t>
  </si>
  <si>
    <t>605450702</t>
  </si>
  <si>
    <t>1,6*2,67</t>
  </si>
  <si>
    <t>-0,6*1,97      "odpočet dveří"</t>
  </si>
  <si>
    <t>342272225</t>
  </si>
  <si>
    <t>Příčky z pórobetonových tvárnic hladkých na tenké maltové lože objemová hmotnost do 500 kg/m3, tloušťka příčky 100 mm</t>
  </si>
  <si>
    <t>-1361230643</t>
  </si>
  <si>
    <t>(2,06+2,35+1,3*3+0,9)*2,67</t>
  </si>
  <si>
    <t>-0,6*1,97*3      "odpočet dveří"</t>
  </si>
  <si>
    <t>342272245</t>
  </si>
  <si>
    <t>Příčky z pórobetonových tvárnic hladkých na tenké maltové lože objemová hmotnost do 500 kg/m3, tloušťka příčky 150 mm</t>
  </si>
  <si>
    <t>1483757739</t>
  </si>
  <si>
    <t>(4,7+3,7)*2,67</t>
  </si>
  <si>
    <t>-0,6*1,97*3-0,8*1,97      "odpočet dveří"</t>
  </si>
  <si>
    <t>342291121</t>
  </si>
  <si>
    <t>Ukotvení příček plochými kotvami, do konstrukce cihelné</t>
  </si>
  <si>
    <t>1957433139</t>
  </si>
  <si>
    <t>2,67*8</t>
  </si>
  <si>
    <t>Úpravy povrchů, podlahy a osazování výplní</t>
  </si>
  <si>
    <t>611131101</t>
  </si>
  <si>
    <t>Podkladní a spojovací vrstva vnitřních omítaných ploch cementový postřik nanášený ručně celoplošně stropů</t>
  </si>
  <si>
    <t>-1140236344</t>
  </si>
  <si>
    <t>2,8*2,9</t>
  </si>
  <si>
    <t>2,15*1,95+1,2*3,3</t>
  </si>
  <si>
    <t>2,06*1,2</t>
  </si>
  <si>
    <t>Místnost 1.07:</t>
  </si>
  <si>
    <t>0,9*1,6</t>
  </si>
  <si>
    <t>Místnost 1.08:</t>
  </si>
  <si>
    <t>1,11*1,6+0,47*1,24</t>
  </si>
  <si>
    <t>Místnost 1.20:</t>
  </si>
  <si>
    <t>Místnost 1.21:</t>
  </si>
  <si>
    <t>2,35*0,9</t>
  </si>
  <si>
    <t>Místnost 1.22:</t>
  </si>
  <si>
    <t>1,3*0,8</t>
  </si>
  <si>
    <t>Místnost 1.23:</t>
  </si>
  <si>
    <t>0,9*1,8</t>
  </si>
  <si>
    <t>Místnost 1.24:</t>
  </si>
  <si>
    <t>1,3*0,9</t>
  </si>
  <si>
    <t>Místnost 1.25:</t>
  </si>
  <si>
    <t>Místnost 1.26:</t>
  </si>
  <si>
    <t>Místnost 1.27:</t>
  </si>
  <si>
    <t>Místnost 1.28:</t>
  </si>
  <si>
    <t>2,7*4,7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</si>
  <si>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</si>
  <si>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</si>
  <si>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492660087</t>
  </si>
  <si>
    <t>69,05     "výpočet v pol.č. 611131101"</t>
  </si>
  <si>
    <t>612121101</t>
  </si>
  <si>
    <t>Zatření spár vnitřních povrchů cementovou maltou, ploch z cihel stěn</t>
  </si>
  <si>
    <t>1017840059</t>
  </si>
  <si>
    <t>Poznámka k položce:
Nové zdivo</t>
  </si>
  <si>
    <t>(1,0+1,47)*2,0</t>
  </si>
  <si>
    <t>612121112</t>
  </si>
  <si>
    <t>Zatření spár vnitřních povrchů stěrkovou hmotou, ploch z pórobetonových tvárnic stěn</t>
  </si>
  <si>
    <t>-1242180019</t>
  </si>
  <si>
    <t>(2,06+2,01+1,6*2+4,7+0,9*8+0,8*4+1,3*7+1,8*2)*2,67</t>
  </si>
  <si>
    <t>-0,6*1,97*14-0,8*1,97*2           "odpočet dveří"</t>
  </si>
  <si>
    <t>612131101</t>
  </si>
  <si>
    <t>Podkladní a spojovací vrstva vnitřních omítaných ploch cementový postřik nanášený ručně celoplošně stěn</t>
  </si>
  <si>
    <t>2013272269</t>
  </si>
  <si>
    <t>(2,8+2,9)*2*2,67</t>
  </si>
  <si>
    <t>-0,9*1,68         "odpočet okna"</t>
  </si>
  <si>
    <t>-0,8*1,97*2-0,6*1,97         "odpočet dveří"</t>
  </si>
  <si>
    <t>(2,15+5,25)*2*2,67</t>
  </si>
  <si>
    <t>-(0,6+0,7+0,8)*1,97        "odpočet dveří"</t>
  </si>
  <si>
    <t>(2,06+1,2)*2*2,67</t>
  </si>
  <si>
    <t>-1,2*1,43         "odpočet okna"</t>
  </si>
  <si>
    <t>-0,6*1,97         "odpočet dveří"</t>
  </si>
  <si>
    <t>(0,9+1,6)*2*2,67</t>
  </si>
  <si>
    <t>(1,58+1,6)*2*2,67</t>
  </si>
  <si>
    <t>-0,6*1,97*2         "odpočet dveří"</t>
  </si>
  <si>
    <t>(5,3+4,7)*2*2,67</t>
  </si>
  <si>
    <t>-1,2*1,5*2                "odpočet okna"</t>
  </si>
  <si>
    <t>-0,8*1,97*2         "odpočet dveří"</t>
  </si>
  <si>
    <t>(2,35+0,9)*2*2,67</t>
  </si>
  <si>
    <t>-(0,8*2+0,6+0,9)*1,97         "odpočet dveří"</t>
  </si>
  <si>
    <t>(1,3+0,8)*2*2,67</t>
  </si>
  <si>
    <t>-0,6*1,97*3         "odpočet dveří"</t>
  </si>
  <si>
    <t>(0,9+1,8)*2*2,67</t>
  </si>
  <si>
    <t>(1,3+0,9)*2*2,67</t>
  </si>
  <si>
    <t>(2,7+4,7)*2*2,67</t>
  </si>
  <si>
    <t>-1,2*1,5-2,1*1,5              "odpočet okna"</t>
  </si>
  <si>
    <t>-(0,6+0,8)*1,97         "odpočet dveří"</t>
  </si>
  <si>
    <t>Ostění oken:</t>
  </si>
  <si>
    <t>14,684             "výpočet v pol.č. 612325302"</t>
  </si>
  <si>
    <t>612131121</t>
  </si>
  <si>
    <t>Podkladní a spojovací vrstva vnitřních omítaných ploch penetrace akrylát-silikonová nanášená ručně stěn</t>
  </si>
  <si>
    <t>-874243742</t>
  </si>
  <si>
    <t>Poznámka k položce:
Nové pórobetonové zdivo</t>
  </si>
  <si>
    <t>73,937             "výpočet v pol.č. 612121112"</t>
  </si>
  <si>
    <t>612321121</t>
  </si>
  <si>
    <t>Omítka vápenocementová vnitřních ploch nanášená ručně jednovrstvá, tloušťky do 10 mm hladká svislých konstrukcí stěn</t>
  </si>
  <si>
    <t>923042256</t>
  </si>
  <si>
    <t>Poznámka k položce:
Pod keramický obklad</t>
  </si>
  <si>
    <t>(0,9+1,6)*2*2,0</t>
  </si>
  <si>
    <t>(1,58+1,6)*2*2,0</t>
  </si>
  <si>
    <t>(0,6+3,0)*0,6             "za kuchyňskou linkou"</t>
  </si>
  <si>
    <t>(1,3+0,8)*2*2,0</t>
  </si>
  <si>
    <t>(0,9+1,8)*2*2,0</t>
  </si>
  <si>
    <t>(1,3+0,9)*2*2,0</t>
  </si>
  <si>
    <t>612321141</t>
  </si>
  <si>
    <t>Omítka vápenocementová vnitřních ploch nanášená ručně dvouvrstvá, tloušťky jádrové omítky do 10 mm a tloušťky štuku do 3 mm štuková svislých konstrukcí stěn</t>
  </si>
  <si>
    <t>-688467568</t>
  </si>
  <si>
    <t>268,594        "výpočet v pol.č. 612131101"</t>
  </si>
  <si>
    <t>-65,514         "odpočet keramických obkladů - výpočet v pol.č. 612321121"</t>
  </si>
  <si>
    <t>-14,684         "odpočet ostění - výpočet v pol.č. 612325302"</t>
  </si>
  <si>
    <t>612325302</t>
  </si>
  <si>
    <t>Vápenocementová omítka ostění nebo nadpraží štuková</t>
  </si>
  <si>
    <t>970337834</t>
  </si>
  <si>
    <t>1,5*0,2*17+1,2*0,2*5+2,1*0,2*4+2,0*0,3*6+1,0*0,3*2+1,43*0,2*2+1,68*0,2*2+0,9*0,2+0,6*0,2*9</t>
  </si>
  <si>
    <t>622143003</t>
  </si>
  <si>
    <t>Montáž omítkových profilů plastových nebo pozinkovaných, upevněných vtlačením do podkladní vrstvy nebo přibitím rohových s tkaninou</t>
  </si>
  <si>
    <t>892126105</t>
  </si>
  <si>
    <t>Poznámka k položce:
Vnitřní úpravy</t>
  </si>
  <si>
    <t>viz. výkres č. D1.4 a D1.8</t>
  </si>
  <si>
    <t>2,67*60,0             "rohy místností"</t>
  </si>
  <si>
    <t>1,5*18+2,0*6+0,6*11+1,43*2+1,68*2+1,2*6+2,1*3+1,0*2          "ostění oken a dveří"</t>
  </si>
  <si>
    <t>M</t>
  </si>
  <si>
    <t>860589</t>
  </si>
  <si>
    <t>Lišta rohová AL s tkaninou 10/10 /2,5m</t>
  </si>
  <si>
    <t>bm</t>
  </si>
  <si>
    <t>-2098237621</t>
  </si>
  <si>
    <t>227,52*1,05 'Přepočtené koeficientem množství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</si>
  <si>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</si>
  <si>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</si>
  <si>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-2143423571</t>
  </si>
  <si>
    <t>viz. výkres č. D1.4 a D1.12</t>
  </si>
  <si>
    <t xml:space="preserve">1,5*18+2,0*6+0,6*11+1,43*2+1,68*2+1,2*6+2,1*3+1,0*2          </t>
  </si>
  <si>
    <t>59051476</t>
  </si>
  <si>
    <t>profil okenní začišťovací se sklovláknitou armovací tkaninou 9 mm/2,4 m</t>
  </si>
  <si>
    <t>660950984</t>
  </si>
  <si>
    <t>67,32*1,05 'Přepočtené koeficientem množství</t>
  </si>
  <si>
    <t>632441215</t>
  </si>
  <si>
    <t>Potěr anhydritový samonivelační litý tř. C 20, tl. přes 45 do 50 mm</t>
  </si>
  <si>
    <t>1197938102</t>
  </si>
  <si>
    <t>632451034</t>
  </si>
  <si>
    <t>Potěr cementový vyrovnávací z malty (MC-15) v ploše o průměrné (střední) tl. přes 40 do 50 mm</t>
  </si>
  <si>
    <t>524493001</t>
  </si>
  <si>
    <t>24,041              "výpočet v pol.č. 632441215"</t>
  </si>
  <si>
    <t>634111114</t>
  </si>
  <si>
    <t>Obvodová dilatace mezi stěnou a mazaninou pružnou těsnicí páskou výšky 100 mm</t>
  </si>
  <si>
    <t>-405289612</t>
  </si>
  <si>
    <t>(5,3+4,7)*2</t>
  </si>
  <si>
    <t>635111215</t>
  </si>
  <si>
    <t>Násyp ze štěrkopísku, písku nebo kameniva pod podlahy se zhutněním ze štěrkopísku</t>
  </si>
  <si>
    <t>-1074646222</t>
  </si>
  <si>
    <t>24,041*0,15              "výpočet v pol.č. 632441215"</t>
  </si>
  <si>
    <t>635111242</t>
  </si>
  <si>
    <t>Násyp ze štěrkopísku, písku nebo kameniva pod podlahy se zhutněním z kameniva hrubého 16-32</t>
  </si>
  <si>
    <t>878028229</t>
  </si>
  <si>
    <t>24,041*0,82              "výpočet v pol.č. 632441215"</t>
  </si>
  <si>
    <t>642942611</t>
  </si>
  <si>
    <t>Osazování zárubní nebo rámů kovových dveřních lisovaných nebo z úhelníků bez dveřních křídel, na montážní pěnu, plochy otvoru do 2,5 m2</t>
  </si>
  <si>
    <t>-211318149</t>
  </si>
  <si>
    <t>viz. výkres č. D1.13</t>
  </si>
  <si>
    <t>10,0</t>
  </si>
  <si>
    <t>55331350</t>
  </si>
  <si>
    <t>zárubeň ocelová pro porobeton 100 800 L/P</t>
  </si>
  <si>
    <t>-99312413</t>
  </si>
  <si>
    <t>55331384</t>
  </si>
  <si>
    <t>zárubeň ocelová pro porobeton 150 800 L/P</t>
  </si>
  <si>
    <t>-1189432226</t>
  </si>
  <si>
    <t>5533134PC01.2.1</t>
  </si>
  <si>
    <t>zárubeň ocelová pro porobeton 50 600 L/P</t>
  </si>
  <si>
    <t>1775757705</t>
  </si>
  <si>
    <t>55331346</t>
  </si>
  <si>
    <t>zárubeň ocelová pro porobeton 100 600 L/P</t>
  </si>
  <si>
    <t>501868191</t>
  </si>
  <si>
    <t>55331380</t>
  </si>
  <si>
    <t>zárubeň ocelová pro porobeton 150 600 L/P</t>
  </si>
  <si>
    <t>1769554649</t>
  </si>
  <si>
    <t>642944121</t>
  </si>
  <si>
    <t>Osazení ocelových dveřních zárubní lisovaných nebo z úhelníků dodatečně s vybetonováním prahu, plochy do 2,5 m2</t>
  </si>
  <si>
    <t>-191753631</t>
  </si>
  <si>
    <t>55331115</t>
  </si>
  <si>
    <t>zárubeň ocelová pro běžné zdění hranatý profil 110 700 L/P</t>
  </si>
  <si>
    <t>-631558605</t>
  </si>
  <si>
    <t>642946111</t>
  </si>
  <si>
    <t>Osazení stavebního pouzdra posuvných dveří do zděné příčky s jednou kapsou pro jedno dveřní křídlo průchozí šířky do 800 mm</t>
  </si>
  <si>
    <t>-1023201672</t>
  </si>
  <si>
    <t>55331610</t>
  </si>
  <si>
    <t>pouzdro stavební posuvných dveří jednopouzdrové 600 mm - standardní rozměr</t>
  </si>
  <si>
    <t>-817737222</t>
  </si>
  <si>
    <t>-375372427</t>
  </si>
  <si>
    <t>69,05     "výpočet v pol.č. 611131101 - lešení vnitřní"</t>
  </si>
  <si>
    <t>952901111</t>
  </si>
  <si>
    <t>Vyčištění budov nebo objektů před předáním do užívání budov bytové nebo občanské výstavby, světlé výšky podlaží do 4 m</t>
  </si>
  <si>
    <t>1705150360</t>
  </si>
  <si>
    <t>9R01.2.1</t>
  </si>
  <si>
    <t>Požadavek PBŘ - tabulky únikové cesty</t>
  </si>
  <si>
    <t>765443686</t>
  </si>
  <si>
    <t>9R01.2.2</t>
  </si>
  <si>
    <t>Požadavek PBŘ - nouzové světlo</t>
  </si>
  <si>
    <t>-95200220</t>
  </si>
  <si>
    <t>9R01.2.3</t>
  </si>
  <si>
    <t xml:space="preserve">Požadavek PBŘ - autonomní hlásič požáru na baterie </t>
  </si>
  <si>
    <t>-2047251547</t>
  </si>
  <si>
    <t>998</t>
  </si>
  <si>
    <t>Přesun hmot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</si>
  <si>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</si>
  <si>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</si>
  <si>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-918481283</t>
  </si>
  <si>
    <t>711</t>
  </si>
  <si>
    <t>Izolace proti vodě, vlhkosti a plynům</t>
  </si>
  <si>
    <t>711161115</t>
  </si>
  <si>
    <t>Izolace proti zemní vlhkosti a beztlakové vodě nopovými fóliemi na ploše vodorovné V vrstva ochranná, odvětrávací a drenážní výška nopku 20,0 mm, tl. fólie do 1,0 mm</t>
  </si>
  <si>
    <t>605573807</t>
  </si>
  <si>
    <t>(5,3*4,7-2,02*0,43)*2</t>
  </si>
  <si>
    <t>998711101</t>
  </si>
  <si>
    <t>Přesun hmot pro izolace proti vodě, vlhkosti a plynům stanovený z hmotnosti přesunovaného materiálu vodorovná dopravní vzdálenost do 50 m v objektech výšky do 6 m</t>
  </si>
  <si>
    <t>-981734476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</si>
  <si>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</si>
  <si>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</si>
  <si>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</si>
  <si>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</si>
  <si>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1143888105</t>
  </si>
  <si>
    <t>53,584          "výpočet v pol.č. 776111311"</t>
  </si>
  <si>
    <t>49</t>
  </si>
  <si>
    <t>6115535PC01.2.2</t>
  </si>
  <si>
    <t>kročejová izolace tl. 5 mm</t>
  </si>
  <si>
    <t>170072342</t>
  </si>
  <si>
    <t>50</t>
  </si>
  <si>
    <t>570913790</t>
  </si>
  <si>
    <t>51</t>
  </si>
  <si>
    <t>28372306</t>
  </si>
  <si>
    <t>deska EPS 100 pro trvalé zatížení v tlaku (max. 2000 kg/m2) tl 60mm</t>
  </si>
  <si>
    <t>-708232511</t>
  </si>
  <si>
    <t>24,041*1,02 'Přepočtené koeficientem množství</t>
  </si>
  <si>
    <t>52</t>
  </si>
  <si>
    <t>713121121</t>
  </si>
  <si>
    <t>Montáž tepelné izolace podlah rohožemi, pásy, deskami, dílci, bloky (izolační materiál ve specifikaci) kladenými volně dvouvrstvá</t>
  </si>
  <si>
    <t>546873658</t>
  </si>
  <si>
    <t>53</t>
  </si>
  <si>
    <t>-1668518273</t>
  </si>
  <si>
    <t>24,041*2,04 'Přepočtené koeficientem množství</t>
  </si>
  <si>
    <t>54</t>
  </si>
  <si>
    <t>998713101</t>
  </si>
  <si>
    <t>Přesun hmot pro izolace tepelné stanovený z hmotnosti přesunovaného materiálu vodorovná dopravní vzdálenost do 50 m v objektech výšky do 6 m</t>
  </si>
  <si>
    <t>1664930904</t>
  </si>
  <si>
    <t>55</t>
  </si>
  <si>
    <t>763131714</t>
  </si>
  <si>
    <t>Podhled ze sádrokartonových desek ostatní práce a konstrukce na podhledech ze sádrokartonových desek základní penetrační nátěr</t>
  </si>
  <si>
    <t>879670576</t>
  </si>
  <si>
    <t>0,4*2,67</t>
  </si>
  <si>
    <t>1,2*2,67</t>
  </si>
  <si>
    <t>56</t>
  </si>
  <si>
    <t>763164511</t>
  </si>
  <si>
    <t>Obklad ze sádrokartonových desek konstrukcí kovových včetně ochranných úhelníků ve tvaru L rozvinuté šíře do 0,4 m, opláštěný deskou standardní A, tl. 12,5 mm</t>
  </si>
  <si>
    <t>-1295859758</t>
  </si>
  <si>
    <t>2,67</t>
  </si>
  <si>
    <t>57</t>
  </si>
  <si>
    <t>763164551</t>
  </si>
  <si>
    <t>Obklad ze sádrokartonových desek konstrukcí kovových včetně ochranných úhelníků ve tvaru L rozvinuté šíře přes 0,8 m, opláštěný deskou standardní A, tl. 12,5 mm</t>
  </si>
  <si>
    <t>-1226657635</t>
  </si>
  <si>
    <t>58</t>
  </si>
  <si>
    <t>76317231R01.2.4</t>
  </si>
  <si>
    <t>Instalační technika pro konstrukce ze sádrokartonových desek montáž revizních dvířek velikost 800x1200 mm</t>
  </si>
  <si>
    <t>-1962082714</t>
  </si>
  <si>
    <t>59</t>
  </si>
  <si>
    <t>5903071PC01.2.3</t>
  </si>
  <si>
    <t>dvířka revizní 800x1200 mm</t>
  </si>
  <si>
    <t>1670099775</t>
  </si>
  <si>
    <t>60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</si>
  <si>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</si>
  <si>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</si>
  <si>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1117732628</t>
  </si>
  <si>
    <t>61</t>
  </si>
  <si>
    <t>76431160R01.2.5</t>
  </si>
  <si>
    <t>Rohová lišta z Pz s povrchovou úpravou rš 100 mm</t>
  </si>
  <si>
    <t>279988323</t>
  </si>
  <si>
    <t>viz. výkres č. D1.14</t>
  </si>
  <si>
    <t>6,0</t>
  </si>
  <si>
    <t>62</t>
  </si>
  <si>
    <t>998764101</t>
  </si>
  <si>
    <t>Přesun hmot pro konstrukce klempířské stanovený z hmotnosti přesunovaného materiálu vodorovná dopravní vzdálenost do 50 m v objektech výšky do 6 m</t>
  </si>
  <si>
    <t>-771450460</t>
  </si>
  <si>
    <t>63</t>
  </si>
  <si>
    <t>766660001</t>
  </si>
  <si>
    <t>Montáž dveřních křídel dřevěných nebo plastových otevíravých do ocelové zárubně povrchově upravených jednokřídlových, šířky do 800 mm</t>
  </si>
  <si>
    <t>278595629</t>
  </si>
  <si>
    <t>64</t>
  </si>
  <si>
    <t>6116293PC01.2.4</t>
  </si>
  <si>
    <t>dveře vnitřní hladké laminované HPL 1křídlé 60x197cm ozn. D3 až D6 vč. kování</t>
  </si>
  <si>
    <t>59663871</t>
  </si>
  <si>
    <t>65</t>
  </si>
  <si>
    <t>6116293PC01.2.5</t>
  </si>
  <si>
    <t>dveře vnitřní hladké laminované HPL 1křídlé 70x197cm ozn. D7 vč. kování</t>
  </si>
  <si>
    <t>1187108690</t>
  </si>
  <si>
    <t>66</t>
  </si>
  <si>
    <t>6116293PC01.2.6</t>
  </si>
  <si>
    <t>dveře vnitřní hladké laminované HPL 1křídlé 80x197cm ozn. D2 vč. kování</t>
  </si>
  <si>
    <t>-1309247123</t>
  </si>
  <si>
    <t>67</t>
  </si>
  <si>
    <t>766660311</t>
  </si>
  <si>
    <t>Montáž dveřních křídel dřevěných nebo plastových posuvných dveří do pouzdra zděné příčky s jednou kapsou jednokřídlových, průchozí šířky do 800 mm</t>
  </si>
  <si>
    <t>-1559684415</t>
  </si>
  <si>
    <t>68</t>
  </si>
  <si>
    <t>6116293PC01.2.7</t>
  </si>
  <si>
    <t>dveře vnitřní hladké laminované HPL 1křídlé 60x197cm ozn. D5 vč. kování a větrací mřížky</t>
  </si>
  <si>
    <t>-1480797550</t>
  </si>
  <si>
    <t>69</t>
  </si>
  <si>
    <t>998766101</t>
  </si>
  <si>
    <t>Přesun hmot pro konstrukce truhlářské stanovený z hmotnosti přesunovaného materiálu vodorovná dopravní vzdálenost do 50 m v objektech výšky do 6 m</t>
  </si>
  <si>
    <t>1299621136</t>
  </si>
  <si>
    <t>70</t>
  </si>
  <si>
    <t>771474114</t>
  </si>
  <si>
    <t>Montáž soklíků z dlaždic keramických lepených flexibilním lepidlem rovných výšky přes 120 do 150 mm</t>
  </si>
  <si>
    <t>-760177716</t>
  </si>
  <si>
    <t>(2,06+1,2)*2</t>
  </si>
  <si>
    <t>-0,7           "odpočet dveří"</t>
  </si>
  <si>
    <t>(2,35+1,2)*2</t>
  </si>
  <si>
    <t>-0,9-0,8*2-0,6           "odpočet dveří"</t>
  </si>
  <si>
    <t>71</t>
  </si>
  <si>
    <t>59761408</t>
  </si>
  <si>
    <t>dlaždice keramické slinuté neglazované mrazuvzdorné barevná přes 9 do 12 ks/m2</t>
  </si>
  <si>
    <t>-1653108929</t>
  </si>
  <si>
    <t>9,82*0,15</t>
  </si>
  <si>
    <t>1,473*1,1 'Přepočtené koeficientem množství</t>
  </si>
  <si>
    <t>72</t>
  </si>
  <si>
    <t>771574131</t>
  </si>
  <si>
    <t>Montáž podlah z dlaždic keramických lepených flexibilním lepidlem režných nebo glazovaných protiskluzných nebo reliefovaných do 50 ks/ m2</t>
  </si>
  <si>
    <t>989671483</t>
  </si>
  <si>
    <t>0,6*0,05       "práh dveří"</t>
  </si>
  <si>
    <t>0,8*0,15+0,8*0,1+1,1*0,4             "prahy dveří"</t>
  </si>
  <si>
    <t>0,6*0,15       "práh dveří"</t>
  </si>
  <si>
    <t>0,6*0,1       "práh dveří"</t>
  </si>
  <si>
    <t>0,6*0,15*2       "práh dveří"</t>
  </si>
  <si>
    <t>73</t>
  </si>
  <si>
    <t>-901455885</t>
  </si>
  <si>
    <t>74</t>
  </si>
  <si>
    <t>771579191</t>
  </si>
  <si>
    <t>Montáž podlah z dlaždic keramických Příplatek k cenám za plochu do 5 m2 jednotlivě</t>
  </si>
  <si>
    <t>-1247106193</t>
  </si>
  <si>
    <t>17,106           "výpočet v pol.č. 771574131"</t>
  </si>
  <si>
    <t>75</t>
  </si>
  <si>
    <t>771591111</t>
  </si>
  <si>
    <t>Podlahy - ostatní práce penetrace podkladu</t>
  </si>
  <si>
    <t>-356562413</t>
  </si>
  <si>
    <t>76</t>
  </si>
  <si>
    <t>771591115</t>
  </si>
  <si>
    <t>Podlahy - ostatní práce spárování silikonem</t>
  </si>
  <si>
    <t>709312667</t>
  </si>
  <si>
    <t>(0,9+1,6)*2</t>
  </si>
  <si>
    <t>(1,58+1,6)*2</t>
  </si>
  <si>
    <t>(2,35+0,9)*2</t>
  </si>
  <si>
    <t>(1,3+0,8)*2</t>
  </si>
  <si>
    <t>(0,9+1,8)*2</t>
  </si>
  <si>
    <t>(1,3+0,9)*2</t>
  </si>
  <si>
    <t>77</t>
  </si>
  <si>
    <t>771591185</t>
  </si>
  <si>
    <t>Podlahy - ostatní práce řezání dlaždic keramických rovné</t>
  </si>
  <si>
    <t>-1491690988</t>
  </si>
  <si>
    <t>Poznámka k položce:
Dlaždice pro soklíky</t>
  </si>
  <si>
    <t>78</t>
  </si>
  <si>
    <t>771990112</t>
  </si>
  <si>
    <t>Vyrovnání podkladní vrstvy samonivelační stěrkou tl. 4 mm, min. pevnosti 30 MPa</t>
  </si>
  <si>
    <t>-2004773868</t>
  </si>
  <si>
    <t>79</t>
  </si>
  <si>
    <t>998771101</t>
  </si>
  <si>
    <t>Přesun hmot pro podlahy z dlaždic stanovený z hmotnosti přesunovaného materiálu vodorovná dopravní vzdálenost do 50 m v objektech výšky do 6 m</t>
  </si>
  <si>
    <t>1838831725</t>
  </si>
  <si>
    <t>80</t>
  </si>
  <si>
    <t>776111116</t>
  </si>
  <si>
    <t>Příprava podkladu broušení podlah stávajícího podkladu pro odstranění lepidla (po starých krytinách)</t>
  </si>
  <si>
    <t>1861720963</t>
  </si>
  <si>
    <t>viz výkres č. D1.4 a D1.3</t>
  </si>
  <si>
    <t>1,0*0,3+0,7*0,1          "prahy dveří"</t>
  </si>
  <si>
    <t>0,7*0,1+0,6*0,1                  "prahy dveří"</t>
  </si>
  <si>
    <t>81</t>
  </si>
  <si>
    <t>776111311</t>
  </si>
  <si>
    <t>Příprava podkladu vysátí podlah</t>
  </si>
  <si>
    <t>557118106</t>
  </si>
  <si>
    <t>0,8*0,1                  "prahy dveří"</t>
  </si>
  <si>
    <t>82</t>
  </si>
  <si>
    <t>776121321</t>
  </si>
  <si>
    <t>Příprava podkladu penetrace neředěná podlah</t>
  </si>
  <si>
    <t>-624099583</t>
  </si>
  <si>
    <t>83</t>
  </si>
  <si>
    <t>776141111</t>
  </si>
  <si>
    <t>Příprava podkladu vyrovnání samonivelační stěrkou podlah min.pevnosti 20 MPa, tloušťky do 3 mm</t>
  </si>
  <si>
    <t>30607304</t>
  </si>
  <si>
    <t>84</t>
  </si>
  <si>
    <t>776221111</t>
  </si>
  <si>
    <t>Montáž podlahovin z PVC lepením standardním lepidlem z pásů standardních</t>
  </si>
  <si>
    <t>1815457037</t>
  </si>
  <si>
    <t>85</t>
  </si>
  <si>
    <t>28411011</t>
  </si>
  <si>
    <t>PVC heterogen.zátěž. akustické antibakter., nášlap. vrstva 0,70 mm, R 10, zátěž 34/43,otlak do 0,06 mm,útlum 15dB,Bfl S1</t>
  </si>
  <si>
    <t>-1482181857</t>
  </si>
  <si>
    <t>53,584*1,1 'Přepočtené koeficientem množství</t>
  </si>
  <si>
    <t>86</t>
  </si>
  <si>
    <t>776411111</t>
  </si>
  <si>
    <t>Montáž soklíků lepením obvodových, výšky do 80 mm</t>
  </si>
  <si>
    <t>977059874</t>
  </si>
  <si>
    <t>(2,9+3,2)*2</t>
  </si>
  <si>
    <t>-0,8*2-0,6          "odpočet dveří"</t>
  </si>
  <si>
    <t>(2,15+5,25)*2</t>
  </si>
  <si>
    <t>-0,6-0,7-0,8          "odpočet dveří"</t>
  </si>
  <si>
    <t>-0,8*2          "odpočet dveří"</t>
  </si>
  <si>
    <t>(2,7+4,7)*2</t>
  </si>
  <si>
    <t>-0,8-0,6          "odpočet dveří"</t>
  </si>
  <si>
    <t>87</t>
  </si>
  <si>
    <t>28411010</t>
  </si>
  <si>
    <t>lišta soklová PVC 20 x 100 mm</t>
  </si>
  <si>
    <t>-1894844871</t>
  </si>
  <si>
    <t>54,5*1,02 'Přepočtené koeficientem množství</t>
  </si>
  <si>
    <t>88</t>
  </si>
  <si>
    <t>776421312</t>
  </si>
  <si>
    <t>Montáž lišt přechodových šroubovaných</t>
  </si>
  <si>
    <t>762748431</t>
  </si>
  <si>
    <t>0,6*8+0,8*2+0,7+0,9</t>
  </si>
  <si>
    <t>89</t>
  </si>
  <si>
    <t>59054101</t>
  </si>
  <si>
    <t>profil přechodový Al s pohyblivým ramenem 10 x 20mm</t>
  </si>
  <si>
    <t>-913108584</t>
  </si>
  <si>
    <t>8*1,02 'Přepočtené koeficientem množství</t>
  </si>
  <si>
    <t>90</t>
  </si>
  <si>
    <t>998776101</t>
  </si>
  <si>
    <t>Přesun hmot pro podlahy povlakové stanovený z hmotnosti přesunovaného materiálu vodorovná dopravní vzdálenost do 50 m v objektech výšky do 6 m</t>
  </si>
  <si>
    <t>-431134206</t>
  </si>
  <si>
    <t>781</t>
  </si>
  <si>
    <t>Dokončovací práce - obklady</t>
  </si>
  <si>
    <t>91</t>
  </si>
  <si>
    <t>781473114</t>
  </si>
  <si>
    <t>Montáž obkladů vnitřních stěn z dlaždic keramických lepených standardním lepidlem režných nebo glazovaných hladkých přes 19 do 22 ks/m2</t>
  </si>
  <si>
    <t>-1192139606</t>
  </si>
  <si>
    <t>65,514            "výpočet v pol.č. 612321121"</t>
  </si>
  <si>
    <t>92</t>
  </si>
  <si>
    <t>59761071</t>
  </si>
  <si>
    <t>obkládačky keramické koupelnové (barevné) přes 12 do 16 ks/m2</t>
  </si>
  <si>
    <t>-1308705130</t>
  </si>
  <si>
    <t>65,514*1,1 'Přepočtené koeficientem množství</t>
  </si>
  <si>
    <t>93</t>
  </si>
  <si>
    <t>781479191</t>
  </si>
  <si>
    <t>Montáž obkladů vnitřních stěn z dlaždic keramických Příplatek k cenám za plochu do 10 m2 jednotlivě</t>
  </si>
  <si>
    <t>-1221095808</t>
  </si>
  <si>
    <t>94</t>
  </si>
  <si>
    <t>781491021</t>
  </si>
  <si>
    <t>Montáž zrcadel lepených silikonovým tmelem na keramický obklad, plochy do 1 m2</t>
  </si>
  <si>
    <t>-933780123</t>
  </si>
  <si>
    <t>viz. výkres č. D1.5</t>
  </si>
  <si>
    <t>0,5*0,35*3</t>
  </si>
  <si>
    <t>95</t>
  </si>
  <si>
    <t>63465126</t>
  </si>
  <si>
    <t>zrcadlo nemontované čiré tl 5mm max. rozměr 3210x2250mm</t>
  </si>
  <si>
    <t>171842968</t>
  </si>
  <si>
    <t>0,525*1,1 'Přepočtené koeficientem množství</t>
  </si>
  <si>
    <t>96</t>
  </si>
  <si>
    <t>781493111</t>
  </si>
  <si>
    <t>Ostatní prvky plastové profily ukončovací a dilatační lepené standardním lepidlem rohové</t>
  </si>
  <si>
    <t>785163517</t>
  </si>
  <si>
    <t>97</t>
  </si>
  <si>
    <t>781493511</t>
  </si>
  <si>
    <t>Ostatní prvky plastové profily ukončovací a dilatační lepené standardním lepidlem ukončovací</t>
  </si>
  <si>
    <t>-1280860747</t>
  </si>
  <si>
    <t>-0,6        "odpočet dveří"</t>
  </si>
  <si>
    <t>-0,6*2         "odpočet dveří"</t>
  </si>
  <si>
    <t>-0,6*3         "odpočet dveří"</t>
  </si>
  <si>
    <t>-0,6         "odpočet dveří"</t>
  </si>
  <si>
    <t>98</t>
  </si>
  <si>
    <t>781495111</t>
  </si>
  <si>
    <t>Ostatní prvky ostatní práce penetrace podkladu</t>
  </si>
  <si>
    <t>202866751</t>
  </si>
  <si>
    <t>99</t>
  </si>
  <si>
    <t>998781101</t>
  </si>
  <si>
    <t>Přesun hmot pro obklady keramické stanovený z hmotnosti přesunovaného materiálu vodorovná dopravní vzdálenost do 50 m v objektech výšky do 6 m</t>
  </si>
  <si>
    <t>-664587193</t>
  </si>
  <si>
    <t>784</t>
  </si>
  <si>
    <t>Dokončovací práce - malby a tapety</t>
  </si>
  <si>
    <t>100</t>
  </si>
  <si>
    <t>784111011</t>
  </si>
  <si>
    <t>Obroušení podkladu omítky v místnostech výšky do 3,80 m</t>
  </si>
  <si>
    <t>765883735</t>
  </si>
  <si>
    <t>STROP:</t>
  </si>
  <si>
    <t>STĚNY:</t>
  </si>
  <si>
    <t>Místnost 1.07 - nad obkladem:</t>
  </si>
  <si>
    <t>(0,9+1,6)*2*0,67</t>
  </si>
  <si>
    <t>Místnost 1.08 - nad obkladem:</t>
  </si>
  <si>
    <t>(1,58+1,6)*2*0,67</t>
  </si>
  <si>
    <t>Místnost 1.22 - nad obkladem:</t>
  </si>
  <si>
    <t>(1,3+0,8)*2*0,67</t>
  </si>
  <si>
    <t>Místnost 1.23 - nad obkladem:</t>
  </si>
  <si>
    <t>(0,9+1,8)*2*0,67</t>
  </si>
  <si>
    <t>Místnost 1.24 - nad obkladem:</t>
  </si>
  <si>
    <t>(1,3+0,9)*2*0,67</t>
  </si>
  <si>
    <t>Místnost 1.25 - nad obkladem:</t>
  </si>
  <si>
    <t>Místnost 1.26 - nad obkladem:</t>
  </si>
  <si>
    <t>Místnost 1.27 - nad obkladem:</t>
  </si>
  <si>
    <t>101</t>
  </si>
  <si>
    <t>784171101</t>
  </si>
  <si>
    <t>Zakrytí nemalovaných ploch (materiál ve specifikaci) včetně pozdějšího odkrytí podlah</t>
  </si>
  <si>
    <t>606496970</t>
  </si>
  <si>
    <t>102</t>
  </si>
  <si>
    <t>58124844</t>
  </si>
  <si>
    <t>fólie pro malířské potřeby zakrývací,  25µ,  4 x 5 m</t>
  </si>
  <si>
    <t>-1247685155</t>
  </si>
  <si>
    <t>69,05*1,05 'Přepočtené koeficientem množství</t>
  </si>
  <si>
    <t>103</t>
  </si>
  <si>
    <t>784181101</t>
  </si>
  <si>
    <t>Penetrace podkladu jednonásobná základní akrylátová v místnostech výšky do 3,80 m</t>
  </si>
  <si>
    <t>659982799</t>
  </si>
  <si>
    <t>307,738         "výpočet v pol.č. 784111011"</t>
  </si>
  <si>
    <t>104</t>
  </si>
  <si>
    <t>784211101</t>
  </si>
  <si>
    <t>Malby z malířských směsí otěruvzdorných za mokra dvojnásobné, bílé za mokra otěruvzdorné výborně v místnostech výšky do 3,80 m</t>
  </si>
  <si>
    <t>595604853</t>
  </si>
  <si>
    <t>01.3 - Stavební úpravy - zateplení</t>
  </si>
  <si>
    <t xml:space="preserve">    712 - Povlakové krytiny</t>
  </si>
  <si>
    <t>621221031</t>
  </si>
  <si>
    <t>Montáž kontaktního zateplení z desek z minerální vlny s podélnou orientací vláken na vnější podhledy, tloušťky desek přes 120 do 160 mm</t>
  </si>
  <si>
    <t>1367579674</t>
  </si>
  <si>
    <t>1,5*0,5*2</t>
  </si>
  <si>
    <t>63151538</t>
  </si>
  <si>
    <t>deska izolační minerální kontaktních fasád podélné vlákno λ=0,036 tl 160mm</t>
  </si>
  <si>
    <t>-1008098835</t>
  </si>
  <si>
    <t>1,5*1,02 'Přepočtené koeficientem množství</t>
  </si>
  <si>
    <t>621541031</t>
  </si>
  <si>
    <t>Omítka tenkovrstvá silikonsilikátová vnějších ploch hydrofobní, se samočistícím účinkem probarvená, včetně penetrace podkladu zrnitá, tloušťky 3,0 mm podhledů</t>
  </si>
  <si>
    <t>-882346821</t>
  </si>
  <si>
    <t>1,5             "výpočet v pol.č. 621221031"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</si>
  <si>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</si>
  <si>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</si>
  <si>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17265343</t>
  </si>
  <si>
    <t>(23,8+9,85)*2*3,86</t>
  </si>
  <si>
    <t>(1,5*18+0,6*11+1,43*2+1,68*2+1,2*5+2,1*3)*0,2      "ostění oken"</t>
  </si>
  <si>
    <t>-(1,2*1,5*3+1,2*2,0+1,0*2,0*2+2,1*1,5*3+1,5*1,5*2+0,6*0,6*3+0,9*1,68+1,2*1,43+1,2*0,6) "odpočet oken a dveří"</t>
  </si>
  <si>
    <t>622211021</t>
  </si>
  <si>
    <t>Montáž kontaktního zateplení z polystyrenových desek nebo z kombinovaných desek na vnější stěny, tloušťky desek přes 80 do 120 mm</t>
  </si>
  <si>
    <t>-604482656</t>
  </si>
  <si>
    <t>(23,8+9,85)*2*0,35</t>
  </si>
  <si>
    <t>28376383</t>
  </si>
  <si>
    <t>deska z polystyrénu XPS, hrana polodrážková a hladký povrch s vyšší odolností tl 120mm</t>
  </si>
  <si>
    <t>42905941</t>
  </si>
  <si>
    <t>23,555*1,02 'Přepočtené koeficientem množství</t>
  </si>
  <si>
    <t>622221031</t>
  </si>
  <si>
    <t>Montáž kontaktního zateplení z desek z minerální vlny s podélnou orientací vláken na vnější stěny, tloušťky desek přes 120 do 160 mm</t>
  </si>
  <si>
    <t>400755738</t>
  </si>
  <si>
    <t>(23,8+9,85)*2*3,5</t>
  </si>
  <si>
    <t>-(1,2*1,5*3+1,2*1,65+1,0*1,65*2+2,1*1,5*3+1,5*1,5*2+0,6*0,6*3+0,9*1,68+1,2*1,43+1,2*0,6) "odpočet oken a dveří"</t>
  </si>
  <si>
    <t>-887311191</t>
  </si>
  <si>
    <t>205,892*1,02 'Přepočtené koeficientem množství</t>
  </si>
  <si>
    <t>622222001</t>
  </si>
  <si>
    <t>Montáž kontaktního zateplení vnějšího ostění, nadpraží nebo parapetu z desek z minerální vlny s podélnou nebo kolmou orientací vláken hloubky špalet do 200 mm, tloušťky desek do 40 mm</t>
  </si>
  <si>
    <t>-1036288858</t>
  </si>
  <si>
    <t>63151518</t>
  </si>
  <si>
    <t>deska izolační minerální kontaktních fasád podélné vlákno λ=0,036 tl 40mm</t>
  </si>
  <si>
    <t>296252663</t>
  </si>
  <si>
    <t>67,32*0,35</t>
  </si>
  <si>
    <t>23,562*1,1 'Přepočtené koeficientem množství</t>
  </si>
  <si>
    <t>622252001</t>
  </si>
  <si>
    <t>Montáž lišt kontaktního zateplení zakládacích soklových připevněných hmoždinkami</t>
  </si>
  <si>
    <t>1859343276</t>
  </si>
  <si>
    <t>-1,0*2-1,2          "odpočet dveří"</t>
  </si>
  <si>
    <t>59051649</t>
  </si>
  <si>
    <t>lišta soklová Al s okapničkou zakládací U 12cm 0,95/200cm</t>
  </si>
  <si>
    <t>1891663108</t>
  </si>
  <si>
    <t>64,1*1,05 'Přepočtené koeficientem množství</t>
  </si>
  <si>
    <t>622252002</t>
  </si>
  <si>
    <t>Montáž lišt kontaktního zateplení ostatních stěnových, dilatačních apod. lepených do tmelu</t>
  </si>
  <si>
    <t>1256196555</t>
  </si>
  <si>
    <t>75,02           "rohová lišta"</t>
  </si>
  <si>
    <t>67,32           "začišťovací profil"</t>
  </si>
  <si>
    <t>21,2             "okapnice"</t>
  </si>
  <si>
    <t>18,0             "parapet"</t>
  </si>
  <si>
    <t>59051480</t>
  </si>
  <si>
    <t>profil rohový Al s tkaninou kontaktního zateplení</t>
  </si>
  <si>
    <t>420979736</t>
  </si>
  <si>
    <t>3,5*8             "rohy objektu"</t>
  </si>
  <si>
    <t>1,5*16+2,0*6+0,6*8+1,43*2+1,68*2           "ostění oken a dveří"</t>
  </si>
  <si>
    <t>75,02*1,05 'Přepočtené koeficientem množství</t>
  </si>
  <si>
    <t>545998765</t>
  </si>
  <si>
    <t>59051510</t>
  </si>
  <si>
    <t>profil okenní s nepřiznanou podomítkovou okapnicí PVC 2,0 m</t>
  </si>
  <si>
    <t>-544692397</t>
  </si>
  <si>
    <t>1,2*6+2,1*3+1,5*2+0,6*3++0,9+1,0*2</t>
  </si>
  <si>
    <t>21,2*1,05 'Přepočtené koeficientem množství</t>
  </si>
  <si>
    <t>59051512</t>
  </si>
  <si>
    <t>profil parapetní se sklovláknitou armovací tkaninou PVC 2 m</t>
  </si>
  <si>
    <t>-482832514</t>
  </si>
  <si>
    <t>1,2*5+2,1*3+1,5*2+0,6*3++0,9</t>
  </si>
  <si>
    <t>18*1,05 'Přepočtené koeficientem množství</t>
  </si>
  <si>
    <t>622511121</t>
  </si>
  <si>
    <t>Omítka tenkovrstvá akrylátová vnějších ploch probarvená, včetně penetrace podkladu mozaiková hrubozrnná stěn</t>
  </si>
  <si>
    <t>1652294864</t>
  </si>
  <si>
    <t>23,555          "výpočet v pol.č. 622211021"</t>
  </si>
  <si>
    <t>622541031</t>
  </si>
  <si>
    <t>Omítka tenkovrstvá silikonsilikátová vnějších ploch hydrofobní, se samočistícím účinkem probarvená, včetně penetrace podkladu zrnitá, tloušťky 3,0 mm stěn</t>
  </si>
  <si>
    <t>302269896</t>
  </si>
  <si>
    <t>205,892              "výpočet v pol.č. 622221031"</t>
  </si>
  <si>
    <t xml:space="preserve">(1,5*18+2,0*6+0,6*11+1,43*2+1,68*2+1,2*6+2,1*3+1,0*2)*0,35       "ostění"          </t>
  </si>
  <si>
    <t>629991011</t>
  </si>
  <si>
    <t>Zakrytí vnějších ploch před znečištěním včetně pozdějšího odkrytí výplní otvorů a svislých ploch fólií přilepenou lepící páskou</t>
  </si>
  <si>
    <t>774626106</t>
  </si>
  <si>
    <t>1,2*1,5*3+1,2*2,0+1,0*2,0*2+2,1*1,5*3+1,5*1,5*2+0,6*0,6*3+0,9*1,68+1,2*1,43+1,2*0,6</t>
  </si>
  <si>
    <t>629995101</t>
  </si>
  <si>
    <t>Očištění vnějších ploch tlakovou vodou omytím</t>
  </si>
  <si>
    <t>1907369698</t>
  </si>
  <si>
    <t>239,424             "výpočet v pol.č. 622111121"</t>
  </si>
  <si>
    <t>62999R01.3.1</t>
  </si>
  <si>
    <t>Vyspravení betonového stupně</t>
  </si>
  <si>
    <t>-1422427477</t>
  </si>
  <si>
    <t>644941112</t>
  </si>
  <si>
    <t>Montáž průvětrníků nebo mřížek odvětrávacích velikosti přes 150 x 200 do 300 x 300 mm</t>
  </si>
  <si>
    <t>1737254473</t>
  </si>
  <si>
    <t>55341413</t>
  </si>
  <si>
    <t>průvětrník mřížový s klapkami 30x30cm</t>
  </si>
  <si>
    <t>1287567965</t>
  </si>
  <si>
    <t>(23,8+9,85)*2*1,0                "venkovní lešení"</t>
  </si>
  <si>
    <t>712</t>
  </si>
  <si>
    <t>Povlakové krytiny</t>
  </si>
  <si>
    <t>712811101</t>
  </si>
  <si>
    <t>Provedení povlakové krytiny střech samostatným vytažením izolačního povlaku za studena na konstrukce převyšující úroveň střechy, nátěrem penetračním</t>
  </si>
  <si>
    <t>776732756</t>
  </si>
  <si>
    <t>viz. výkres č. D1.6</t>
  </si>
  <si>
    <t>(23,8+8,4)*2*1,0</t>
  </si>
  <si>
    <t>11163150</t>
  </si>
  <si>
    <t>lak asfaltový penetrační</t>
  </si>
  <si>
    <t>178812599</t>
  </si>
  <si>
    <t>64,4*0,00035 'Přepočtené koeficientem množství</t>
  </si>
  <si>
    <t>712841559</t>
  </si>
  <si>
    <t>Provedení povlakové krytiny střech samostatným vytažením izolačního povlaku pásy přitavením na konstrukce převyšující úroveň střechy, NAIP</t>
  </si>
  <si>
    <t>-263210949</t>
  </si>
  <si>
    <t>64,4              "výpočet v pol.č. 712811101"</t>
  </si>
  <si>
    <t>62852256</t>
  </si>
  <si>
    <t>pásy s modifikovaným asfaltem tl. 4,2 mm vložka polyesterové rouno barevný minerální hrubozrnný posyp</t>
  </si>
  <si>
    <t>-1765552697</t>
  </si>
  <si>
    <t>64,4*1,2 'Přepočtené koeficientem množství</t>
  </si>
  <si>
    <t>712921932</t>
  </si>
  <si>
    <t>Provedení údržby průniků povlakové krytiny střech natěradly a tmely za horka nátěrem asfaltovým vpustí, ventilací nebo komínů</t>
  </si>
  <si>
    <t>1493410687</t>
  </si>
  <si>
    <t>1750200871</t>
  </si>
  <si>
    <t>1*0,0015 'Přepočtené koeficientem množství</t>
  </si>
  <si>
    <t>712941963</t>
  </si>
  <si>
    <t>Provedení údržby průniků povlakové krytiny střech pásy přitavením NAIP vpustí, ventilací nebo komínů</t>
  </si>
  <si>
    <t>1600306366</t>
  </si>
  <si>
    <t>1734845107</t>
  </si>
  <si>
    <t>0,5*1,15 'Přepočtené koeficientem množství</t>
  </si>
  <si>
    <t>71299810R01.3.2</t>
  </si>
  <si>
    <t>Provedení povlakové krytiny střech - ostatní práce montáž odvodňovacího prvku doplňků ochranného koše</t>
  </si>
  <si>
    <t>-896272402</t>
  </si>
  <si>
    <t>2834910PC01.3.1</t>
  </si>
  <si>
    <t xml:space="preserve">koš ochranný pro odvodnění ploché střechy </t>
  </si>
  <si>
    <t>1010671601</t>
  </si>
  <si>
    <t>998712101</t>
  </si>
  <si>
    <t>Přesun hmot pro povlakové krytiny stanovený z hmotnosti přesunovaného materiálu vodorovná dopravní vzdálenost do 50 m v objektech výšky do 6 m</t>
  </si>
  <si>
    <t>-565004031</t>
  </si>
  <si>
    <t>76414143R01.3.3</t>
  </si>
  <si>
    <t>Krytina ze svitků nebo tabulí z titanzinkového předzvětralého plechu s úpravou u okapů, prostupů a výčnělků střechy rovné drážkováním z tabulí, velikosti 1000 x 2000 mm, sklon střechy do 30°</t>
  </si>
  <si>
    <t>-521579549</t>
  </si>
  <si>
    <t>1,68*3,0</t>
  </si>
  <si>
    <t>76422640R01.3.4</t>
  </si>
  <si>
    <t>Oplechování parapetů z hliníkového plechu rovných mechanicky kotvené, bez rohů rš 420 mm</t>
  </si>
  <si>
    <t>-1178611323</t>
  </si>
  <si>
    <t>1,2*5+0,6*3+0,9*6</t>
  </si>
  <si>
    <t>76424440R01.3.5</t>
  </si>
  <si>
    <t>Oplechování horních ploch zdí a nadezdívek (atik) z titanzinkového předzvětralého plechu mechanicky kotvené rš 560 mm vč. příchytek</t>
  </si>
  <si>
    <t>1792617830</t>
  </si>
  <si>
    <t>68,0</t>
  </si>
  <si>
    <t>76432542R01.3.6</t>
  </si>
  <si>
    <t>Lemování trub, konzol, držáků a ostatních kusových prvků z hliníkového plechu střech s krytinou skládanou mimo prejzovou nebo z plechu, průměr přes 100 do 150 mm</t>
  </si>
  <si>
    <t>1011280815</t>
  </si>
  <si>
    <t>766622R01.3.7</t>
  </si>
  <si>
    <t>Dodávka a montáž okno plastové jednokřídlé, otevíravé a sklápěcí 1,2x0,6m ozn. O1 vč. žaluzie</t>
  </si>
  <si>
    <t>-607211486</t>
  </si>
  <si>
    <t>766622R01.3.8</t>
  </si>
  <si>
    <t>Dodávka a montáž okno plastové jednokřídlé, otevíravé a sklápěcí 0,6x0,6m ozn. O2 vč. žaluzie</t>
  </si>
  <si>
    <t>-95098812</t>
  </si>
  <si>
    <t>766622R01.3.9</t>
  </si>
  <si>
    <t>Dodávka a montáž okno plastové jednokřídlé, otevíravé a sklápěcí 1,2x1,43m ozn. O3 vč. žaluzie</t>
  </si>
  <si>
    <t>-427547058</t>
  </si>
  <si>
    <t>766622R01.3.10</t>
  </si>
  <si>
    <t>Dodávka a montáž okno plastové jednokřídlé, otevíravé a sklápěcí 0,9x1,68m ozn. O4 vč. žaluzie</t>
  </si>
  <si>
    <t>-1725700705</t>
  </si>
  <si>
    <t>766622R01.3.11</t>
  </si>
  <si>
    <t>Dodávka a montáž okno plastové dvoukřídlé, otevíravé a sklápěcí 2,1x1,5m ozn. O5 vč. žaluzie</t>
  </si>
  <si>
    <t>801111084</t>
  </si>
  <si>
    <t>766622R01.3.12</t>
  </si>
  <si>
    <t>Dodávka a montáž okno plastové dvoukřídlé, otevíravé a sklápěcí 1,2x1,5m ozn. O6 vč. žaluzie</t>
  </si>
  <si>
    <t>716400685</t>
  </si>
  <si>
    <t>766622R01.3.13</t>
  </si>
  <si>
    <t>Dodávka a montáž okno plastové dvoukřídlé, otevíravé a sklápěcí 1,5x1,5m ozn. O7 vč. žaluzie</t>
  </si>
  <si>
    <t>-659198850</t>
  </si>
  <si>
    <t>766660411</t>
  </si>
  <si>
    <t>Montáž dveřních křídel dřevěných nebo plastových vchodových dveří včetně rámu do zdiva jednokřídlových bez nadsvětlíku</t>
  </si>
  <si>
    <t>-1898332548</t>
  </si>
  <si>
    <t>6117317PC01.3.2</t>
  </si>
  <si>
    <t>dveře plastové vchodové plné hladké 80x197 cm ozn. D8 vč. zárubně</t>
  </si>
  <si>
    <t>-2065946012</t>
  </si>
  <si>
    <t>6117317PC01.3.3</t>
  </si>
  <si>
    <t>dveře plastové vchodové plné hladké 90x197 cm ozn. D1  vč. zárubně</t>
  </si>
  <si>
    <t>1332232873</t>
  </si>
  <si>
    <t>766694111</t>
  </si>
  <si>
    <t>Montáž ostatních truhlářských konstrukcí parapetních desek dřevěných nebo plastových šířky do 300 mm, délky do 1000 mm</t>
  </si>
  <si>
    <t>1192703640</t>
  </si>
  <si>
    <t>3,0+1,0</t>
  </si>
  <si>
    <t>766694112</t>
  </si>
  <si>
    <t>Montáž ostatních truhlářských konstrukcí parapetních desek dřevěných nebo plastových šířky do 300 mm, délky přes 1000 do 1600 mm</t>
  </si>
  <si>
    <t>-410611359</t>
  </si>
  <si>
    <t>5,0+2,0</t>
  </si>
  <si>
    <t>766694113</t>
  </si>
  <si>
    <t>Montáž ostatních truhlářských konstrukcí parapetních desek dřevěných nebo plastových šířky do 300 mm, délky přes 1600 do 2600 mm</t>
  </si>
  <si>
    <t>-2098952056</t>
  </si>
  <si>
    <t>61144401</t>
  </si>
  <si>
    <t>parapet plastový vnitřní - komůrkový 25 x 2 x 100 cm</t>
  </si>
  <si>
    <t>-760041145</t>
  </si>
  <si>
    <t>1,2*5+0,6*3+0,9+2,1*3+1,5*2</t>
  </si>
  <si>
    <t>61144019</t>
  </si>
  <si>
    <t>koncovka k parapetu plastovému vnitřnímu 1 pár</t>
  </si>
  <si>
    <t>sada</t>
  </si>
  <si>
    <t>-2000944525</t>
  </si>
  <si>
    <t>767821112</t>
  </si>
  <si>
    <t>Montáž poštovních schránek samostatných zavěšených</t>
  </si>
  <si>
    <t>-215654706</t>
  </si>
  <si>
    <t>Poznámka k položce:
Zpětná montáž</t>
  </si>
  <si>
    <t>viz. výkres č. D1.12</t>
  </si>
  <si>
    <t>767R01.3.14</t>
  </si>
  <si>
    <t>Demontáž a zpětná montáž ukotvení vjezdové brány</t>
  </si>
  <si>
    <t>-298250852</t>
  </si>
  <si>
    <t>767812611</t>
  </si>
  <si>
    <t>Montáž markýz fasádních, šířky do 2 000 mm</t>
  </si>
  <si>
    <t>-566993970</t>
  </si>
  <si>
    <t>viz. výkres č. D1.15</t>
  </si>
  <si>
    <t>553465PC01.3.4</t>
  </si>
  <si>
    <t>dodávka zastřešení vstupu vč. ukotvení</t>
  </si>
  <si>
    <t>1031606778</t>
  </si>
  <si>
    <t>998767101</t>
  </si>
  <si>
    <t>Přesun hmot pro zámečnické konstrukce stanovený z hmotnosti přesunovaného materiálu vodorovná dopravní vzdálenost do 50 m v objektech výšky do 6 m</t>
  </si>
  <si>
    <t>-1781905133</t>
  </si>
  <si>
    <t>02 - Venkovní úpravy</t>
  </si>
  <si>
    <t>02.1 - Zpevněné plochy</t>
  </si>
  <si>
    <t xml:space="preserve">    1 - Zemní práce</t>
  </si>
  <si>
    <t xml:space="preserve">    5 - Komunikace pozemní</t>
  </si>
  <si>
    <t>Zemní práce</t>
  </si>
  <si>
    <t>122101101</t>
  </si>
  <si>
    <t>Odkopávky a prokopávky nezapažené s přehozením výkopku na vzdálenost do 3 m nebo s naložením na dopravní prostředek v horninách tř. 1 a 2 do 100 m3</t>
  </si>
  <si>
    <t>1345015712</t>
  </si>
  <si>
    <t>viz. výkres č. C3</t>
  </si>
  <si>
    <t>38,0*0,28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</si>
  <si>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</si>
  <si>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</si>
  <si>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1038608959</t>
  </si>
  <si>
    <t>10,64       "výpočet v pol.č. 122101101"</t>
  </si>
  <si>
    <t>171201201</t>
  </si>
  <si>
    <t>Uložení sypaniny na skládky</t>
  </si>
  <si>
    <t>1671299367</t>
  </si>
  <si>
    <t>171201211</t>
  </si>
  <si>
    <t>Poplatek za uložení stavebního odpadu na skládce (skládkovné) zeminy a kameniva zatříděného do Katalogu odpadů pod kódem 170 504</t>
  </si>
  <si>
    <t>-903324540</t>
  </si>
  <si>
    <t>38*1,8 'Přepočtené koeficientem množství</t>
  </si>
  <si>
    <t>181951102</t>
  </si>
  <si>
    <t>Úprava pláně vyrovnáním výškových rozdílů v hornině tř. 1 až 4 se zhutněním</t>
  </si>
  <si>
    <t>1625110665</t>
  </si>
  <si>
    <t>38,0</t>
  </si>
  <si>
    <t>Komunikace pozemní</t>
  </si>
  <si>
    <t>564710011</t>
  </si>
  <si>
    <t>Podklad nebo kryt z kameniva hrubého drceného vel. 8-16 mm s rozprostřením a zhutněním, po zhutnění tl. 50 mm</t>
  </si>
  <si>
    <t>-680134353</t>
  </si>
  <si>
    <t>564740111</t>
  </si>
  <si>
    <t>Podklad nebo kryt z kameniva hrubého drceného vel. 16-32 mm s rozprostřením a zhutněním, po zhutnění tl. 120 mm</t>
  </si>
  <si>
    <t>-243802940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</si>
  <si>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</si>
  <si>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</si>
  <si>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850334280</t>
  </si>
  <si>
    <t>59245013</t>
  </si>
  <si>
    <t>dlažba zámková profilová 20x16,5x8 cm přírodní</t>
  </si>
  <si>
    <t>1064264966</t>
  </si>
  <si>
    <t>38*1,03 'Přepočtené koeficientem množství</t>
  </si>
  <si>
    <t>916331111</t>
  </si>
  <si>
    <t>Osazení zahradního obrubníku betonového s ložem tl. od 50 do 100 mm z betonu prostého tř. C 12/15 bez boční opěry</t>
  </si>
  <si>
    <t>-305490265</t>
  </si>
  <si>
    <t>8,26+22,13+1,3</t>
  </si>
  <si>
    <t>59217001</t>
  </si>
  <si>
    <t>obrubník betonový zahradní 100 x 5 x 25 cm</t>
  </si>
  <si>
    <t>-1178276513</t>
  </si>
  <si>
    <t>31,69*1,03 'Přepočtené koeficientem množství</t>
  </si>
  <si>
    <t>998223011</t>
  </si>
  <si>
    <t>Přesun hmot pro pozemní komunikace s krytem dlážděným dopravní vzdálenost do 200 m jakékoliv délky objektu</t>
  </si>
  <si>
    <t>1941590627</t>
  </si>
  <si>
    <t>02.2 - Oplocení</t>
  </si>
  <si>
    <t>131111333</t>
  </si>
  <si>
    <t>Vrtání jamek pro plotové sloupky ručním motorovým vrtákem průměru přes 200 do 300 mm</t>
  </si>
  <si>
    <t>-644953688</t>
  </si>
  <si>
    <t>viz. výkres č. D6.2</t>
  </si>
  <si>
    <t>0,85*3</t>
  </si>
  <si>
    <t>132212102</t>
  </si>
  <si>
    <t>Hloubení zapažených i nezapažených rýh šířky do 600 mm ručním nebo pneumatickým nářadím s urovnáním dna do předepsaného profilu a spádu v horninách tř. 3 nesoudržných</t>
  </si>
  <si>
    <t>-130289078</t>
  </si>
  <si>
    <t>0,6*0,7*4,34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</si>
  <si>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</si>
  <si>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</si>
  <si>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-645409822</t>
  </si>
  <si>
    <t>1694497894</t>
  </si>
  <si>
    <t>PI*(0,15)^2*0,85*3            "vrtané patky"</t>
  </si>
  <si>
    <t>0,6*0,7*4,34           "pas"</t>
  </si>
  <si>
    <t>167101101</t>
  </si>
  <si>
    <t>Nakládání, skládání a překládání neulehlého výkopku nebo sypaniny nakládání, množství do 100 m3, z hornin tř. 1 až 4</t>
  </si>
  <si>
    <t>1106440976</t>
  </si>
  <si>
    <t>2,003             "výpočet v pol.č. 162701103"</t>
  </si>
  <si>
    <t>922551280</t>
  </si>
  <si>
    <t>-91471593</t>
  </si>
  <si>
    <t>2,003*1,8 'Přepočtené koeficientem množství</t>
  </si>
  <si>
    <t>274313711</t>
  </si>
  <si>
    <t>Základy z betonu prostého pasy betonu kamenem neprokládaného tř. C 20/25</t>
  </si>
  <si>
    <t>949923600</t>
  </si>
  <si>
    <t>1,823*0,0035          "3,5% ztratné do výkopu"</t>
  </si>
  <si>
    <t>338171111</t>
  </si>
  <si>
    <t>Osazování sloupků a vzpěr plotových ocelových trubkových nebo profilovaných výšky do 2,00 m se zalitím cementovou maltou do vynechaných otvorů</t>
  </si>
  <si>
    <t>-1206931571</t>
  </si>
  <si>
    <t>553422PC02.3.1</t>
  </si>
  <si>
    <t>sloupek plotový ocelový jä 60/60/1700m</t>
  </si>
  <si>
    <t>477035200</t>
  </si>
  <si>
    <t>553422PC02.3.2</t>
  </si>
  <si>
    <t>sloupek plotový ocelový jä 60/40/1940m</t>
  </si>
  <si>
    <t>1801858183</t>
  </si>
  <si>
    <t>338171113</t>
  </si>
  <si>
    <t>Osazování sloupků a vzpěr plotových ocelových trubkových nebo profilovaných výšky do 2,00 m se zabetonováním (tř. C 25/30) do 0,08 m3 do připravených jamek</t>
  </si>
  <si>
    <t>181914054</t>
  </si>
  <si>
    <t>553422PC02.3.3</t>
  </si>
  <si>
    <t>sloupek plotový čtvercový 60x60x2200mm pozink+PVC</t>
  </si>
  <si>
    <t>1845585941</t>
  </si>
  <si>
    <t>348101210</t>
  </si>
  <si>
    <t>Montáž vrat a vrátek k oplocení na sloupky ocelové, plochy jednotlivě do 2 m2</t>
  </si>
  <si>
    <t>1361248098</t>
  </si>
  <si>
    <t>612311PC</t>
  </si>
  <si>
    <t>branka jednokřídlá 100 x 150 cm vč. kování</t>
  </si>
  <si>
    <t>-801337302</t>
  </si>
  <si>
    <t>348121221</t>
  </si>
  <si>
    <t>Montáž podhrabových desek na ocelové sloupky, délky desek přes 2 do 3 m</t>
  </si>
  <si>
    <t>-79789720</t>
  </si>
  <si>
    <t>592331PC</t>
  </si>
  <si>
    <t>deska podhrabová betonová 245x5x29 cm</t>
  </si>
  <si>
    <t>666965088</t>
  </si>
  <si>
    <t>348171120</t>
  </si>
  <si>
    <t>Osazení oplocení z dílců kovových rámových, na ocelové sloupky do 15° sklonu svahu, výšky přes 1,0 do 1,5 m</t>
  </si>
  <si>
    <t>-163734802</t>
  </si>
  <si>
    <t>4,42</t>
  </si>
  <si>
    <t>553423PC</t>
  </si>
  <si>
    <t>plotový panel z ocelových drátů výšky 1,5m pozink+PVC</t>
  </si>
  <si>
    <t>-1568749241</t>
  </si>
  <si>
    <t>348181110</t>
  </si>
  <si>
    <t>Osazení oplocení z dílců dřevěných na předem osazené sloupky</t>
  </si>
  <si>
    <t>1396658641</t>
  </si>
  <si>
    <t>2,9*1,0+1,0*1,5</t>
  </si>
  <si>
    <t>55342351</t>
  </si>
  <si>
    <t>plotové pole plaňkové do 1000 mm</t>
  </si>
  <si>
    <t>-676851754</t>
  </si>
  <si>
    <t>348272123</t>
  </si>
  <si>
    <t>Ploty z tvárnic betonových plotová zeď na maltu cementovou včetně spárování současně při zdění z tvarovek hladkých, dutých barevných, tloušťka zdiva 195 mm</t>
  </si>
  <si>
    <t>-396004089</t>
  </si>
  <si>
    <t>2,9*0,4</t>
  </si>
  <si>
    <t>961044111</t>
  </si>
  <si>
    <t>Bourání základů z betonu prostého</t>
  </si>
  <si>
    <t>-956660368</t>
  </si>
  <si>
    <t>Poznámka k položce:
Stávající zídka oplocení</t>
  </si>
  <si>
    <t>0,6*0,5*4,34        "odhad rozměrů"</t>
  </si>
  <si>
    <t>966071711</t>
  </si>
  <si>
    <t>Bourání plotových sloupků a vzpěr ocelových trubkových nebo profilovaných výšky do 2,50 m zabetonovaných</t>
  </si>
  <si>
    <t>-713107758</t>
  </si>
  <si>
    <t>4,0        "odhad"</t>
  </si>
  <si>
    <t>966071822</t>
  </si>
  <si>
    <t>Rozebrání oplocení z pletiva drátěného se čtvercovými oky, výšky přes 1,6 do 2,0 m</t>
  </si>
  <si>
    <t>1295821272</t>
  </si>
  <si>
    <t>4,34</t>
  </si>
  <si>
    <t>-1922125589</t>
  </si>
  <si>
    <t>-77107865</t>
  </si>
  <si>
    <t>-657402632</t>
  </si>
  <si>
    <t>2,878*7         "předpoklad skládka do 8km"</t>
  </si>
  <si>
    <t>-1632719547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</si>
  <si>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</si>
  <si>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</si>
  <si>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-2133580037</t>
  </si>
  <si>
    <t>03 - Zdravotně technické instalace</t>
  </si>
  <si>
    <t xml:space="preserve">    4 - Vodorovné konstrukce</t>
  </si>
  <si>
    <t xml:space="preserve">    722 - Zdravotechnika - vnitřní vodovod</t>
  </si>
  <si>
    <t>139711101</t>
  </si>
  <si>
    <t>Vykopávka v uzavřených prostorách s naložením výkopku na dopravní prostředek v hornině tř. 1 až 4</t>
  </si>
  <si>
    <t>-985448046</t>
  </si>
  <si>
    <t>viz. výkres č. 04</t>
  </si>
  <si>
    <t>ležaté potrubí</t>
  </si>
  <si>
    <t>0,5*0,94*0,9</t>
  </si>
  <si>
    <t>0,5*0,56*2,0</t>
  </si>
  <si>
    <t>0,5*0,62*2,1</t>
  </si>
  <si>
    <t>0,5*1,04*5,1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</si>
  <si>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</si>
  <si>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</si>
  <si>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645155973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</si>
  <si>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</si>
  <si>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</si>
  <si>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-2122700487</t>
  </si>
  <si>
    <t>4,286     "výpočet v pol.č. 139711101"</t>
  </si>
  <si>
    <t>1,635          "výpočet v pol.č. 174101102"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</si>
  <si>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</si>
  <si>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</si>
  <si>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1252627222</t>
  </si>
  <si>
    <t>-2014007290</t>
  </si>
  <si>
    <t>-1,635          "výpočet v pol.č. 174101102"</t>
  </si>
  <si>
    <t>-844559655</t>
  </si>
  <si>
    <t>-232356884</t>
  </si>
  <si>
    <t>-177777364</t>
  </si>
  <si>
    <t>2,651*1,8 'Přepočtené koeficientem množství</t>
  </si>
  <si>
    <t>174101102</t>
  </si>
  <si>
    <t>Zásyp sypaninou z jakékoliv horniny s uložením výkopku ve vrstvách se zhutněním v uzavřených prostorách s urovnáním povrchu zásypu</t>
  </si>
  <si>
    <t>-526311988</t>
  </si>
  <si>
    <t>-0,5*0,1*10,1    "odpočet lože"</t>
  </si>
  <si>
    <t>-0,5*0,425*10,1       "odpočet obsypu"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</si>
  <si>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</si>
  <si>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</si>
  <si>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-355129995</t>
  </si>
  <si>
    <t>0,5*0,425*10,1</t>
  </si>
  <si>
    <t>-PI*(0,0625)^2*10,1      "odpočet objemu potrubí"</t>
  </si>
  <si>
    <t>58337302</t>
  </si>
  <si>
    <t>štěrkopísek frakce 0/16</t>
  </si>
  <si>
    <t>-619203726</t>
  </si>
  <si>
    <t>2,022*2 'Přepočtené koeficientem množství</t>
  </si>
  <si>
    <t>Vodorovné konstrukce</t>
  </si>
  <si>
    <t>451573111</t>
  </si>
  <si>
    <t>Lože pod potrubí, stoky a drobné objekty v otevřeném výkopu z písku a štěrkopísku do 63 mm</t>
  </si>
  <si>
    <t>-161223175</t>
  </si>
  <si>
    <t>0,5*0,1*10,1</t>
  </si>
  <si>
    <t>612135101</t>
  </si>
  <si>
    <t>Hrubá výplň rýh maltou jakékoli šířky rýhy ve stěnách</t>
  </si>
  <si>
    <t>1692644982</t>
  </si>
  <si>
    <t>56,0*0,15         "výpočet v pol.č. 974031132"</t>
  </si>
  <si>
    <t>11,0*0,15         "výpočet v pol.č. 974031142"</t>
  </si>
  <si>
    <t>9,0*0,3         "výpočet v pol.č. 974031154"</t>
  </si>
  <si>
    <t>631312141</t>
  </si>
  <si>
    <t>Doplnění dosavadních mazanin prostým betonem s dodáním hmot, bez potěru, plochy jednotlivě rýh v dosavadních mazaninách</t>
  </si>
  <si>
    <t>-1566427195</t>
  </si>
  <si>
    <t>Poznámka k položce:
Zabetonování vybouraných podlah</t>
  </si>
  <si>
    <t>1,01      "výpočet v pol.č. 961055111"</t>
  </si>
  <si>
    <t>961055111</t>
  </si>
  <si>
    <t>Bourání základů z betonu železového</t>
  </si>
  <si>
    <t>-1737952385</t>
  </si>
  <si>
    <t>Poznámka k položce:
Bourání podlahy pro ležatý svod</t>
  </si>
  <si>
    <t>10,1*0,5*0,2        "odhad tl. podlahy 0,2m"</t>
  </si>
  <si>
    <t>974031132</t>
  </si>
  <si>
    <t>Vysekání rýh ve zdivu cihelném na maltu vápennou nebo vápenocementovou do hl. 50 mm a šířky do 70 mm</t>
  </si>
  <si>
    <t>-125515690</t>
  </si>
  <si>
    <t>61,0      "vodovodní potrubí"</t>
  </si>
  <si>
    <t>-5,0      "odpočet potrubí vedené pod stropem"</t>
  </si>
  <si>
    <t>974031142</t>
  </si>
  <si>
    <t>Vysekání rýh ve zdivu cihelném na maltu vápennou nebo vápenocementovou do hl. 70 mm a šířky do 70 mm</t>
  </si>
  <si>
    <t>1509303161</t>
  </si>
  <si>
    <t>11,0        "kanalizační připojovací potrubí DN50"</t>
  </si>
  <si>
    <t>974031154</t>
  </si>
  <si>
    <t>Vysekání rýh ve zdivu cihelném na maltu vápennou nebo vápenocementovou do hl. 100 mm a šířky do 150 mm</t>
  </si>
  <si>
    <t>2105273829</t>
  </si>
  <si>
    <t>9,0        "kanalizační připojovací a větrací potrubí DN100"</t>
  </si>
  <si>
    <t>977151223</t>
  </si>
  <si>
    <t>Jádrové vrty diamantovými korunkami do stavebních materiálů (železobetonu, betonu, cihel, obkladů, dlažeb, kamene) dovrchní (směrem vzhůru), průměru přes 130 do 150 mm</t>
  </si>
  <si>
    <t>-297068613</t>
  </si>
  <si>
    <t>Poznámka k položce:
Prostup střechou</t>
  </si>
  <si>
    <t>977312113</t>
  </si>
  <si>
    <t>Řezání stávajících betonových mazanin s vyztužením hloubky přes 100 do 150 mm</t>
  </si>
  <si>
    <t>1942060030</t>
  </si>
  <si>
    <t>10,1*2+0,5*2</t>
  </si>
  <si>
    <t>1995659564</t>
  </si>
  <si>
    <t>-1193894156</t>
  </si>
  <si>
    <t>530697217</t>
  </si>
  <si>
    <t>3,123*7       "předpoklad skládka 8km"</t>
  </si>
  <si>
    <t>1752457244</t>
  </si>
  <si>
    <t>-695304238</t>
  </si>
  <si>
    <t>721140916</t>
  </si>
  <si>
    <t>Opravy odpadního potrubí litinového propojení dosavadního potrubí DN 125</t>
  </si>
  <si>
    <t>1678098264</t>
  </si>
  <si>
    <t>viz. výkres č.02</t>
  </si>
  <si>
    <t>28611994</t>
  </si>
  <si>
    <t>přechod kanalizační KG litina-plast bez těsnění DN 125</t>
  </si>
  <si>
    <t>1121268277</t>
  </si>
  <si>
    <t>721171903</t>
  </si>
  <si>
    <t>Opravy odpadního potrubí plastového vsazení odbočky do potrubí DN 50</t>
  </si>
  <si>
    <t>105244396</t>
  </si>
  <si>
    <t>721171905</t>
  </si>
  <si>
    <t>Opravy odpadního potrubí plastového vsazení odbočky do potrubí DN 110</t>
  </si>
  <si>
    <t>-1180985995</t>
  </si>
  <si>
    <t>721173401</t>
  </si>
  <si>
    <t>Potrubí z plastových trub PVC SN4 svodné (ležaté) DN 110</t>
  </si>
  <si>
    <t>-300141014</t>
  </si>
  <si>
    <t>0,9</t>
  </si>
  <si>
    <t>721173402</t>
  </si>
  <si>
    <t>Potrubí z plastových trub PVC SN4 svodné (ležaté) DN 125</t>
  </si>
  <si>
    <t>1830373699</t>
  </si>
  <si>
    <t>5,1+2,1+2,0</t>
  </si>
  <si>
    <t>721173723</t>
  </si>
  <si>
    <t>Potrubí z plastových trub polyetylenové svařované připojovací DN 50</t>
  </si>
  <si>
    <t>-1686019064</t>
  </si>
  <si>
    <t>11,0</t>
  </si>
  <si>
    <t>721173726</t>
  </si>
  <si>
    <t>Potrubí z plastových trub polyetylenové svařované připojovací DN 100</t>
  </si>
  <si>
    <t>-196288480</t>
  </si>
  <si>
    <t>721173746</t>
  </si>
  <si>
    <t>Potrubí z plastových trub polyetylenové svařované větrací DN 100</t>
  </si>
  <si>
    <t>-257911881</t>
  </si>
  <si>
    <t>721194105</t>
  </si>
  <si>
    <t>Vyměření přípojek na potrubí vyvedení a upevnění odpadních výpustek DN 50</t>
  </si>
  <si>
    <t>666031188</t>
  </si>
  <si>
    <t>721194109</t>
  </si>
  <si>
    <t>Vyměření přípojek na potrubí vyvedení a upevnění odpadních výpustek DN 100</t>
  </si>
  <si>
    <t>675166560</t>
  </si>
  <si>
    <t>721273153</t>
  </si>
  <si>
    <t>Ventilační hlavice z polypropylenu (PP) DN 110</t>
  </si>
  <si>
    <t>660187828</t>
  </si>
  <si>
    <t>721290111</t>
  </si>
  <si>
    <t>Zkouška těsnosti kanalizace v objektech vodou do DN 125</t>
  </si>
  <si>
    <t>1459174069</t>
  </si>
  <si>
    <t>721300912</t>
  </si>
  <si>
    <t>Pročištění svislých odpadů v jednom podlaží do DN 200</t>
  </si>
  <si>
    <t>-429889624</t>
  </si>
  <si>
    <t>výkres č. D1.6</t>
  </si>
  <si>
    <t>998721101</t>
  </si>
  <si>
    <t>Přesun hmot pro vnitřní kanalizace stanovený z hmotnosti přesunovaného materiálu vodorovná dopravní vzdálenost do 50 m v objektech výšky do 6 m</t>
  </si>
  <si>
    <t>-1698481778</t>
  </si>
  <si>
    <t>722</t>
  </si>
  <si>
    <t>Zdravotechnika - vnitřní vodovod</t>
  </si>
  <si>
    <t>722174021</t>
  </si>
  <si>
    <t>Potrubí z plastových trubek z polypropylenu (PPR) svařovaných polyfuzně PN 20 (SDR 6) D 16 x 2,7</t>
  </si>
  <si>
    <t>1250199946</t>
  </si>
  <si>
    <t>viz.výkres č. 03</t>
  </si>
  <si>
    <t>18,0         "ve stěně"</t>
  </si>
  <si>
    <t>722174022</t>
  </si>
  <si>
    <t>Potrubí z plastových trubek z polypropylenu (PPR) svařovaných polyfuzně PN 20 (SDR 6) D 20 x 3,4</t>
  </si>
  <si>
    <t>1810362051</t>
  </si>
  <si>
    <t>38,0         "ve stěně"</t>
  </si>
  <si>
    <t>5,0       "pod stropem"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</si>
  <si>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</si>
  <si>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</si>
  <si>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-685238965</t>
  </si>
  <si>
    <t>722190401</t>
  </si>
  <si>
    <t>Zřízení přípojek na potrubí vyvedení a upevnění výpustek do DN 25</t>
  </si>
  <si>
    <t>1540147897</t>
  </si>
  <si>
    <t>722190901</t>
  </si>
  <si>
    <t>Opravy ostatní uzavření nebo otevření vodovodního potrubí při opravách včetně vypuštění a napuštění</t>
  </si>
  <si>
    <t>328931286</t>
  </si>
  <si>
    <t>722231073</t>
  </si>
  <si>
    <t>Armatury se dvěma závity ventily zpětné mosazné PN 10 do 110°C G 3/4</t>
  </si>
  <si>
    <t>2736061</t>
  </si>
  <si>
    <t>722231211</t>
  </si>
  <si>
    <t>Armatury se dvěma závity ventily k bojleru PN 10 do 100 °C G 1/2</t>
  </si>
  <si>
    <t>709230068</t>
  </si>
  <si>
    <t>3,0*2</t>
  </si>
  <si>
    <t>722290226</t>
  </si>
  <si>
    <t>Zkoušky, proplach a desinfekce vodovodního potrubí zkoušky těsnosti vodovodního potrubí závitového do DN 50</t>
  </si>
  <si>
    <t>-754117688</t>
  </si>
  <si>
    <t>722290234</t>
  </si>
  <si>
    <t>Zkoušky, proplach a desinfekce vodovodního potrubí proplach a desinfekce vodovodního potrubí do DN 80</t>
  </si>
  <si>
    <t>1486620560</t>
  </si>
  <si>
    <t>998722101</t>
  </si>
  <si>
    <t>Přesun hmot pro vnitřní vodovod stanovený z hmotnosti přesunovaného materiálu vodorovná dopravní vzdálenost do 50 m v objektech výšky do 6 m</t>
  </si>
  <si>
    <t>1961263565</t>
  </si>
  <si>
    <t>725112171</t>
  </si>
  <si>
    <t>Zařízení záchodů kombi klozety s hlubokým splachováním odpad vodorovný</t>
  </si>
  <si>
    <t>1187423817</t>
  </si>
  <si>
    <t>5,0</t>
  </si>
  <si>
    <t>725121025</t>
  </si>
  <si>
    <t>Pisoárové záchodky splachovače automatické s napájecím zdrojem s kulovým ventilem</t>
  </si>
  <si>
    <t>-1502534685</t>
  </si>
  <si>
    <t>725121501</t>
  </si>
  <si>
    <t>Pisoárové záchodky keramické bez splachovací nádrže urinál bez odsávání bez otvoru pro ventil</t>
  </si>
  <si>
    <t>-1141170741</t>
  </si>
  <si>
    <t>725211602</t>
  </si>
  <si>
    <t>Umyvadla keramická bez výtokových armatur se zápachovou uzávěrkou připevněná na stěnu šrouby bílá bez sloupu nebo krytu na sifon 550 mm</t>
  </si>
  <si>
    <t>813883547</t>
  </si>
  <si>
    <t>7,0</t>
  </si>
  <si>
    <t>725241513</t>
  </si>
  <si>
    <t>Sprchové vaničky, boxy, kouty a zástěny sprchové vaničky keramické čtvercové 900x900 mm</t>
  </si>
  <si>
    <t>-1824721980</t>
  </si>
  <si>
    <t>725245103</t>
  </si>
  <si>
    <t>Sprchové vaničky, boxy, kouty a zástěny zástěny sprchové do výšky 2000 mm dveře jednokřídlé, šířky 900 mm</t>
  </si>
  <si>
    <t>611948360</t>
  </si>
  <si>
    <t>725245124</t>
  </si>
  <si>
    <t>Sprchové vaničky, boxy, kouty a zástěny zástěny sprchové do výšky 2000 mm dveře dvoukřídlé, šířky 1500 mm</t>
  </si>
  <si>
    <t>-1913527131</t>
  </si>
  <si>
    <t>725291511</t>
  </si>
  <si>
    <t>Doplňky zařízení koupelen a záchodů plastové dávkovač tekutého mýdla na 350 ml</t>
  </si>
  <si>
    <t>650504457</t>
  </si>
  <si>
    <t>725291521</t>
  </si>
  <si>
    <t>Doplňky zařízení koupelen a záchodů plastové zásobník toaletních papírů</t>
  </si>
  <si>
    <t>-296938735</t>
  </si>
  <si>
    <t>725291531</t>
  </si>
  <si>
    <t>Doplňky zařízení koupelen a záchodů plastové zásobník papírových ručníků</t>
  </si>
  <si>
    <t>-1113825856</t>
  </si>
  <si>
    <t>7252915R03.1</t>
  </si>
  <si>
    <t>Doplňky zařízení koupelen a záchodů toaletní štětka na WC</t>
  </si>
  <si>
    <t>-685789506</t>
  </si>
  <si>
    <t>7252915R03.2</t>
  </si>
  <si>
    <t>Doplňky zařízení koupelen a záchodů plastový pedálový odpadkový koš</t>
  </si>
  <si>
    <t>702430284</t>
  </si>
  <si>
    <t>725311121</t>
  </si>
  <si>
    <t>Dřezy bez výtokových armatur jednoduché se zápachovou uzávěrkou nerezové s odkapávací plochou 560x480 mm a miskou</t>
  </si>
  <si>
    <t>613575076</t>
  </si>
  <si>
    <t>725331111</t>
  </si>
  <si>
    <t>Výlevky bez výtokových armatur a splachovací nádrže keramické se sklopnou plastovou mřížkou 425 mm</t>
  </si>
  <si>
    <t>-485766912</t>
  </si>
  <si>
    <t>725531R03.3</t>
  </si>
  <si>
    <t>Výměna průtokového ohřívače pod dřezem</t>
  </si>
  <si>
    <t>-2072992853</t>
  </si>
  <si>
    <t>viz. výkres č.03</t>
  </si>
  <si>
    <t>725532122</t>
  </si>
  <si>
    <t>Elektrické ohřívače zásobníkové beztlakové přepadové akumulační s pojistným ventilem závěsné svislé objem nádrže (příkon) 150 l (3,0 kW) rychloohřev 220V</t>
  </si>
  <si>
    <t>-252569852</t>
  </si>
  <si>
    <t>7255321R03.4</t>
  </si>
  <si>
    <t>Přesun stávajícího bojleru vč. napojení na stávající rozvod</t>
  </si>
  <si>
    <t>2007308017</t>
  </si>
  <si>
    <t>725813111</t>
  </si>
  <si>
    <t>Ventily rohové bez připojovací trubičky nebo flexi hadičky G 1/2</t>
  </si>
  <si>
    <t>1680033626</t>
  </si>
  <si>
    <t>725813112</t>
  </si>
  <si>
    <t>Ventily rohové bez připojovací trubičky nebo flexi hadičky pračkové G 3/4</t>
  </si>
  <si>
    <t>-444436977</t>
  </si>
  <si>
    <t>725821323</t>
  </si>
  <si>
    <t>Baterie dřezové nástěnné klasické s otáčivým kulatým ústím a délkou ramínka 300 mm</t>
  </si>
  <si>
    <t>-32084372</t>
  </si>
  <si>
    <t>1,0       "výlevka"</t>
  </si>
  <si>
    <t>725821325</t>
  </si>
  <si>
    <t>Baterie dřezové stojánkové pákové s otáčivým ústím a délkou ramínka 220 mm</t>
  </si>
  <si>
    <t>139525221</t>
  </si>
  <si>
    <t>72582261R03.5</t>
  </si>
  <si>
    <t>Baterie umyvadlová nástěnná</t>
  </si>
  <si>
    <t>1813594040</t>
  </si>
  <si>
    <t>725841311</t>
  </si>
  <si>
    <t>Baterie sprchové nástěnné pákové</t>
  </si>
  <si>
    <t>1018168088</t>
  </si>
  <si>
    <t>998725101</t>
  </si>
  <si>
    <t>Přesun hmot pro zařizovací předměty stanovený z hmotnosti přesunovaného materiálu vodorovná dopravní vzdálenost do 50 m v objektech výšky do 6 m</t>
  </si>
  <si>
    <t>1292833991</t>
  </si>
  <si>
    <t>04 - Vzduchotechnika</t>
  </si>
  <si>
    <t xml:space="preserve">    751 - Vzduchotechnika</t>
  </si>
  <si>
    <t>751</t>
  </si>
  <si>
    <t>751133012</t>
  </si>
  <si>
    <t>Montáž ventilátoru diagonálního nízkotlakého potrubního nevýbušného, průměru přes 100 do 200 mm</t>
  </si>
  <si>
    <t>-1768037520</t>
  </si>
  <si>
    <t>429PC04.1</t>
  </si>
  <si>
    <t>diagonální ventilátor do kruhového potrubí 500/160, dvouotáčkový (vyšší otáčky), dodávka vč. regulace, spínání pohybovými čidly s časovým doběhem, Vod = 180 m3/hod, el. 50 W/0,22 a 230 V</t>
  </si>
  <si>
    <t>618780116</t>
  </si>
  <si>
    <t>429PC04.2</t>
  </si>
  <si>
    <t>diagonální ventilátor do kruhového potrubí 300/125, dvouotáčkový (vyšší otáčky), dodávka vč. regulace, spínání pohybovými čidly s časovým doběhem, Vod = 180 m3/hod, el. 22 W/0,1 a 230 V</t>
  </si>
  <si>
    <t>-2112552656</t>
  </si>
  <si>
    <t>751322011</t>
  </si>
  <si>
    <t>Montáž talířových ventilů, anemostatů, dýz talířového ventilu, průměru do 100 mm</t>
  </si>
  <si>
    <t>-636762289</t>
  </si>
  <si>
    <t>429PC04.3</t>
  </si>
  <si>
    <t>talířový ventil odvodní plastový pr. 100mm s nastvitelným průtokem vzduchu</t>
  </si>
  <si>
    <t>1517373619</t>
  </si>
  <si>
    <t>751322012</t>
  </si>
  <si>
    <t>Montáž talířových ventilů, anemostatů, dýz talířového ventilu, průměru přes 100 do 200 mm</t>
  </si>
  <si>
    <t>-1202794072</t>
  </si>
  <si>
    <t>429PC04.4</t>
  </si>
  <si>
    <t>talířový ventil odvodní plastový pr. 125mm s nastvitelným průtokem vzduchu</t>
  </si>
  <si>
    <t>-1712695973</t>
  </si>
  <si>
    <t>751398041</t>
  </si>
  <si>
    <t>Montáž ostatních zařízení protidešťové žaluzie nebo žaluziové klapky na kruhové potrubí, průměru do 300 mm</t>
  </si>
  <si>
    <t>1922442461</t>
  </si>
  <si>
    <t>429PC04.5</t>
  </si>
  <si>
    <t>výfuková žaluzie samotížná DN160</t>
  </si>
  <si>
    <t>-967476103</t>
  </si>
  <si>
    <t>429PC04.6</t>
  </si>
  <si>
    <t>výfuková žaluzie samotížná DN125</t>
  </si>
  <si>
    <t>-675093953</t>
  </si>
  <si>
    <t>75139804R04.1</t>
  </si>
  <si>
    <t>Montáž ostatních zařízení zpětné klapky průměru do 300 mm</t>
  </si>
  <si>
    <t>267364173</t>
  </si>
  <si>
    <t>429PC04.7</t>
  </si>
  <si>
    <t>zpětná klapka DN160</t>
  </si>
  <si>
    <t>-673787363</t>
  </si>
  <si>
    <t>429PC04.8</t>
  </si>
  <si>
    <t>zpětná klapka DN125</t>
  </si>
  <si>
    <t>1211519185</t>
  </si>
  <si>
    <t>751510042</t>
  </si>
  <si>
    <t>Vzduchotechnické potrubí z pozinkovaného plechu kruhové, trouba spirálně vinutá bez příruby, průměru přes 100 do 200 mm</t>
  </si>
  <si>
    <t>1800226446</t>
  </si>
  <si>
    <t>751R04.2</t>
  </si>
  <si>
    <t>Chránička pro prostup potrubí obvodovou zdí DN200</t>
  </si>
  <si>
    <t>-1363698926</t>
  </si>
  <si>
    <t>998751101</t>
  </si>
  <si>
    <t>Přesun hmot pro vzduchotechniku stanovený z hmotnosti přesunovaného materiálu vodorovná dopravní vzdálenost do 100 m v objektech výšky do 12 m</t>
  </si>
  <si>
    <t>1477523947</t>
  </si>
  <si>
    <t>05 -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</si>
  <si>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</si>
  <si>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</si>
  <si>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</si>
  <si>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</si>
  <si>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317933277</t>
  </si>
  <si>
    <t>974031153</t>
  </si>
  <si>
    <t>Vysekání rýh ve zdivu cihelném na maltu vápennou nebo vápenocementovou do hl. 100 mm a šířky do 100 mm</t>
  </si>
  <si>
    <t>-1552729284</t>
  </si>
  <si>
    <t>-1406784991</t>
  </si>
  <si>
    <t>1966047053</t>
  </si>
  <si>
    <t>1574501928</t>
  </si>
  <si>
    <t>0,327*7      "předpoklad skládka do 8km"</t>
  </si>
  <si>
    <t>997013821</t>
  </si>
  <si>
    <t>Poplatek za uložení stavebního odpadu na skládce (skládkovné) ze stavebních materiálů obsahujících azbest zatříděných do Katalogu odpadů pod kódem 170 605</t>
  </si>
  <si>
    <t>-864450669</t>
  </si>
  <si>
    <t>722181812</t>
  </si>
  <si>
    <t>Demontáž plstěných pásů z trub do Ø 50</t>
  </si>
  <si>
    <t>199169501</t>
  </si>
  <si>
    <t>733</t>
  </si>
  <si>
    <t>Ústřední vytápění - rozvodné potrubí</t>
  </si>
  <si>
    <t>733111123</t>
  </si>
  <si>
    <t>Potrubí z trubek ocelových závitových bezešvých běžných nízkotlakých a středotlakých DN 15</t>
  </si>
  <si>
    <t>1284195967</t>
  </si>
  <si>
    <t>733111124</t>
  </si>
  <si>
    <t>Potrubí z trubek ocelových závitových bezešvých běžných nízkotlakých a středotlakých DN 20</t>
  </si>
  <si>
    <t>1606400018</t>
  </si>
  <si>
    <t>733111125</t>
  </si>
  <si>
    <t>Potrubí z trubek ocelových závitových bezešvých běžných nízkotlakých a středotlakých DN 25</t>
  </si>
  <si>
    <t>-1424261697</t>
  </si>
  <si>
    <t>733111127</t>
  </si>
  <si>
    <t>Potrubí z trubek ocelových závitových bezešvých běžných nízkotlakých a středotlakých DN 40</t>
  </si>
  <si>
    <t>-1865557717</t>
  </si>
  <si>
    <t>733120819</t>
  </si>
  <si>
    <t>Demontáž potrubí z trubek ocelových hladkých Ø přes 38 do 60,3</t>
  </si>
  <si>
    <t>2013482247</t>
  </si>
  <si>
    <t>733190107</t>
  </si>
  <si>
    <t>Zkoušky těsnosti potrubí, manžety prostupové z trubek ocelových zkoušky těsnosti potrubí (za provozu) z trubek ocelových závitových DN do 40</t>
  </si>
  <si>
    <t>-457855803</t>
  </si>
  <si>
    <t>73319010R05.1</t>
  </si>
  <si>
    <t>Proplach potrubí</t>
  </si>
  <si>
    <t>-265585607</t>
  </si>
  <si>
    <t>733390104</t>
  </si>
  <si>
    <t>Ochrana potrubí primárních okruhů tepelných čerpadel tepelně izolačními trubicemi ze syntetického kaučuku lepenými v příčných a podélných spojích, tloušťky izolace 13 mm, průměru Ø do 38 mm</t>
  </si>
  <si>
    <t>-357463634</t>
  </si>
  <si>
    <t>733390105</t>
  </si>
  <si>
    <t>Ochrana potrubí primárních okruhů tepelných čerpadel tepelně izolačními trubicemi ze syntetického kaučuku lepenými v příčných a podélných spojích, tloušťky izolace 13 mm, průměru Ø přes 38 do 48 mm</t>
  </si>
  <si>
    <t>-1671591476</t>
  </si>
  <si>
    <t>7333901R05.2</t>
  </si>
  <si>
    <t xml:space="preserve">D+M Izolace rozdělovače DN 100 délky 1600 mm </t>
  </si>
  <si>
    <t>1193037981</t>
  </si>
  <si>
    <t>733R05.3</t>
  </si>
  <si>
    <t>Napojení na stávající rozvod v přímém směru</t>
  </si>
  <si>
    <t>1372620205</t>
  </si>
  <si>
    <t>733R05.4</t>
  </si>
  <si>
    <t>Napojení na stávající rozvod vložením T-kusu</t>
  </si>
  <si>
    <t>852123969</t>
  </si>
  <si>
    <t>998733101</t>
  </si>
  <si>
    <t>Přesun hmot pro rozvody potrubí stanovený z hmotnosti přesunovaného materiálu vodorovná dopravní vzdálenost do 50 m v objektech výšky do 6 m</t>
  </si>
  <si>
    <t>-2024233853</t>
  </si>
  <si>
    <t>734</t>
  </si>
  <si>
    <t>Ústřední vytápění - armatury</t>
  </si>
  <si>
    <t>734211R05.5</t>
  </si>
  <si>
    <t>Automatický odvzdušňovací ventil 3/8", PN10, materiál: mosaz EN12165, uzávěr: silikonová pryž, pružina: nerez ocel</t>
  </si>
  <si>
    <t>1902436884</t>
  </si>
  <si>
    <t>734221R05.6</t>
  </si>
  <si>
    <t xml:space="preserve">Termostatická hlavice pro veřejné prostory - standardní bílá </t>
  </si>
  <si>
    <t>-15245472</t>
  </si>
  <si>
    <t>734221R05.7</t>
  </si>
  <si>
    <t>Termostatický ventil přímý s plynulým přesným přednastavením DN15</t>
  </si>
  <si>
    <t>-1253298837</t>
  </si>
  <si>
    <t>734221R05.8</t>
  </si>
  <si>
    <t>Termostatický úhlový ventil s plynulým přesným přednastavením DN15</t>
  </si>
  <si>
    <t>1171922093</t>
  </si>
  <si>
    <t>734242R05.9</t>
  </si>
  <si>
    <t>Vypouštěcí kulový kohout VK - 1/2"</t>
  </si>
  <si>
    <t>-1561439734</t>
  </si>
  <si>
    <t>734261R05.10</t>
  </si>
  <si>
    <t>Radiátorové regulační šroubení přímé s přednastavením a s funkcí vypouštění DN15</t>
  </si>
  <si>
    <t>534760017</t>
  </si>
  <si>
    <t>734261R05.11</t>
  </si>
  <si>
    <t>Radiátorové regulační šroubení rohové s přednastavením a s funkcí vypouštění DN15</t>
  </si>
  <si>
    <t>746837780</t>
  </si>
  <si>
    <t>998734101</t>
  </si>
  <si>
    <t>Přesun hmot pro armatury stanovený z hmotnosti přesunovaného materiálu vodorovná dopravní vzdálenost do 50 m v objektech výšky do 6 m</t>
  </si>
  <si>
    <t>-1311931880</t>
  </si>
  <si>
    <t>735</t>
  </si>
  <si>
    <t>Ústřední vytápění - otopná tělesa</t>
  </si>
  <si>
    <t>735111810</t>
  </si>
  <si>
    <t>Demontáž otopných těles litinových článkových</t>
  </si>
  <si>
    <t>-1511608210</t>
  </si>
  <si>
    <t>735151483</t>
  </si>
  <si>
    <t>Otopná tělesa panelová dvoudesková PN 1,0 MPa, T do 110°C s jednou přídavnou přestupní plochou výšky tělesa 600 mm stavební délky / výkonu 2000 mm / 2576 W</t>
  </si>
  <si>
    <t>1082098911</t>
  </si>
  <si>
    <t>735151572</t>
  </si>
  <si>
    <t>Otopná tělesa panelová dvoudesková PN 1,0 MPa, T do 110°C se dvěma přídavnými přestupními plochami výšky tělesa 600 mm stavební délky / výkonu 500 mm / 840 W</t>
  </si>
  <si>
    <t>66122869</t>
  </si>
  <si>
    <t>735151579</t>
  </si>
  <si>
    <t>Otopná tělesa panelová dvoudesková PN 1,0 MPa, T do 110°C se dvěma přídavnými přestupními plochami výšky tělesa 600 mm stavební délky / výkonu 1200 mm / 2015 W</t>
  </si>
  <si>
    <t>-649103526</t>
  </si>
  <si>
    <t>735164271</t>
  </si>
  <si>
    <t>Otopná tělesa trubková přímotopná elektrická na stěnu výšky tělesa 1810 mm, délky 450 mm</t>
  </si>
  <si>
    <t>303883800</t>
  </si>
  <si>
    <t>735R05.12</t>
  </si>
  <si>
    <t>Demontáž a zpětná montáž článkového tělesa</t>
  </si>
  <si>
    <t>-1367717100</t>
  </si>
  <si>
    <t>735R05.13</t>
  </si>
  <si>
    <t>Napojení tělesa na stáv.připojovací potrubí</t>
  </si>
  <si>
    <t>-1888691945</t>
  </si>
  <si>
    <t>735R05.14</t>
  </si>
  <si>
    <t>Vypuštění topného systému</t>
  </si>
  <si>
    <t>hod</t>
  </si>
  <si>
    <t>2076696642</t>
  </si>
  <si>
    <t>735R05.15</t>
  </si>
  <si>
    <t>Napuštění a odvzdušnění</t>
  </si>
  <si>
    <t>480555759</t>
  </si>
  <si>
    <t>735R05.16</t>
  </si>
  <si>
    <t>Proměření stávajícího topného systému, vyhodnocení výsledků (dle kap. 7.3 TZ)</t>
  </si>
  <si>
    <t>725926815</t>
  </si>
  <si>
    <t>735R05.17</t>
  </si>
  <si>
    <t>Topná zkouška dle ČSN 06 0310</t>
  </si>
  <si>
    <t>-1182619984</t>
  </si>
  <si>
    <t>998735101</t>
  </si>
  <si>
    <t>Přesun hmot pro otopná tělesa stanovený z hmotnosti přesunovaného materiálu vodorovná dopravní vzdálenost do 50 m v objektech výšky do 6 m</t>
  </si>
  <si>
    <t>779454839</t>
  </si>
  <si>
    <t>783</t>
  </si>
  <si>
    <t>Dokončovací práce - nátěry</t>
  </si>
  <si>
    <t>783601715</t>
  </si>
  <si>
    <t>Příprava podkladu armatur a kovových potrubí před provedením nátěru potrubí do DN 50 mm odmaštěním, odmašťovačem ředidlovým</t>
  </si>
  <si>
    <t>207076573</t>
  </si>
  <si>
    <t>783614551</t>
  </si>
  <si>
    <t>Základní nátěr armatur a kovových potrubí jednonásobný potrubí do DN 50 mm syntetický</t>
  </si>
  <si>
    <t>2108120828</t>
  </si>
  <si>
    <t>783614651</t>
  </si>
  <si>
    <t>Základní antikorozní nátěr armatur a kovových potrubí jednonásobný potrubí do DN 50 mm syntetický standardní</t>
  </si>
  <si>
    <t>276867540</t>
  </si>
  <si>
    <t>783615551</t>
  </si>
  <si>
    <t>Mezinátěr armatur a kovových potrubí potrubí do DN 50 mm syntetický standardní</t>
  </si>
  <si>
    <t>1418309413</t>
  </si>
  <si>
    <t>783617601</t>
  </si>
  <si>
    <t>Krycí nátěr (email) armatur a kovových potrubí potrubí do DN 50 mm jednonásobný syntetický standardní</t>
  </si>
  <si>
    <t>1116331950</t>
  </si>
  <si>
    <t>06 - Elektroinstalace</t>
  </si>
  <si>
    <t>1. - DODÁVKA ZAŘÍZENÍ</t>
  </si>
  <si>
    <t xml:space="preserve">    1.1 - Rozvaděče</t>
  </si>
  <si>
    <t xml:space="preserve">    1.2 - Rozvaděč PR1.1</t>
  </si>
  <si>
    <t xml:space="preserve">    1.3 - Svítidla vč. zdrojů ( EP=elektronický předřadník !)</t>
  </si>
  <si>
    <t>2. - MATERIÁL</t>
  </si>
  <si>
    <t xml:space="preserve">    2.1 - Zásuvky, ovladače, krabice, motory, lišty </t>
  </si>
  <si>
    <t xml:space="preserve">    2.2 - Kabely</t>
  </si>
  <si>
    <t xml:space="preserve">    2.3 - Slaboproub - strukturovaná kabeláž</t>
  </si>
  <si>
    <t xml:space="preserve">    2.4 - Demontáže</t>
  </si>
  <si>
    <t>3. - MONTÁŽ</t>
  </si>
  <si>
    <t>1.</t>
  </si>
  <si>
    <t>DODÁVKA ZAŘÍZENÍ</t>
  </si>
  <si>
    <t>1.1</t>
  </si>
  <si>
    <t>Rozvaděče</t>
  </si>
  <si>
    <t>741R06.1</t>
  </si>
  <si>
    <t>doplnění PR1-jistič 32A/3f/B+podruž.materiál</t>
  </si>
  <si>
    <t>kus / m</t>
  </si>
  <si>
    <t>-905339253</t>
  </si>
  <si>
    <t>1.2</t>
  </si>
  <si>
    <t>Rozvaděč PR1.1</t>
  </si>
  <si>
    <t>741R06.2</t>
  </si>
  <si>
    <t>plast. rozvaděč na omítku 550x650x140 IP43/20,96 MODULŮ</t>
  </si>
  <si>
    <t>1371969823</t>
  </si>
  <si>
    <t>741R06.3</t>
  </si>
  <si>
    <t>vypínač 40A/3f+vyp.spoušť</t>
  </si>
  <si>
    <t>118003735</t>
  </si>
  <si>
    <t>741R06.4</t>
  </si>
  <si>
    <t>chránič s nadproudovou ochranou 10A/1N/B/30mA</t>
  </si>
  <si>
    <t>1766590754</t>
  </si>
  <si>
    <t>741R06.5</t>
  </si>
  <si>
    <t>chránič s nadproudovou ochranou 16A/1N/B/30mA</t>
  </si>
  <si>
    <t>745582888</t>
  </si>
  <si>
    <t>741R06.6</t>
  </si>
  <si>
    <t>jistič 6A/1f/B 6kA</t>
  </si>
  <si>
    <t>-1348476485</t>
  </si>
  <si>
    <t>741R06.7</t>
  </si>
  <si>
    <t>jistič 10A/1f/B 6kA</t>
  </si>
  <si>
    <t>640993273</t>
  </si>
  <si>
    <t>741R06.8</t>
  </si>
  <si>
    <t>jistič 16A/1f/B 6kA</t>
  </si>
  <si>
    <t>-1366324675</t>
  </si>
  <si>
    <t>741R06.9</t>
  </si>
  <si>
    <t>jistič 16A/1f/C 6kA</t>
  </si>
  <si>
    <t>-1430095322</t>
  </si>
  <si>
    <t>741R06.10</t>
  </si>
  <si>
    <t>vent./chlazení rozvaděče-navrhne dodavatel dle tep.zisků</t>
  </si>
  <si>
    <t>-907559567</t>
  </si>
  <si>
    <t>741R06.11</t>
  </si>
  <si>
    <t>motorový spouštěč 0,4-10A</t>
  </si>
  <si>
    <t>1734878687</t>
  </si>
  <si>
    <t>741R06.12</t>
  </si>
  <si>
    <t>časové relé</t>
  </si>
  <si>
    <t>-428583706</t>
  </si>
  <si>
    <t>741R06.13</t>
  </si>
  <si>
    <t>fázová sběrnice 3f/40A</t>
  </si>
  <si>
    <t>527321610</t>
  </si>
  <si>
    <t>741R06.14</t>
  </si>
  <si>
    <t>svorkovnice PE</t>
  </si>
  <si>
    <t>-28972075</t>
  </si>
  <si>
    <t>741R06.15</t>
  </si>
  <si>
    <t>svorkovnice N</t>
  </si>
  <si>
    <t>-149941651</t>
  </si>
  <si>
    <t>741R06.16</t>
  </si>
  <si>
    <t>podružný materiál</t>
  </si>
  <si>
    <t>954594669</t>
  </si>
  <si>
    <t>741R06.17</t>
  </si>
  <si>
    <t>podružný materiál rozvaděče</t>
  </si>
  <si>
    <t>%</t>
  </si>
  <si>
    <t>569255318</t>
  </si>
  <si>
    <t>741R06.18</t>
  </si>
  <si>
    <t>výroba rozvaděče</t>
  </si>
  <si>
    <t>2032019118</t>
  </si>
  <si>
    <t>1.3</t>
  </si>
  <si>
    <t>Svítidla vč. zdrojů ( EP=elektronický předřadník !)</t>
  </si>
  <si>
    <t>741R06.19</t>
  </si>
  <si>
    <t>A - PŘISAZENÉ ZÁŘIVKOVÉ SVÍTIDLO S KRYTEM-KŘIŠŤÁL 2x36W/840,EL.PŘEDŘADNÍK,IP40</t>
  </si>
  <si>
    <t>220421732</t>
  </si>
  <si>
    <t>741R06.20</t>
  </si>
  <si>
    <t>B - PŘISAZENÉ ZÁŘIVKOVÉ SVÍTIDLO S KRYTEM 2x26W/840,EL.PŘEDŘADNÍK,IP54</t>
  </si>
  <si>
    <t>1417402846</t>
  </si>
  <si>
    <t>741R06.21</t>
  </si>
  <si>
    <t>C - VENKOVNÍ LED SVÍTIDLO S POHYBOVÝM SENZOREM ,EL.PŘEDŘADNÍK,IP54</t>
  </si>
  <si>
    <t>1801807411</t>
  </si>
  <si>
    <t>741R06.22</t>
  </si>
  <si>
    <t>D-ZÁŘ.SV.POD KUCH.LINKU 1x36W</t>
  </si>
  <si>
    <t>2003936918</t>
  </si>
  <si>
    <t>741R06.23</t>
  </si>
  <si>
    <t>NO-PŘISAZ.NOUZ.SV.S KRYTEM IP42 LED 1W,ZÁLOHA 1 HOD,PROV.SE</t>
  </si>
  <si>
    <t>-234400789</t>
  </si>
  <si>
    <t>741R06.24</t>
  </si>
  <si>
    <t>podružný materiál pro uchycení svítidel</t>
  </si>
  <si>
    <t>674311541</t>
  </si>
  <si>
    <t>2.</t>
  </si>
  <si>
    <t>MATERIÁL</t>
  </si>
  <si>
    <t>2.1</t>
  </si>
  <si>
    <t xml:space="preserve">Zásuvky, ovladače, krabice, motory, lišty </t>
  </si>
  <si>
    <t>741R06.25</t>
  </si>
  <si>
    <t>ovladač, řazení 1(vypínač), komplet</t>
  </si>
  <si>
    <t>1649059401</t>
  </si>
  <si>
    <t>741R06.26</t>
  </si>
  <si>
    <t>ovladač, řazení 6 (střídavý), komplet</t>
  </si>
  <si>
    <t>-1669382987</t>
  </si>
  <si>
    <t>741R06.27</t>
  </si>
  <si>
    <t>ovladač, řazení 7 (křížový), komplet</t>
  </si>
  <si>
    <t>-553210713</t>
  </si>
  <si>
    <t>741R06.28</t>
  </si>
  <si>
    <t xml:space="preserve">zásuvka 230V/16A bílá IP20 </t>
  </si>
  <si>
    <t>1376930657</t>
  </si>
  <si>
    <t>741R06.29</t>
  </si>
  <si>
    <t>dvojzásuvka 230V/16A - bílá IP 20</t>
  </si>
  <si>
    <t>1552428232</t>
  </si>
  <si>
    <t>741R06.30</t>
  </si>
  <si>
    <t xml:space="preserve">zásuvka 230V/16A s clonkami a víčkem zapuštěná </t>
  </si>
  <si>
    <t>-2021435911</t>
  </si>
  <si>
    <t>741R06.31</t>
  </si>
  <si>
    <t>pohybový spínač-spínací prvek relé</t>
  </si>
  <si>
    <t>-1425630883</t>
  </si>
  <si>
    <t>741R06.32</t>
  </si>
  <si>
    <t>dvojrámeček, vodorovný</t>
  </si>
  <si>
    <t>1438355015</t>
  </si>
  <si>
    <t>741R06.33</t>
  </si>
  <si>
    <t>krabice přístrojová na omítku KP</t>
  </si>
  <si>
    <t>1878209871</t>
  </si>
  <si>
    <t>741R06.34</t>
  </si>
  <si>
    <t>krabice rozvodná na omítku KR</t>
  </si>
  <si>
    <t>-1844432123</t>
  </si>
  <si>
    <t>741R06.35</t>
  </si>
  <si>
    <t>svorkovnice doplň.pospojení např.EROCOMM obj.č.1243</t>
  </si>
  <si>
    <t>563739345</t>
  </si>
  <si>
    <t>741R06.36</t>
  </si>
  <si>
    <t>chráničky pro kabely pod obkladem</t>
  </si>
  <si>
    <t>434666878</t>
  </si>
  <si>
    <t>741R06.37</t>
  </si>
  <si>
    <t>parapetní žlab 140/70 vč.uchycení,rohů,vík</t>
  </si>
  <si>
    <t>381143984</t>
  </si>
  <si>
    <t>741R06.38</t>
  </si>
  <si>
    <t>PVC LIŠTA 40x20/20x20 VČ.UCHYCENÍ ROHŮ</t>
  </si>
  <si>
    <t>1864358701</t>
  </si>
  <si>
    <t>2.2</t>
  </si>
  <si>
    <t>Kabely</t>
  </si>
  <si>
    <t>741R06.39</t>
  </si>
  <si>
    <t>CYKY 3Cx1,5</t>
  </si>
  <si>
    <t>762057551</t>
  </si>
  <si>
    <t>741R06.40</t>
  </si>
  <si>
    <t>CYKY 5Cx1,5</t>
  </si>
  <si>
    <t>-376316265</t>
  </si>
  <si>
    <t>741R06.41</t>
  </si>
  <si>
    <t>CYKY 2Ax1,5</t>
  </si>
  <si>
    <t>-910769812</t>
  </si>
  <si>
    <t>741R06.42</t>
  </si>
  <si>
    <t>CYKY 3Ax1,5</t>
  </si>
  <si>
    <t>638819661</t>
  </si>
  <si>
    <t>741R06.43</t>
  </si>
  <si>
    <t>CYKY 3Cx2,5</t>
  </si>
  <si>
    <t>-1663002945</t>
  </si>
  <si>
    <t>741R06.44</t>
  </si>
  <si>
    <t>CYKY 5Cx10</t>
  </si>
  <si>
    <t>1422647267</t>
  </si>
  <si>
    <t>741R06.45</t>
  </si>
  <si>
    <t xml:space="preserve">CY 6 </t>
  </si>
  <si>
    <t>-1951918054</t>
  </si>
  <si>
    <t>741R06.46</t>
  </si>
  <si>
    <t>CY 10</t>
  </si>
  <si>
    <t>961935805</t>
  </si>
  <si>
    <t>741R06.47</t>
  </si>
  <si>
    <t>CY 25</t>
  </si>
  <si>
    <t>276532159</t>
  </si>
  <si>
    <t>2.3</t>
  </si>
  <si>
    <t>Slaboproub - strukturovaná kabeláž</t>
  </si>
  <si>
    <t>741R06.48</t>
  </si>
  <si>
    <t>dvojzásuvka RJ45 vč.krabice na omítku</t>
  </si>
  <si>
    <t>1461951130</t>
  </si>
  <si>
    <t>741R06.49</t>
  </si>
  <si>
    <t xml:space="preserve">UTP kabel cat 6 </t>
  </si>
  <si>
    <t>-279815052</t>
  </si>
  <si>
    <t>741R06.50</t>
  </si>
  <si>
    <t>úprava stáv.dat.rozvaděče</t>
  </si>
  <si>
    <t>-635585983</t>
  </si>
  <si>
    <t>741R06.51</t>
  </si>
  <si>
    <t>PVC LIŠTA 60x40 VČ.UCHYCENÍ ROHŮ</t>
  </si>
  <si>
    <t>610302551</t>
  </si>
  <si>
    <t>741R06.52</t>
  </si>
  <si>
    <t>autonomní hlásič požáru</t>
  </si>
  <si>
    <t>1563840802</t>
  </si>
  <si>
    <t>2.4</t>
  </si>
  <si>
    <t>Demontáže</t>
  </si>
  <si>
    <t>741R06.53</t>
  </si>
  <si>
    <t>demontáž stáv.elinst. v řešených prostorech</t>
  </si>
  <si>
    <t>-1396490471</t>
  </si>
  <si>
    <t>741R06.54</t>
  </si>
  <si>
    <t>demontáž stáv.rozv.v kotelně</t>
  </si>
  <si>
    <t>-871167263</t>
  </si>
  <si>
    <t>3.</t>
  </si>
  <si>
    <t>MONTÁŽ</t>
  </si>
  <si>
    <t>741R06.55</t>
  </si>
  <si>
    <t>1652353260</t>
  </si>
  <si>
    <t>741R06.56</t>
  </si>
  <si>
    <t>Stavební přípomoce - vysekání rýh, kapes pro montáž kabelů, krabic a zpětné zapravení maltou</t>
  </si>
  <si>
    <t>939856090</t>
  </si>
  <si>
    <t>741R06.57</t>
  </si>
  <si>
    <t>Revize</t>
  </si>
  <si>
    <t>-1850206915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</si>
  <si>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</si>
  <si>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</si>
  <si>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</si>
  <si>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</si>
  <si>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</si>
  <si>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</si>
  <si>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</si>
  <si>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</si>
  <si>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</si>
  <si>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</si>
  <si>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</si>
  <si>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1024</t>
  </si>
  <si>
    <t>-1667132108</t>
  </si>
  <si>
    <t>013254000</t>
  </si>
  <si>
    <t>Dokumentace skutečného provedení stavby</t>
  </si>
  <si>
    <t>1808886443</t>
  </si>
  <si>
    <t>VRN3</t>
  </si>
  <si>
    <t>Zařízení staveniště</t>
  </si>
  <si>
    <t>030001000</t>
  </si>
  <si>
    <t>-648247522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</si>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</sst>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>
      <pane ySplit="1" topLeftCell="A4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93" t="s">
        <v>16</v>
      </c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0"/>
      <c r="AQ5" s="32"/>
      <c r="BE5" s="386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8" t="s">
        <v>19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0"/>
      <c r="AQ6" s="32"/>
      <c r="BE6" s="387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87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87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87"/>
      <c r="BS9" s="25" t="s">
        <v>8</v>
      </c>
    </row>
    <row r="10" spans="2:71" ht="14.45" customHeight="1">
      <c r="B10" s="29"/>
      <c r="C10" s="30"/>
      <c r="D10" s="38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29</v>
      </c>
      <c r="AL10" s="30"/>
      <c r="AM10" s="30"/>
      <c r="AN10" s="36" t="s">
        <v>23</v>
      </c>
      <c r="AO10" s="30"/>
      <c r="AP10" s="30"/>
      <c r="AQ10" s="32"/>
      <c r="BE10" s="387"/>
      <c r="BS10" s="25" t="s">
        <v>8</v>
      </c>
    </row>
    <row r="11" spans="2:71" ht="18.4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31</v>
      </c>
      <c r="AL11" s="30"/>
      <c r="AM11" s="30"/>
      <c r="AN11" s="36" t="s">
        <v>23</v>
      </c>
      <c r="AO11" s="30"/>
      <c r="AP11" s="30"/>
      <c r="AQ11" s="32"/>
      <c r="BE11" s="387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87"/>
      <c r="BS12" s="25" t="s">
        <v>8</v>
      </c>
    </row>
    <row r="13" spans="2:71" ht="14.45" customHeight="1">
      <c r="B13" s="29"/>
      <c r="C13" s="30"/>
      <c r="D13" s="38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29</v>
      </c>
      <c r="AL13" s="30"/>
      <c r="AM13" s="30"/>
      <c r="AN13" s="40" t="s">
        <v>33</v>
      </c>
      <c r="AO13" s="30"/>
      <c r="AP13" s="30"/>
      <c r="AQ13" s="32"/>
      <c r="BE13" s="387"/>
      <c r="BS13" s="25" t="s">
        <v>8</v>
      </c>
    </row>
    <row r="14" spans="2:71" ht="15">
      <c r="B14" s="29"/>
      <c r="C14" s="30"/>
      <c r="D14" s="30"/>
      <c r="E14" s="394" t="s">
        <v>33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8" t="s">
        <v>31</v>
      </c>
      <c r="AL14" s="30"/>
      <c r="AM14" s="30"/>
      <c r="AN14" s="40" t="s">
        <v>33</v>
      </c>
      <c r="AO14" s="30"/>
      <c r="AP14" s="30"/>
      <c r="AQ14" s="32"/>
      <c r="BE14" s="387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87"/>
      <c r="BS15" s="25" t="s">
        <v>6</v>
      </c>
    </row>
    <row r="16" spans="2:71" ht="14.45" customHeight="1">
      <c r="B16" s="29"/>
      <c r="C16" s="30"/>
      <c r="D16" s="38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29</v>
      </c>
      <c r="AL16" s="30"/>
      <c r="AM16" s="30"/>
      <c r="AN16" s="36" t="s">
        <v>23</v>
      </c>
      <c r="AO16" s="30"/>
      <c r="AP16" s="30"/>
      <c r="AQ16" s="32"/>
      <c r="BE16" s="387"/>
      <c r="BS16" s="25" t="s">
        <v>6</v>
      </c>
    </row>
    <row r="17" spans="2:71" ht="18.4" customHeight="1">
      <c r="B17" s="29"/>
      <c r="C17" s="30"/>
      <c r="D17" s="30"/>
      <c r="E17" s="36" t="s">
        <v>35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31</v>
      </c>
      <c r="AL17" s="30"/>
      <c r="AM17" s="30"/>
      <c r="AN17" s="36" t="s">
        <v>23</v>
      </c>
      <c r="AO17" s="30"/>
      <c r="AP17" s="30"/>
      <c r="AQ17" s="32"/>
      <c r="BE17" s="387"/>
      <c r="BS17" s="25" t="s">
        <v>36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87"/>
      <c r="BS18" s="25" t="s">
        <v>8</v>
      </c>
    </row>
    <row r="19" spans="2:71" ht="14.45" customHeight="1">
      <c r="B19" s="29"/>
      <c r="C19" s="30"/>
      <c r="D19" s="38" t="s">
        <v>37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87"/>
      <c r="BS19" s="25" t="s">
        <v>8</v>
      </c>
    </row>
    <row r="20" spans="2:71" ht="57" customHeight="1">
      <c r="B20" s="29"/>
      <c r="C20" s="30"/>
      <c r="D20" s="30"/>
      <c r="E20" s="396" t="s">
        <v>38</v>
      </c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0"/>
      <c r="AP20" s="30"/>
      <c r="AQ20" s="32"/>
      <c r="BE20" s="387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87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87"/>
    </row>
    <row r="23" spans="2:57" s="1" customFormat="1" ht="25.9" customHeight="1">
      <c r="B23" s="42"/>
      <c r="C23" s="43"/>
      <c r="D23" s="44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97">
        <f>ROUND(AG51,2)</f>
        <v>0</v>
      </c>
      <c r="AL23" s="398"/>
      <c r="AM23" s="398"/>
      <c r="AN23" s="398"/>
      <c r="AO23" s="398"/>
      <c r="AP23" s="43"/>
      <c r="AQ23" s="46"/>
      <c r="BE23" s="387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87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99" t="s">
        <v>40</v>
      </c>
      <c r="M25" s="399"/>
      <c r="N25" s="399"/>
      <c r="O25" s="399"/>
      <c r="P25" s="43"/>
      <c r="Q25" s="43"/>
      <c r="R25" s="43"/>
      <c r="S25" s="43"/>
      <c r="T25" s="43"/>
      <c r="U25" s="43"/>
      <c r="V25" s="43"/>
      <c r="W25" s="399" t="s">
        <v>41</v>
      </c>
      <c r="X25" s="399"/>
      <c r="Y25" s="399"/>
      <c r="Z25" s="399"/>
      <c r="AA25" s="399"/>
      <c r="AB25" s="399"/>
      <c r="AC25" s="399"/>
      <c r="AD25" s="399"/>
      <c r="AE25" s="399"/>
      <c r="AF25" s="43"/>
      <c r="AG25" s="43"/>
      <c r="AH25" s="43"/>
      <c r="AI25" s="43"/>
      <c r="AJ25" s="43"/>
      <c r="AK25" s="399" t="s">
        <v>42</v>
      </c>
      <c r="AL25" s="399"/>
      <c r="AM25" s="399"/>
      <c r="AN25" s="399"/>
      <c r="AO25" s="399"/>
      <c r="AP25" s="43"/>
      <c r="AQ25" s="46"/>
      <c r="BE25" s="387"/>
    </row>
    <row r="26" spans="2:57" s="2" customFormat="1" ht="14.45" customHeight="1">
      <c r="B26" s="48"/>
      <c r="C26" s="49"/>
      <c r="D26" s="50" t="s">
        <v>43</v>
      </c>
      <c r="E26" s="49"/>
      <c r="F26" s="50" t="s">
        <v>44</v>
      </c>
      <c r="G26" s="49"/>
      <c r="H26" s="49"/>
      <c r="I26" s="49"/>
      <c r="J26" s="49"/>
      <c r="K26" s="49"/>
      <c r="L26" s="385">
        <v>0.21</v>
      </c>
      <c r="M26" s="381"/>
      <c r="N26" s="381"/>
      <c r="O26" s="381"/>
      <c r="P26" s="49"/>
      <c r="Q26" s="49"/>
      <c r="R26" s="49"/>
      <c r="S26" s="49"/>
      <c r="T26" s="49"/>
      <c r="U26" s="49"/>
      <c r="V26" s="49"/>
      <c r="W26" s="380">
        <f>ROUND(AZ51,2)</f>
        <v>0</v>
      </c>
      <c r="X26" s="381"/>
      <c r="Y26" s="381"/>
      <c r="Z26" s="381"/>
      <c r="AA26" s="381"/>
      <c r="AB26" s="381"/>
      <c r="AC26" s="381"/>
      <c r="AD26" s="381"/>
      <c r="AE26" s="381"/>
      <c r="AF26" s="49"/>
      <c r="AG26" s="49"/>
      <c r="AH26" s="49"/>
      <c r="AI26" s="49"/>
      <c r="AJ26" s="49"/>
      <c r="AK26" s="380">
        <f>ROUND(AV51,2)</f>
        <v>0</v>
      </c>
      <c r="AL26" s="381"/>
      <c r="AM26" s="381"/>
      <c r="AN26" s="381"/>
      <c r="AO26" s="381"/>
      <c r="AP26" s="49"/>
      <c r="AQ26" s="51"/>
      <c r="BE26" s="387"/>
    </row>
    <row r="27" spans="2:57" s="2" customFormat="1" ht="14.45" customHeight="1">
      <c r="B27" s="48"/>
      <c r="C27" s="49"/>
      <c r="D27" s="49"/>
      <c r="E27" s="49"/>
      <c r="F27" s="50" t="s">
        <v>45</v>
      </c>
      <c r="G27" s="49"/>
      <c r="H27" s="49"/>
      <c r="I27" s="49"/>
      <c r="J27" s="49"/>
      <c r="K27" s="49"/>
      <c r="L27" s="385">
        <v>0.15</v>
      </c>
      <c r="M27" s="381"/>
      <c r="N27" s="381"/>
      <c r="O27" s="381"/>
      <c r="P27" s="49"/>
      <c r="Q27" s="49"/>
      <c r="R27" s="49"/>
      <c r="S27" s="49"/>
      <c r="T27" s="49"/>
      <c r="U27" s="49"/>
      <c r="V27" s="49"/>
      <c r="W27" s="380">
        <f>ROUND(BA51,2)</f>
        <v>0</v>
      </c>
      <c r="X27" s="381"/>
      <c r="Y27" s="381"/>
      <c r="Z27" s="381"/>
      <c r="AA27" s="381"/>
      <c r="AB27" s="381"/>
      <c r="AC27" s="381"/>
      <c r="AD27" s="381"/>
      <c r="AE27" s="381"/>
      <c r="AF27" s="49"/>
      <c r="AG27" s="49"/>
      <c r="AH27" s="49"/>
      <c r="AI27" s="49"/>
      <c r="AJ27" s="49"/>
      <c r="AK27" s="380">
        <f>ROUND(AW51,2)</f>
        <v>0</v>
      </c>
      <c r="AL27" s="381"/>
      <c r="AM27" s="381"/>
      <c r="AN27" s="381"/>
      <c r="AO27" s="381"/>
      <c r="AP27" s="49"/>
      <c r="AQ27" s="51"/>
      <c r="BE27" s="387"/>
    </row>
    <row r="28" spans="2:57" s="2" customFormat="1" ht="14.45" customHeight="1" hidden="1">
      <c r="B28" s="48"/>
      <c r="C28" s="49"/>
      <c r="D28" s="49"/>
      <c r="E28" s="49"/>
      <c r="F28" s="50" t="s">
        <v>46</v>
      </c>
      <c r="G28" s="49"/>
      <c r="H28" s="49"/>
      <c r="I28" s="49"/>
      <c r="J28" s="49"/>
      <c r="K28" s="49"/>
      <c r="L28" s="385">
        <v>0.21</v>
      </c>
      <c r="M28" s="381"/>
      <c r="N28" s="381"/>
      <c r="O28" s="381"/>
      <c r="P28" s="49"/>
      <c r="Q28" s="49"/>
      <c r="R28" s="49"/>
      <c r="S28" s="49"/>
      <c r="T28" s="49"/>
      <c r="U28" s="49"/>
      <c r="V28" s="49"/>
      <c r="W28" s="380">
        <f>ROUND(BB51,2)</f>
        <v>0</v>
      </c>
      <c r="X28" s="381"/>
      <c r="Y28" s="381"/>
      <c r="Z28" s="381"/>
      <c r="AA28" s="381"/>
      <c r="AB28" s="381"/>
      <c r="AC28" s="381"/>
      <c r="AD28" s="381"/>
      <c r="AE28" s="381"/>
      <c r="AF28" s="49"/>
      <c r="AG28" s="49"/>
      <c r="AH28" s="49"/>
      <c r="AI28" s="49"/>
      <c r="AJ28" s="49"/>
      <c r="AK28" s="380">
        <v>0</v>
      </c>
      <c r="AL28" s="381"/>
      <c r="AM28" s="381"/>
      <c r="AN28" s="381"/>
      <c r="AO28" s="381"/>
      <c r="AP28" s="49"/>
      <c r="AQ28" s="51"/>
      <c r="BE28" s="387"/>
    </row>
    <row r="29" spans="2:57" s="2" customFormat="1" ht="14.45" customHeight="1" hidden="1">
      <c r="B29" s="48"/>
      <c r="C29" s="49"/>
      <c r="D29" s="49"/>
      <c r="E29" s="49"/>
      <c r="F29" s="50" t="s">
        <v>47</v>
      </c>
      <c r="G29" s="49"/>
      <c r="H29" s="49"/>
      <c r="I29" s="49"/>
      <c r="J29" s="49"/>
      <c r="K29" s="49"/>
      <c r="L29" s="385">
        <v>0.15</v>
      </c>
      <c r="M29" s="381"/>
      <c r="N29" s="381"/>
      <c r="O29" s="381"/>
      <c r="P29" s="49"/>
      <c r="Q29" s="49"/>
      <c r="R29" s="49"/>
      <c r="S29" s="49"/>
      <c r="T29" s="49"/>
      <c r="U29" s="49"/>
      <c r="V29" s="49"/>
      <c r="W29" s="380">
        <f>ROUND(BC51,2)</f>
        <v>0</v>
      </c>
      <c r="X29" s="381"/>
      <c r="Y29" s="381"/>
      <c r="Z29" s="381"/>
      <c r="AA29" s="381"/>
      <c r="AB29" s="381"/>
      <c r="AC29" s="381"/>
      <c r="AD29" s="381"/>
      <c r="AE29" s="381"/>
      <c r="AF29" s="49"/>
      <c r="AG29" s="49"/>
      <c r="AH29" s="49"/>
      <c r="AI29" s="49"/>
      <c r="AJ29" s="49"/>
      <c r="AK29" s="380">
        <v>0</v>
      </c>
      <c r="AL29" s="381"/>
      <c r="AM29" s="381"/>
      <c r="AN29" s="381"/>
      <c r="AO29" s="381"/>
      <c r="AP29" s="49"/>
      <c r="AQ29" s="51"/>
      <c r="BE29" s="387"/>
    </row>
    <row r="30" spans="2:57" s="2" customFormat="1" ht="14.45" customHeight="1" hidden="1">
      <c r="B30" s="48"/>
      <c r="C30" s="49"/>
      <c r="D30" s="49"/>
      <c r="E30" s="49"/>
      <c r="F30" s="50" t="s">
        <v>48</v>
      </c>
      <c r="G30" s="49"/>
      <c r="H30" s="49"/>
      <c r="I30" s="49"/>
      <c r="J30" s="49"/>
      <c r="K30" s="49"/>
      <c r="L30" s="385">
        <v>0</v>
      </c>
      <c r="M30" s="381"/>
      <c r="N30" s="381"/>
      <c r="O30" s="381"/>
      <c r="P30" s="49"/>
      <c r="Q30" s="49"/>
      <c r="R30" s="49"/>
      <c r="S30" s="49"/>
      <c r="T30" s="49"/>
      <c r="U30" s="49"/>
      <c r="V30" s="49"/>
      <c r="W30" s="380">
        <f>ROUND(BD51,2)</f>
        <v>0</v>
      </c>
      <c r="X30" s="381"/>
      <c r="Y30" s="381"/>
      <c r="Z30" s="381"/>
      <c r="AA30" s="381"/>
      <c r="AB30" s="381"/>
      <c r="AC30" s="381"/>
      <c r="AD30" s="381"/>
      <c r="AE30" s="381"/>
      <c r="AF30" s="49"/>
      <c r="AG30" s="49"/>
      <c r="AH30" s="49"/>
      <c r="AI30" s="49"/>
      <c r="AJ30" s="49"/>
      <c r="AK30" s="380">
        <v>0</v>
      </c>
      <c r="AL30" s="381"/>
      <c r="AM30" s="381"/>
      <c r="AN30" s="381"/>
      <c r="AO30" s="381"/>
      <c r="AP30" s="49"/>
      <c r="AQ30" s="51"/>
      <c r="BE30" s="387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87"/>
    </row>
    <row r="32" spans="2:57" s="1" customFormat="1" ht="25.9" customHeight="1">
      <c r="B32" s="42"/>
      <c r="C32" s="52"/>
      <c r="D32" s="53" t="s">
        <v>49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50</v>
      </c>
      <c r="U32" s="54"/>
      <c r="V32" s="54"/>
      <c r="W32" s="54"/>
      <c r="X32" s="388" t="s">
        <v>51</v>
      </c>
      <c r="Y32" s="389"/>
      <c r="Z32" s="389"/>
      <c r="AA32" s="389"/>
      <c r="AB32" s="389"/>
      <c r="AC32" s="54"/>
      <c r="AD32" s="54"/>
      <c r="AE32" s="54"/>
      <c r="AF32" s="54"/>
      <c r="AG32" s="54"/>
      <c r="AH32" s="54"/>
      <c r="AI32" s="54"/>
      <c r="AJ32" s="54"/>
      <c r="AK32" s="390">
        <f>SUM(AK23:AK30)</f>
        <v>0</v>
      </c>
      <c r="AL32" s="389"/>
      <c r="AM32" s="389"/>
      <c r="AN32" s="389"/>
      <c r="AO32" s="391"/>
      <c r="AP32" s="52"/>
      <c r="AQ32" s="56"/>
      <c r="BE32" s="387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180624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3" t="str">
        <f>K6</f>
        <v>NÍZKOPRAHOVÉ DENNÍ CENTRUM A NOCLEHÁRNA PRO ŽENY - REKONSTRUKCE A VYBAVENÍ</v>
      </c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Kochova 3957, Chomutov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5" t="str">
        <f>IF(AN8="","",AN8)</f>
        <v>24. 6. 2018</v>
      </c>
      <c r="AN44" s="375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28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Statutární město Chomutov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34</v>
      </c>
      <c r="AJ46" s="64"/>
      <c r="AK46" s="64"/>
      <c r="AL46" s="64"/>
      <c r="AM46" s="384" t="str">
        <f>IF(E17="","",E17)</f>
        <v xml:space="preserve"> </v>
      </c>
      <c r="AN46" s="384"/>
      <c r="AO46" s="384"/>
      <c r="AP46" s="384"/>
      <c r="AQ46" s="64"/>
      <c r="AR46" s="62"/>
      <c r="AS46" s="365" t="s">
        <v>53</v>
      </c>
      <c r="AT46" s="366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32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67"/>
      <c r="AT47" s="368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69"/>
      <c r="AT48" s="370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3" t="s">
        <v>54</v>
      </c>
      <c r="D49" s="372"/>
      <c r="E49" s="372"/>
      <c r="F49" s="372"/>
      <c r="G49" s="372"/>
      <c r="H49" s="80"/>
      <c r="I49" s="371" t="s">
        <v>55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6" t="s">
        <v>56</v>
      </c>
      <c r="AH49" s="372"/>
      <c r="AI49" s="372"/>
      <c r="AJ49" s="372"/>
      <c r="AK49" s="372"/>
      <c r="AL49" s="372"/>
      <c r="AM49" s="372"/>
      <c r="AN49" s="371" t="s">
        <v>57</v>
      </c>
      <c r="AO49" s="372"/>
      <c r="AP49" s="372"/>
      <c r="AQ49" s="81" t="s">
        <v>58</v>
      </c>
      <c r="AR49" s="62"/>
      <c r="AS49" s="82" t="s">
        <v>59</v>
      </c>
      <c r="AT49" s="83" t="s">
        <v>60</v>
      </c>
      <c r="AU49" s="83" t="s">
        <v>61</v>
      </c>
      <c r="AV49" s="83" t="s">
        <v>62</v>
      </c>
      <c r="AW49" s="83" t="s">
        <v>63</v>
      </c>
      <c r="AX49" s="83" t="s">
        <v>64</v>
      </c>
      <c r="AY49" s="83" t="s">
        <v>65</v>
      </c>
      <c r="AZ49" s="83" t="s">
        <v>66</v>
      </c>
      <c r="BA49" s="83" t="s">
        <v>67</v>
      </c>
      <c r="BB49" s="83" t="s">
        <v>68</v>
      </c>
      <c r="BC49" s="83" t="s">
        <v>69</v>
      </c>
      <c r="BD49" s="84" t="s">
        <v>70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71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60">
        <f>ROUND(AG52+AG56+SUM(AG59:AG63),2)</f>
        <v>0</v>
      </c>
      <c r="AH51" s="360"/>
      <c r="AI51" s="360"/>
      <c r="AJ51" s="360"/>
      <c r="AK51" s="360"/>
      <c r="AL51" s="360"/>
      <c r="AM51" s="360"/>
      <c r="AN51" s="361">
        <f aca="true" t="shared" si="0" ref="AN51:AN63">SUM(AG51,AT51)</f>
        <v>0</v>
      </c>
      <c r="AO51" s="361"/>
      <c r="AP51" s="361"/>
      <c r="AQ51" s="90" t="s">
        <v>23</v>
      </c>
      <c r="AR51" s="72"/>
      <c r="AS51" s="91">
        <f>ROUND(AS52+AS56+SUM(AS59:AS63),2)</f>
        <v>0</v>
      </c>
      <c r="AT51" s="92">
        <f aca="true" t="shared" si="1" ref="AT51:AT63">ROUND(SUM(AV51:AW51),2)</f>
        <v>0</v>
      </c>
      <c r="AU51" s="93">
        <f>ROUND(AU52+AU56+SUM(AU59:AU63),5)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ROUND(AZ52+AZ56+SUM(AZ59:AZ63),2)</f>
        <v>0</v>
      </c>
      <c r="BA51" s="92">
        <f>ROUND(BA52+BA56+SUM(BA59:BA63),2)</f>
        <v>0</v>
      </c>
      <c r="BB51" s="92">
        <f>ROUND(BB52+BB56+SUM(BB59:BB63),2)</f>
        <v>0</v>
      </c>
      <c r="BC51" s="92">
        <f>ROUND(BC52+BC56+SUM(BC59:BC63),2)</f>
        <v>0</v>
      </c>
      <c r="BD51" s="94">
        <f>ROUND(BD52+BD56+SUM(BD59:BD63),2)</f>
        <v>0</v>
      </c>
      <c r="BS51" s="95" t="s">
        <v>72</v>
      </c>
      <c r="BT51" s="95" t="s">
        <v>73</v>
      </c>
      <c r="BU51" s="96" t="s">
        <v>74</v>
      </c>
      <c r="BV51" s="95" t="s">
        <v>75</v>
      </c>
      <c r="BW51" s="95" t="s">
        <v>7</v>
      </c>
      <c r="BX51" s="95" t="s">
        <v>76</v>
      </c>
      <c r="CL51" s="95" t="s">
        <v>21</v>
      </c>
    </row>
    <row r="52" spans="2:91" s="5" customFormat="1" ht="16.5" customHeight="1">
      <c r="B52" s="97"/>
      <c r="C52" s="98"/>
      <c r="D52" s="377" t="s">
        <v>77</v>
      </c>
      <c r="E52" s="377"/>
      <c r="F52" s="377"/>
      <c r="G52" s="377"/>
      <c r="H52" s="377"/>
      <c r="I52" s="99"/>
      <c r="J52" s="377" t="s">
        <v>78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62">
        <f>ROUND(SUM(AG53:AG55),2)</f>
        <v>0</v>
      </c>
      <c r="AH52" s="359"/>
      <c r="AI52" s="359"/>
      <c r="AJ52" s="359"/>
      <c r="AK52" s="359"/>
      <c r="AL52" s="359"/>
      <c r="AM52" s="359"/>
      <c r="AN52" s="358">
        <f t="shared" si="0"/>
        <v>0</v>
      </c>
      <c r="AO52" s="359"/>
      <c r="AP52" s="359"/>
      <c r="AQ52" s="100" t="s">
        <v>79</v>
      </c>
      <c r="AR52" s="101"/>
      <c r="AS52" s="102">
        <f>ROUND(SUM(AS53:AS55),2)</f>
        <v>0</v>
      </c>
      <c r="AT52" s="103">
        <f t="shared" si="1"/>
        <v>0</v>
      </c>
      <c r="AU52" s="104">
        <f>ROUND(SUM(AU53:AU55),5)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ROUND(SUM(AZ53:AZ55),2)</f>
        <v>0</v>
      </c>
      <c r="BA52" s="103">
        <f>ROUND(SUM(BA53:BA55),2)</f>
        <v>0</v>
      </c>
      <c r="BB52" s="103">
        <f>ROUND(SUM(BB53:BB55),2)</f>
        <v>0</v>
      </c>
      <c r="BC52" s="103">
        <f>ROUND(SUM(BC53:BC55),2)</f>
        <v>0</v>
      </c>
      <c r="BD52" s="105">
        <f>ROUND(SUM(BD53:BD55),2)</f>
        <v>0</v>
      </c>
      <c r="BS52" s="106" t="s">
        <v>72</v>
      </c>
      <c r="BT52" s="106" t="s">
        <v>80</v>
      </c>
      <c r="BU52" s="106" t="s">
        <v>74</v>
      </c>
      <c r="BV52" s="106" t="s">
        <v>75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0" s="6" customFormat="1" ht="16.5" customHeight="1">
      <c r="A53" s="107" t="s">
        <v>83</v>
      </c>
      <c r="B53" s="108"/>
      <c r="C53" s="109"/>
      <c r="D53" s="109"/>
      <c r="E53" s="382" t="s">
        <v>84</v>
      </c>
      <c r="F53" s="382"/>
      <c r="G53" s="382"/>
      <c r="H53" s="382"/>
      <c r="I53" s="382"/>
      <c r="J53" s="109"/>
      <c r="K53" s="382" t="s">
        <v>85</v>
      </c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63">
        <f>'01.1 - Bourací práce'!J29</f>
        <v>0</v>
      </c>
      <c r="AH53" s="364"/>
      <c r="AI53" s="364"/>
      <c r="AJ53" s="364"/>
      <c r="AK53" s="364"/>
      <c r="AL53" s="364"/>
      <c r="AM53" s="364"/>
      <c r="AN53" s="363">
        <f t="shared" si="0"/>
        <v>0</v>
      </c>
      <c r="AO53" s="364"/>
      <c r="AP53" s="364"/>
      <c r="AQ53" s="110" t="s">
        <v>86</v>
      </c>
      <c r="AR53" s="111"/>
      <c r="AS53" s="112">
        <v>0</v>
      </c>
      <c r="AT53" s="113">
        <f t="shared" si="1"/>
        <v>0</v>
      </c>
      <c r="AU53" s="114">
        <f>'01.1 - Bourací práce'!P95</f>
        <v>0</v>
      </c>
      <c r="AV53" s="113">
        <f>'01.1 - Bourací práce'!J32</f>
        <v>0</v>
      </c>
      <c r="AW53" s="113">
        <f>'01.1 - Bourací práce'!J33</f>
        <v>0</v>
      </c>
      <c r="AX53" s="113">
        <f>'01.1 - Bourací práce'!J34</f>
        <v>0</v>
      </c>
      <c r="AY53" s="113">
        <f>'01.1 - Bourací práce'!J35</f>
        <v>0</v>
      </c>
      <c r="AZ53" s="113">
        <f>'01.1 - Bourací práce'!F32</f>
        <v>0</v>
      </c>
      <c r="BA53" s="113">
        <f>'01.1 - Bourací práce'!F33</f>
        <v>0</v>
      </c>
      <c r="BB53" s="113">
        <f>'01.1 - Bourací práce'!F34</f>
        <v>0</v>
      </c>
      <c r="BC53" s="113">
        <f>'01.1 - Bourací práce'!F35</f>
        <v>0</v>
      </c>
      <c r="BD53" s="115">
        <f>'01.1 - Bourací práce'!F36</f>
        <v>0</v>
      </c>
      <c r="BT53" s="116" t="s">
        <v>82</v>
      </c>
      <c r="BV53" s="116" t="s">
        <v>75</v>
      </c>
      <c r="BW53" s="116" t="s">
        <v>87</v>
      </c>
      <c r="BX53" s="116" t="s">
        <v>81</v>
      </c>
      <c r="CL53" s="116" t="s">
        <v>21</v>
      </c>
    </row>
    <row r="54" spans="1:90" s="6" customFormat="1" ht="16.5" customHeight="1">
      <c r="A54" s="107" t="s">
        <v>83</v>
      </c>
      <c r="B54" s="108"/>
      <c r="C54" s="109"/>
      <c r="D54" s="109"/>
      <c r="E54" s="382" t="s">
        <v>88</v>
      </c>
      <c r="F54" s="382"/>
      <c r="G54" s="382"/>
      <c r="H54" s="382"/>
      <c r="I54" s="382"/>
      <c r="J54" s="109"/>
      <c r="K54" s="382" t="s">
        <v>89</v>
      </c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63">
        <f>'01.2 - Stavební úpravy - ...'!J29</f>
        <v>0</v>
      </c>
      <c r="AH54" s="364"/>
      <c r="AI54" s="364"/>
      <c r="AJ54" s="364"/>
      <c r="AK54" s="364"/>
      <c r="AL54" s="364"/>
      <c r="AM54" s="364"/>
      <c r="AN54" s="363">
        <f t="shared" si="0"/>
        <v>0</v>
      </c>
      <c r="AO54" s="364"/>
      <c r="AP54" s="364"/>
      <c r="AQ54" s="110" t="s">
        <v>86</v>
      </c>
      <c r="AR54" s="111"/>
      <c r="AS54" s="112">
        <v>0</v>
      </c>
      <c r="AT54" s="113">
        <f t="shared" si="1"/>
        <v>0</v>
      </c>
      <c r="AU54" s="114">
        <f>'01.2 - Stavební úpravy - ...'!P98</f>
        <v>0</v>
      </c>
      <c r="AV54" s="113">
        <f>'01.2 - Stavební úpravy - ...'!J32</f>
        <v>0</v>
      </c>
      <c r="AW54" s="113">
        <f>'01.2 - Stavební úpravy - ...'!J33</f>
        <v>0</v>
      </c>
      <c r="AX54" s="113">
        <f>'01.2 - Stavební úpravy - ...'!J34</f>
        <v>0</v>
      </c>
      <c r="AY54" s="113">
        <f>'01.2 - Stavební úpravy - ...'!J35</f>
        <v>0</v>
      </c>
      <c r="AZ54" s="113">
        <f>'01.2 - Stavební úpravy - ...'!F32</f>
        <v>0</v>
      </c>
      <c r="BA54" s="113">
        <f>'01.2 - Stavební úpravy - ...'!F33</f>
        <v>0</v>
      </c>
      <c r="BB54" s="113">
        <f>'01.2 - Stavební úpravy - ...'!F34</f>
        <v>0</v>
      </c>
      <c r="BC54" s="113">
        <f>'01.2 - Stavební úpravy - ...'!F35</f>
        <v>0</v>
      </c>
      <c r="BD54" s="115">
        <f>'01.2 - Stavební úpravy - ...'!F36</f>
        <v>0</v>
      </c>
      <c r="BT54" s="116" t="s">
        <v>82</v>
      </c>
      <c r="BV54" s="116" t="s">
        <v>75</v>
      </c>
      <c r="BW54" s="116" t="s">
        <v>90</v>
      </c>
      <c r="BX54" s="116" t="s">
        <v>81</v>
      </c>
      <c r="CL54" s="116" t="s">
        <v>21</v>
      </c>
    </row>
    <row r="55" spans="1:90" s="6" customFormat="1" ht="16.5" customHeight="1">
      <c r="A55" s="107" t="s">
        <v>83</v>
      </c>
      <c r="B55" s="108"/>
      <c r="C55" s="109"/>
      <c r="D55" s="109"/>
      <c r="E55" s="382" t="s">
        <v>91</v>
      </c>
      <c r="F55" s="382"/>
      <c r="G55" s="382"/>
      <c r="H55" s="382"/>
      <c r="I55" s="382"/>
      <c r="J55" s="109"/>
      <c r="K55" s="382" t="s">
        <v>92</v>
      </c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63">
        <f>'01.3 - Stavební úpravy - ...'!J29</f>
        <v>0</v>
      </c>
      <c r="AH55" s="364"/>
      <c r="AI55" s="364"/>
      <c r="AJ55" s="364"/>
      <c r="AK55" s="364"/>
      <c r="AL55" s="364"/>
      <c r="AM55" s="364"/>
      <c r="AN55" s="363">
        <f t="shared" si="0"/>
        <v>0</v>
      </c>
      <c r="AO55" s="364"/>
      <c r="AP55" s="364"/>
      <c r="AQ55" s="110" t="s">
        <v>86</v>
      </c>
      <c r="AR55" s="111"/>
      <c r="AS55" s="112">
        <v>0</v>
      </c>
      <c r="AT55" s="113">
        <f t="shared" si="1"/>
        <v>0</v>
      </c>
      <c r="AU55" s="114">
        <f>'01.3 - Stavební úpravy - ...'!P91</f>
        <v>0</v>
      </c>
      <c r="AV55" s="113">
        <f>'01.3 - Stavební úpravy - ...'!J32</f>
        <v>0</v>
      </c>
      <c r="AW55" s="113">
        <f>'01.3 - Stavební úpravy - ...'!J33</f>
        <v>0</v>
      </c>
      <c r="AX55" s="113">
        <f>'01.3 - Stavební úpravy - ...'!J34</f>
        <v>0</v>
      </c>
      <c r="AY55" s="113">
        <f>'01.3 - Stavební úpravy - ...'!J35</f>
        <v>0</v>
      </c>
      <c r="AZ55" s="113">
        <f>'01.3 - Stavební úpravy - ...'!F32</f>
        <v>0</v>
      </c>
      <c r="BA55" s="113">
        <f>'01.3 - Stavební úpravy - ...'!F33</f>
        <v>0</v>
      </c>
      <c r="BB55" s="113">
        <f>'01.3 - Stavební úpravy - ...'!F34</f>
        <v>0</v>
      </c>
      <c r="BC55" s="113">
        <f>'01.3 - Stavební úpravy - ...'!F35</f>
        <v>0</v>
      </c>
      <c r="BD55" s="115">
        <f>'01.3 - Stavební úpravy - ...'!F36</f>
        <v>0</v>
      </c>
      <c r="BT55" s="116" t="s">
        <v>82</v>
      </c>
      <c r="BV55" s="116" t="s">
        <v>75</v>
      </c>
      <c r="BW55" s="116" t="s">
        <v>93</v>
      </c>
      <c r="BX55" s="116" t="s">
        <v>81</v>
      </c>
      <c r="CL55" s="116" t="s">
        <v>21</v>
      </c>
    </row>
    <row r="56" spans="2:91" s="5" customFormat="1" ht="16.5" customHeight="1">
      <c r="B56" s="97"/>
      <c r="C56" s="98"/>
      <c r="D56" s="377" t="s">
        <v>94</v>
      </c>
      <c r="E56" s="377"/>
      <c r="F56" s="377"/>
      <c r="G56" s="377"/>
      <c r="H56" s="377"/>
      <c r="I56" s="99"/>
      <c r="J56" s="377" t="s">
        <v>95</v>
      </c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62">
        <f>ROUND(SUM(AG57:AG58),2)</f>
        <v>0</v>
      </c>
      <c r="AH56" s="359"/>
      <c r="AI56" s="359"/>
      <c r="AJ56" s="359"/>
      <c r="AK56" s="359"/>
      <c r="AL56" s="359"/>
      <c r="AM56" s="359"/>
      <c r="AN56" s="358">
        <f t="shared" si="0"/>
        <v>0</v>
      </c>
      <c r="AO56" s="359"/>
      <c r="AP56" s="359"/>
      <c r="AQ56" s="100" t="s">
        <v>79</v>
      </c>
      <c r="AR56" s="101"/>
      <c r="AS56" s="102">
        <f>ROUND(SUM(AS57:AS58),2)</f>
        <v>0</v>
      </c>
      <c r="AT56" s="103">
        <f t="shared" si="1"/>
        <v>0</v>
      </c>
      <c r="AU56" s="104">
        <f>ROUND(SUM(AU57:AU58),5)</f>
        <v>0</v>
      </c>
      <c r="AV56" s="103">
        <f>ROUND(AZ56*L26,2)</f>
        <v>0</v>
      </c>
      <c r="AW56" s="103">
        <f>ROUND(BA56*L27,2)</f>
        <v>0</v>
      </c>
      <c r="AX56" s="103">
        <f>ROUND(BB56*L26,2)</f>
        <v>0</v>
      </c>
      <c r="AY56" s="103">
        <f>ROUND(BC56*L27,2)</f>
        <v>0</v>
      </c>
      <c r="AZ56" s="103">
        <f>ROUND(SUM(AZ57:AZ58),2)</f>
        <v>0</v>
      </c>
      <c r="BA56" s="103">
        <f>ROUND(SUM(BA57:BA58),2)</f>
        <v>0</v>
      </c>
      <c r="BB56" s="103">
        <f>ROUND(SUM(BB57:BB58),2)</f>
        <v>0</v>
      </c>
      <c r="BC56" s="103">
        <f>ROUND(SUM(BC57:BC58),2)</f>
        <v>0</v>
      </c>
      <c r="BD56" s="105">
        <f>ROUND(SUM(BD57:BD58),2)</f>
        <v>0</v>
      </c>
      <c r="BS56" s="106" t="s">
        <v>72</v>
      </c>
      <c r="BT56" s="106" t="s">
        <v>80</v>
      </c>
      <c r="BU56" s="106" t="s">
        <v>74</v>
      </c>
      <c r="BV56" s="106" t="s">
        <v>75</v>
      </c>
      <c r="BW56" s="106" t="s">
        <v>96</v>
      </c>
      <c r="BX56" s="106" t="s">
        <v>7</v>
      </c>
      <c r="CL56" s="106" t="s">
        <v>21</v>
      </c>
      <c r="CM56" s="106" t="s">
        <v>82</v>
      </c>
    </row>
    <row r="57" spans="1:90" s="6" customFormat="1" ht="16.5" customHeight="1">
      <c r="A57" s="107" t="s">
        <v>83</v>
      </c>
      <c r="B57" s="108"/>
      <c r="C57" s="109"/>
      <c r="D57" s="109"/>
      <c r="E57" s="382" t="s">
        <v>97</v>
      </c>
      <c r="F57" s="382"/>
      <c r="G57" s="382"/>
      <c r="H57" s="382"/>
      <c r="I57" s="382"/>
      <c r="J57" s="109"/>
      <c r="K57" s="382" t="s">
        <v>98</v>
      </c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63">
        <f>'02.1 - Zpevněné plochy'!J29</f>
        <v>0</v>
      </c>
      <c r="AH57" s="364"/>
      <c r="AI57" s="364"/>
      <c r="AJ57" s="364"/>
      <c r="AK57" s="364"/>
      <c r="AL57" s="364"/>
      <c r="AM57" s="364"/>
      <c r="AN57" s="363">
        <f t="shared" si="0"/>
        <v>0</v>
      </c>
      <c r="AO57" s="364"/>
      <c r="AP57" s="364"/>
      <c r="AQ57" s="110" t="s">
        <v>86</v>
      </c>
      <c r="AR57" s="111"/>
      <c r="AS57" s="112">
        <v>0</v>
      </c>
      <c r="AT57" s="113">
        <f t="shared" si="1"/>
        <v>0</v>
      </c>
      <c r="AU57" s="114">
        <f>'02.1 - Zpevněné plochy'!P87</f>
        <v>0</v>
      </c>
      <c r="AV57" s="113">
        <f>'02.1 - Zpevněné plochy'!J32</f>
        <v>0</v>
      </c>
      <c r="AW57" s="113">
        <f>'02.1 - Zpevněné plochy'!J33</f>
        <v>0</v>
      </c>
      <c r="AX57" s="113">
        <f>'02.1 - Zpevněné plochy'!J34</f>
        <v>0</v>
      </c>
      <c r="AY57" s="113">
        <f>'02.1 - Zpevněné plochy'!J35</f>
        <v>0</v>
      </c>
      <c r="AZ57" s="113">
        <f>'02.1 - Zpevněné plochy'!F32</f>
        <v>0</v>
      </c>
      <c r="BA57" s="113">
        <f>'02.1 - Zpevněné plochy'!F33</f>
        <v>0</v>
      </c>
      <c r="BB57" s="113">
        <f>'02.1 - Zpevněné plochy'!F34</f>
        <v>0</v>
      </c>
      <c r="BC57" s="113">
        <f>'02.1 - Zpevněné plochy'!F35</f>
        <v>0</v>
      </c>
      <c r="BD57" s="115">
        <f>'02.1 - Zpevněné plochy'!F36</f>
        <v>0</v>
      </c>
      <c r="BT57" s="116" t="s">
        <v>82</v>
      </c>
      <c r="BV57" s="116" t="s">
        <v>75</v>
      </c>
      <c r="BW57" s="116" t="s">
        <v>99</v>
      </c>
      <c r="BX57" s="116" t="s">
        <v>96</v>
      </c>
      <c r="CL57" s="116" t="s">
        <v>21</v>
      </c>
    </row>
    <row r="58" spans="1:90" s="6" customFormat="1" ht="16.5" customHeight="1">
      <c r="A58" s="107" t="s">
        <v>83</v>
      </c>
      <c r="B58" s="108"/>
      <c r="C58" s="109"/>
      <c r="D58" s="109"/>
      <c r="E58" s="382" t="s">
        <v>100</v>
      </c>
      <c r="F58" s="382"/>
      <c r="G58" s="382"/>
      <c r="H58" s="382"/>
      <c r="I58" s="382"/>
      <c r="J58" s="109"/>
      <c r="K58" s="382" t="s">
        <v>101</v>
      </c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63">
        <f>'02.2 - Oplocení'!J29</f>
        <v>0</v>
      </c>
      <c r="AH58" s="364"/>
      <c r="AI58" s="364"/>
      <c r="AJ58" s="364"/>
      <c r="AK58" s="364"/>
      <c r="AL58" s="364"/>
      <c r="AM58" s="364"/>
      <c r="AN58" s="363">
        <f t="shared" si="0"/>
        <v>0</v>
      </c>
      <c r="AO58" s="364"/>
      <c r="AP58" s="364"/>
      <c r="AQ58" s="110" t="s">
        <v>86</v>
      </c>
      <c r="AR58" s="111"/>
      <c r="AS58" s="112">
        <v>0</v>
      </c>
      <c r="AT58" s="113">
        <f t="shared" si="1"/>
        <v>0</v>
      </c>
      <c r="AU58" s="114">
        <f>'02.2 - Oplocení'!P89</f>
        <v>0</v>
      </c>
      <c r="AV58" s="113">
        <f>'02.2 - Oplocení'!J32</f>
        <v>0</v>
      </c>
      <c r="AW58" s="113">
        <f>'02.2 - Oplocení'!J33</f>
        <v>0</v>
      </c>
      <c r="AX58" s="113">
        <f>'02.2 - Oplocení'!J34</f>
        <v>0</v>
      </c>
      <c r="AY58" s="113">
        <f>'02.2 - Oplocení'!J35</f>
        <v>0</v>
      </c>
      <c r="AZ58" s="113">
        <f>'02.2 - Oplocení'!F32</f>
        <v>0</v>
      </c>
      <c r="BA58" s="113">
        <f>'02.2 - Oplocení'!F33</f>
        <v>0</v>
      </c>
      <c r="BB58" s="113">
        <f>'02.2 - Oplocení'!F34</f>
        <v>0</v>
      </c>
      <c r="BC58" s="113">
        <f>'02.2 - Oplocení'!F35</f>
        <v>0</v>
      </c>
      <c r="BD58" s="115">
        <f>'02.2 - Oplocení'!F36</f>
        <v>0</v>
      </c>
      <c r="BT58" s="116" t="s">
        <v>82</v>
      </c>
      <c r="BV58" s="116" t="s">
        <v>75</v>
      </c>
      <c r="BW58" s="116" t="s">
        <v>102</v>
      </c>
      <c r="BX58" s="116" t="s">
        <v>96</v>
      </c>
      <c r="CL58" s="116" t="s">
        <v>21</v>
      </c>
    </row>
    <row r="59" spans="1:91" s="5" customFormat="1" ht="16.5" customHeight="1">
      <c r="A59" s="107" t="s">
        <v>83</v>
      </c>
      <c r="B59" s="97"/>
      <c r="C59" s="98"/>
      <c r="D59" s="377" t="s">
        <v>103</v>
      </c>
      <c r="E59" s="377"/>
      <c r="F59" s="377"/>
      <c r="G59" s="377"/>
      <c r="H59" s="377"/>
      <c r="I59" s="99"/>
      <c r="J59" s="377" t="s">
        <v>104</v>
      </c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58">
        <f>'03 - Zdravotně technické ...'!J27</f>
        <v>0</v>
      </c>
      <c r="AH59" s="359"/>
      <c r="AI59" s="359"/>
      <c r="AJ59" s="359"/>
      <c r="AK59" s="359"/>
      <c r="AL59" s="359"/>
      <c r="AM59" s="359"/>
      <c r="AN59" s="358">
        <f t="shared" si="0"/>
        <v>0</v>
      </c>
      <c r="AO59" s="359"/>
      <c r="AP59" s="359"/>
      <c r="AQ59" s="100" t="s">
        <v>79</v>
      </c>
      <c r="AR59" s="101"/>
      <c r="AS59" s="102">
        <v>0</v>
      </c>
      <c r="AT59" s="103">
        <f t="shared" si="1"/>
        <v>0</v>
      </c>
      <c r="AU59" s="104">
        <f>'03 - Zdravotně technické ...'!P87</f>
        <v>0</v>
      </c>
      <c r="AV59" s="103">
        <f>'03 - Zdravotně technické ...'!J30</f>
        <v>0</v>
      </c>
      <c r="AW59" s="103">
        <f>'03 - Zdravotně technické ...'!J31</f>
        <v>0</v>
      </c>
      <c r="AX59" s="103">
        <f>'03 - Zdravotně technické ...'!J32</f>
        <v>0</v>
      </c>
      <c r="AY59" s="103">
        <f>'03 - Zdravotně technické ...'!J33</f>
        <v>0</v>
      </c>
      <c r="AZ59" s="103">
        <f>'03 - Zdravotně technické ...'!F30</f>
        <v>0</v>
      </c>
      <c r="BA59" s="103">
        <f>'03 - Zdravotně technické ...'!F31</f>
        <v>0</v>
      </c>
      <c r="BB59" s="103">
        <f>'03 - Zdravotně technické ...'!F32</f>
        <v>0</v>
      </c>
      <c r="BC59" s="103">
        <f>'03 - Zdravotně technické ...'!F33</f>
        <v>0</v>
      </c>
      <c r="BD59" s="105">
        <f>'03 - Zdravotně technické ...'!F34</f>
        <v>0</v>
      </c>
      <c r="BT59" s="106" t="s">
        <v>80</v>
      </c>
      <c r="BV59" s="106" t="s">
        <v>75</v>
      </c>
      <c r="BW59" s="106" t="s">
        <v>105</v>
      </c>
      <c r="BX59" s="106" t="s">
        <v>7</v>
      </c>
      <c r="CL59" s="106" t="s">
        <v>21</v>
      </c>
      <c r="CM59" s="106" t="s">
        <v>82</v>
      </c>
    </row>
    <row r="60" spans="1:91" s="5" customFormat="1" ht="16.5" customHeight="1">
      <c r="A60" s="107" t="s">
        <v>83</v>
      </c>
      <c r="B60" s="97"/>
      <c r="C60" s="98"/>
      <c r="D60" s="377" t="s">
        <v>106</v>
      </c>
      <c r="E60" s="377"/>
      <c r="F60" s="377"/>
      <c r="G60" s="377"/>
      <c r="H60" s="377"/>
      <c r="I60" s="99"/>
      <c r="J60" s="377" t="s">
        <v>107</v>
      </c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58">
        <f>'04 - Vzduchotechnika'!J27</f>
        <v>0</v>
      </c>
      <c r="AH60" s="359"/>
      <c r="AI60" s="359"/>
      <c r="AJ60" s="359"/>
      <c r="AK60" s="359"/>
      <c r="AL60" s="359"/>
      <c r="AM60" s="359"/>
      <c r="AN60" s="358">
        <f t="shared" si="0"/>
        <v>0</v>
      </c>
      <c r="AO60" s="359"/>
      <c r="AP60" s="359"/>
      <c r="AQ60" s="100" t="s">
        <v>79</v>
      </c>
      <c r="AR60" s="101"/>
      <c r="AS60" s="102">
        <v>0</v>
      </c>
      <c r="AT60" s="103">
        <f t="shared" si="1"/>
        <v>0</v>
      </c>
      <c r="AU60" s="104">
        <f>'04 - Vzduchotechnika'!P78</f>
        <v>0</v>
      </c>
      <c r="AV60" s="103">
        <f>'04 - Vzduchotechnika'!J30</f>
        <v>0</v>
      </c>
      <c r="AW60" s="103">
        <f>'04 - Vzduchotechnika'!J31</f>
        <v>0</v>
      </c>
      <c r="AX60" s="103">
        <f>'04 - Vzduchotechnika'!J32</f>
        <v>0</v>
      </c>
      <c r="AY60" s="103">
        <f>'04 - Vzduchotechnika'!J33</f>
        <v>0</v>
      </c>
      <c r="AZ60" s="103">
        <f>'04 - Vzduchotechnika'!F30</f>
        <v>0</v>
      </c>
      <c r="BA60" s="103">
        <f>'04 - Vzduchotechnika'!F31</f>
        <v>0</v>
      </c>
      <c r="BB60" s="103">
        <f>'04 - Vzduchotechnika'!F32</f>
        <v>0</v>
      </c>
      <c r="BC60" s="103">
        <f>'04 - Vzduchotechnika'!F33</f>
        <v>0</v>
      </c>
      <c r="BD60" s="105">
        <f>'04 - Vzduchotechnika'!F34</f>
        <v>0</v>
      </c>
      <c r="BT60" s="106" t="s">
        <v>80</v>
      </c>
      <c r="BV60" s="106" t="s">
        <v>75</v>
      </c>
      <c r="BW60" s="106" t="s">
        <v>108</v>
      </c>
      <c r="BX60" s="106" t="s">
        <v>7</v>
      </c>
      <c r="CL60" s="106" t="s">
        <v>21</v>
      </c>
      <c r="CM60" s="106" t="s">
        <v>82</v>
      </c>
    </row>
    <row r="61" spans="1:91" s="5" customFormat="1" ht="16.5" customHeight="1">
      <c r="A61" s="107" t="s">
        <v>83</v>
      </c>
      <c r="B61" s="97"/>
      <c r="C61" s="98"/>
      <c r="D61" s="377" t="s">
        <v>109</v>
      </c>
      <c r="E61" s="377"/>
      <c r="F61" s="377"/>
      <c r="G61" s="377"/>
      <c r="H61" s="377"/>
      <c r="I61" s="99"/>
      <c r="J61" s="377" t="s">
        <v>110</v>
      </c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58">
        <f>'05 - Vytápění'!J27</f>
        <v>0</v>
      </c>
      <c r="AH61" s="359"/>
      <c r="AI61" s="359"/>
      <c r="AJ61" s="359"/>
      <c r="AK61" s="359"/>
      <c r="AL61" s="359"/>
      <c r="AM61" s="359"/>
      <c r="AN61" s="358">
        <f t="shared" si="0"/>
        <v>0</v>
      </c>
      <c r="AO61" s="359"/>
      <c r="AP61" s="359"/>
      <c r="AQ61" s="100" t="s">
        <v>79</v>
      </c>
      <c r="AR61" s="101"/>
      <c r="AS61" s="102">
        <v>0</v>
      </c>
      <c r="AT61" s="103">
        <f t="shared" si="1"/>
        <v>0</v>
      </c>
      <c r="AU61" s="104">
        <f>'05 - Vytápění'!P86</f>
        <v>0</v>
      </c>
      <c r="AV61" s="103">
        <f>'05 - Vytápění'!J30</f>
        <v>0</v>
      </c>
      <c r="AW61" s="103">
        <f>'05 - Vytápění'!J31</f>
        <v>0</v>
      </c>
      <c r="AX61" s="103">
        <f>'05 - Vytápění'!J32</f>
        <v>0</v>
      </c>
      <c r="AY61" s="103">
        <f>'05 - Vytápění'!J33</f>
        <v>0</v>
      </c>
      <c r="AZ61" s="103">
        <f>'05 - Vytápění'!F30</f>
        <v>0</v>
      </c>
      <c r="BA61" s="103">
        <f>'05 - Vytápění'!F31</f>
        <v>0</v>
      </c>
      <c r="BB61" s="103">
        <f>'05 - Vytápění'!F32</f>
        <v>0</v>
      </c>
      <c r="BC61" s="103">
        <f>'05 - Vytápění'!F33</f>
        <v>0</v>
      </c>
      <c r="BD61" s="105">
        <f>'05 - Vytápění'!F34</f>
        <v>0</v>
      </c>
      <c r="BT61" s="106" t="s">
        <v>80</v>
      </c>
      <c r="BV61" s="106" t="s">
        <v>75</v>
      </c>
      <c r="BW61" s="106" t="s">
        <v>111</v>
      </c>
      <c r="BX61" s="106" t="s">
        <v>7</v>
      </c>
      <c r="CL61" s="106" t="s">
        <v>21</v>
      </c>
      <c r="CM61" s="106" t="s">
        <v>82</v>
      </c>
    </row>
    <row r="62" spans="1:91" s="5" customFormat="1" ht="16.5" customHeight="1">
      <c r="A62" s="107" t="s">
        <v>83</v>
      </c>
      <c r="B62" s="97"/>
      <c r="C62" s="98"/>
      <c r="D62" s="377" t="s">
        <v>112</v>
      </c>
      <c r="E62" s="377"/>
      <c r="F62" s="377"/>
      <c r="G62" s="377"/>
      <c r="H62" s="377"/>
      <c r="I62" s="99"/>
      <c r="J62" s="377" t="s">
        <v>113</v>
      </c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58">
        <f>'06 - Elektroinstalace'!J27</f>
        <v>0</v>
      </c>
      <c r="AH62" s="359"/>
      <c r="AI62" s="359"/>
      <c r="AJ62" s="359"/>
      <c r="AK62" s="359"/>
      <c r="AL62" s="359"/>
      <c r="AM62" s="359"/>
      <c r="AN62" s="358">
        <f t="shared" si="0"/>
        <v>0</v>
      </c>
      <c r="AO62" s="359"/>
      <c r="AP62" s="359"/>
      <c r="AQ62" s="100" t="s">
        <v>79</v>
      </c>
      <c r="AR62" s="101"/>
      <c r="AS62" s="102">
        <v>0</v>
      </c>
      <c r="AT62" s="103">
        <f t="shared" si="1"/>
        <v>0</v>
      </c>
      <c r="AU62" s="104">
        <f>'06 - Elektroinstalace'!P86</f>
        <v>0</v>
      </c>
      <c r="AV62" s="103">
        <f>'06 - Elektroinstalace'!J30</f>
        <v>0</v>
      </c>
      <c r="AW62" s="103">
        <f>'06 - Elektroinstalace'!J31</f>
        <v>0</v>
      </c>
      <c r="AX62" s="103">
        <f>'06 - Elektroinstalace'!J32</f>
        <v>0</v>
      </c>
      <c r="AY62" s="103">
        <f>'06 - Elektroinstalace'!J33</f>
        <v>0</v>
      </c>
      <c r="AZ62" s="103">
        <f>'06 - Elektroinstalace'!F30</f>
        <v>0</v>
      </c>
      <c r="BA62" s="103">
        <f>'06 - Elektroinstalace'!F31</f>
        <v>0</v>
      </c>
      <c r="BB62" s="103">
        <f>'06 - Elektroinstalace'!F32</f>
        <v>0</v>
      </c>
      <c r="BC62" s="103">
        <f>'06 - Elektroinstalace'!F33</f>
        <v>0</v>
      </c>
      <c r="BD62" s="105">
        <f>'06 - Elektroinstalace'!F34</f>
        <v>0</v>
      </c>
      <c r="BT62" s="106" t="s">
        <v>80</v>
      </c>
      <c r="BV62" s="106" t="s">
        <v>75</v>
      </c>
      <c r="BW62" s="106" t="s">
        <v>114</v>
      </c>
      <c r="BX62" s="106" t="s">
        <v>7</v>
      </c>
      <c r="CL62" s="106" t="s">
        <v>21</v>
      </c>
      <c r="CM62" s="106" t="s">
        <v>82</v>
      </c>
    </row>
    <row r="63" spans="1:91" s="5" customFormat="1" ht="16.5" customHeight="1">
      <c r="A63" s="107" t="s">
        <v>83</v>
      </c>
      <c r="B63" s="97"/>
      <c r="C63" s="98"/>
      <c r="D63" s="377" t="s">
        <v>115</v>
      </c>
      <c r="E63" s="377"/>
      <c r="F63" s="377"/>
      <c r="G63" s="377"/>
      <c r="H63" s="377"/>
      <c r="I63" s="99"/>
      <c r="J63" s="377" t="s">
        <v>116</v>
      </c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58">
        <f>'VON - Vedlejší a ostatní ...'!J27</f>
        <v>0</v>
      </c>
      <c r="AH63" s="359"/>
      <c r="AI63" s="359"/>
      <c r="AJ63" s="359"/>
      <c r="AK63" s="359"/>
      <c r="AL63" s="359"/>
      <c r="AM63" s="359"/>
      <c r="AN63" s="358">
        <f t="shared" si="0"/>
        <v>0</v>
      </c>
      <c r="AO63" s="359"/>
      <c r="AP63" s="359"/>
      <c r="AQ63" s="100" t="s">
        <v>79</v>
      </c>
      <c r="AR63" s="101"/>
      <c r="AS63" s="117">
        <v>0</v>
      </c>
      <c r="AT63" s="118">
        <f t="shared" si="1"/>
        <v>0</v>
      </c>
      <c r="AU63" s="119">
        <f>'VON - Vedlejší a ostatní ...'!P79</f>
        <v>0</v>
      </c>
      <c r="AV63" s="118">
        <f>'VON - Vedlejší a ostatní ...'!J30</f>
        <v>0</v>
      </c>
      <c r="AW63" s="118">
        <f>'VON - Vedlejší a ostatní ...'!J31</f>
        <v>0</v>
      </c>
      <c r="AX63" s="118">
        <f>'VON - Vedlejší a ostatní ...'!J32</f>
        <v>0</v>
      </c>
      <c r="AY63" s="118">
        <f>'VON - Vedlejší a ostatní ...'!J33</f>
        <v>0</v>
      </c>
      <c r="AZ63" s="118">
        <f>'VON - Vedlejší a ostatní ...'!F30</f>
        <v>0</v>
      </c>
      <c r="BA63" s="118">
        <f>'VON - Vedlejší a ostatní ...'!F31</f>
        <v>0</v>
      </c>
      <c r="BB63" s="118">
        <f>'VON - Vedlejší a ostatní ...'!F32</f>
        <v>0</v>
      </c>
      <c r="BC63" s="118">
        <f>'VON - Vedlejší a ostatní ...'!F33</f>
        <v>0</v>
      </c>
      <c r="BD63" s="120">
        <f>'VON - Vedlejší a ostatní ...'!F34</f>
        <v>0</v>
      </c>
      <c r="BT63" s="106" t="s">
        <v>80</v>
      </c>
      <c r="BV63" s="106" t="s">
        <v>75</v>
      </c>
      <c r="BW63" s="106" t="s">
        <v>117</v>
      </c>
      <c r="BX63" s="106" t="s">
        <v>7</v>
      </c>
      <c r="CL63" s="106" t="s">
        <v>21</v>
      </c>
      <c r="CM63" s="106" t="s">
        <v>82</v>
      </c>
    </row>
    <row r="64" spans="2:44" s="1" customFormat="1" ht="30" customHeight="1">
      <c r="B64" s="42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2"/>
    </row>
    <row r="65" spans="2:44" s="1" customFormat="1" ht="6.95" customHeight="1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62"/>
    </row>
  </sheetData>
  <sheetProtection algorithmName="SHA-512" hashValue="0yNdCD/jjUabOvalaG6Qw/uKBxFgn/HtII0Rlcd1mDKTeu6eG0MtOg8YAMH6Ur0HSc3NwcjG5FOvHRmli5Xquw==" saltValue="MMJO5myK7mZPyxgnBtrh8l0e4fmLAZhlwiA8KpIFPN0SiuE205T/s8MGfuzRpktVgiSaB+VpiRJjBP03RGy/mA==" spinCount="100000" sheet="1" objects="1" scenarios="1" formatColumns="0" formatRows="0"/>
  <mergeCells count="85">
    <mergeCell ref="BE5:BE32"/>
    <mergeCell ref="W30:AE30"/>
    <mergeCell ref="X32:AB32"/>
    <mergeCell ref="AK32:AO32"/>
    <mergeCell ref="AR2:BE2"/>
    <mergeCell ref="K5:AO5"/>
    <mergeCell ref="W28:AE28"/>
    <mergeCell ref="AK28:AO28"/>
    <mergeCell ref="L28:O28"/>
    <mergeCell ref="E14:AJ14"/>
    <mergeCell ref="E20:AN20"/>
    <mergeCell ref="AK23:AO23"/>
    <mergeCell ref="L25:O25"/>
    <mergeCell ref="W25:AE25"/>
    <mergeCell ref="AK25:AO25"/>
    <mergeCell ref="L26:O26"/>
    <mergeCell ref="AN57:AP57"/>
    <mergeCell ref="AN54:AP54"/>
    <mergeCell ref="AN55:AP55"/>
    <mergeCell ref="AN56:AP56"/>
    <mergeCell ref="AN58:AP58"/>
    <mergeCell ref="AN61:AP61"/>
    <mergeCell ref="AN62:AP62"/>
    <mergeCell ref="AN63:AP63"/>
    <mergeCell ref="L29:O29"/>
    <mergeCell ref="L30:O30"/>
    <mergeCell ref="AK30:AO30"/>
    <mergeCell ref="J56:AF56"/>
    <mergeCell ref="K57:AF57"/>
    <mergeCell ref="K58:AF58"/>
    <mergeCell ref="J59:AF59"/>
    <mergeCell ref="J60:AF60"/>
    <mergeCell ref="J61:AF61"/>
    <mergeCell ref="J62:AF62"/>
    <mergeCell ref="J63:AF63"/>
    <mergeCell ref="AN53:AP53"/>
    <mergeCell ref="AN59:AP59"/>
    <mergeCell ref="W26:AE26"/>
    <mergeCell ref="AK26:AO26"/>
    <mergeCell ref="L27:O27"/>
    <mergeCell ref="W27:AE27"/>
    <mergeCell ref="AK27:AO27"/>
    <mergeCell ref="K6:AO6"/>
    <mergeCell ref="J52:AF52"/>
    <mergeCell ref="W29:AE29"/>
    <mergeCell ref="AK29:AO29"/>
    <mergeCell ref="E58:I58"/>
    <mergeCell ref="C49:G49"/>
    <mergeCell ref="D52:H52"/>
    <mergeCell ref="E53:I53"/>
    <mergeCell ref="E54:I54"/>
    <mergeCell ref="E55:I55"/>
    <mergeCell ref="D56:H56"/>
    <mergeCell ref="E57:I57"/>
    <mergeCell ref="AM46:AP46"/>
    <mergeCell ref="K53:AF53"/>
    <mergeCell ref="K54:AF54"/>
    <mergeCell ref="K55:AF55"/>
    <mergeCell ref="D59:H59"/>
    <mergeCell ref="D60:H60"/>
    <mergeCell ref="D61:H61"/>
    <mergeCell ref="D62:H62"/>
    <mergeCell ref="D63:H63"/>
    <mergeCell ref="AS46:AT48"/>
    <mergeCell ref="AN49:AP49"/>
    <mergeCell ref="L42:AO42"/>
    <mergeCell ref="AM44:AN44"/>
    <mergeCell ref="I49:AF49"/>
    <mergeCell ref="AG49:AM49"/>
    <mergeCell ref="AG61:AM61"/>
    <mergeCell ref="AG62:AM62"/>
    <mergeCell ref="AG63:AM63"/>
    <mergeCell ref="AG51:AM51"/>
    <mergeCell ref="AN51:AP51"/>
    <mergeCell ref="AG56:AM56"/>
    <mergeCell ref="AG57:AM57"/>
    <mergeCell ref="AG58:AM58"/>
    <mergeCell ref="AG59:AM59"/>
    <mergeCell ref="AG60:AM60"/>
    <mergeCell ref="AN52:AP52"/>
    <mergeCell ref="AG52:AM52"/>
    <mergeCell ref="AG53:AM53"/>
    <mergeCell ref="AG54:AM54"/>
    <mergeCell ref="AG55:AM55"/>
    <mergeCell ref="AN60:AP60"/>
  </mergeCells>
  <hyperlinks>
    <hyperlink ref="K1:S1" location="C2" display="1) Rekapitulace stavby"/>
    <hyperlink ref="W1:AI1" location="C51" display="2) Rekapitulace objektů stavby a soupisů prací"/>
    <hyperlink ref="A53" location="'01.1 - Bourací práce'!C2" display="/"/>
    <hyperlink ref="A54" location="'01.2 - Stavební úpravy - ...'!C2" display="/"/>
    <hyperlink ref="A55" location="'01.3 - Stavební úpravy - ...'!C2" display="/"/>
    <hyperlink ref="A57" location="'02.1 - Zpevněné plochy'!C2" display="/"/>
    <hyperlink ref="A58" location="'02.2 - Oplocení'!C2" display="/"/>
    <hyperlink ref="A59" location="'03 - Zdravotně technické ...'!C2" display="/"/>
    <hyperlink ref="A60" location="'04 - Vzduchotechnika'!C2" display="/"/>
    <hyperlink ref="A61" location="'05 - Vytápění'!C2" display="/"/>
    <hyperlink ref="A62" location="'06 - Elektroinstalace'!C2" display="/"/>
    <hyperlink ref="A63" location="'VON - Vedlejší a ostatní 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4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s="1" customFormat="1" ht="15">
      <c r="B8" s="42"/>
      <c r="C8" s="43"/>
      <c r="D8" s="38" t="s">
        <v>124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04" t="s">
        <v>1825</v>
      </c>
      <c r="F9" s="403"/>
      <c r="G9" s="403"/>
      <c r="H9" s="40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23</v>
      </c>
      <c r="K11" s="46"/>
    </row>
    <row r="12" spans="2:11" s="1" customFormat="1" ht="14.45" customHeight="1">
      <c r="B12" s="42"/>
      <c r="C12" s="43"/>
      <c r="D12" s="38" t="s">
        <v>24</v>
      </c>
      <c r="E12" s="43"/>
      <c r="F12" s="36" t="s">
        <v>25</v>
      </c>
      <c r="G12" s="43"/>
      <c r="H12" s="43"/>
      <c r="I12" s="129" t="s">
        <v>26</v>
      </c>
      <c r="J12" s="130" t="str">
        <f>'Rekapitulace stavby'!AN8</f>
        <v>24. 6. 2018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28</v>
      </c>
      <c r="E14" s="43"/>
      <c r="F14" s="43"/>
      <c r="G14" s="43"/>
      <c r="H14" s="43"/>
      <c r="I14" s="129" t="s">
        <v>29</v>
      </c>
      <c r="J14" s="36" t="s">
        <v>23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23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32</v>
      </c>
      <c r="E17" s="43"/>
      <c r="F17" s="43"/>
      <c r="G17" s="43"/>
      <c r="H17" s="43"/>
      <c r="I17" s="129" t="s">
        <v>29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34</v>
      </c>
      <c r="E20" s="43"/>
      <c r="F20" s="43"/>
      <c r="G20" s="43"/>
      <c r="H20" s="43"/>
      <c r="I20" s="129" t="s">
        <v>29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29" t="s">
        <v>31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37</v>
      </c>
      <c r="E23" s="43"/>
      <c r="F23" s="43"/>
      <c r="G23" s="43"/>
      <c r="H23" s="43"/>
      <c r="I23" s="128"/>
      <c r="J23" s="43"/>
      <c r="K23" s="46"/>
    </row>
    <row r="24" spans="2:11" s="7" customFormat="1" ht="71.25" customHeight="1">
      <c r="B24" s="131"/>
      <c r="C24" s="132"/>
      <c r="D24" s="132"/>
      <c r="E24" s="396" t="s">
        <v>38</v>
      </c>
      <c r="F24" s="396"/>
      <c r="G24" s="396"/>
      <c r="H24" s="396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39</v>
      </c>
      <c r="E27" s="43"/>
      <c r="F27" s="43"/>
      <c r="G27" s="43"/>
      <c r="H27" s="43"/>
      <c r="I27" s="128"/>
      <c r="J27" s="138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41</v>
      </c>
      <c r="G29" s="43"/>
      <c r="H29" s="43"/>
      <c r="I29" s="139" t="s">
        <v>40</v>
      </c>
      <c r="J29" s="47" t="s">
        <v>42</v>
      </c>
      <c r="K29" s="46"/>
    </row>
    <row r="30" spans="2:11" s="1" customFormat="1" ht="14.45" customHeight="1">
      <c r="B30" s="42"/>
      <c r="C30" s="43"/>
      <c r="D30" s="50" t="s">
        <v>43</v>
      </c>
      <c r="E30" s="50" t="s">
        <v>44</v>
      </c>
      <c r="F30" s="140">
        <f>ROUND(SUM(BE86:BE153),2)</f>
        <v>0</v>
      </c>
      <c r="G30" s="43"/>
      <c r="H30" s="43"/>
      <c r="I30" s="141">
        <v>0.21</v>
      </c>
      <c r="J30" s="140">
        <f>ROUND(ROUND((SUM(BE86:BE153)),2)*I30,2)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45</v>
      </c>
      <c r="F31" s="140">
        <f>ROUND(SUM(BF86:BF153),2)</f>
        <v>0</v>
      </c>
      <c r="G31" s="43"/>
      <c r="H31" s="43"/>
      <c r="I31" s="141">
        <v>0.15</v>
      </c>
      <c r="J31" s="140">
        <f>ROUND(ROUND((SUM(BF86:BF153)),2)*I31,2)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46</v>
      </c>
      <c r="F32" s="140">
        <f>ROUND(SUM(BG86:BG153),2)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47</v>
      </c>
      <c r="F33" s="140">
        <f>ROUND(SUM(BH86:BH153),2)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48</v>
      </c>
      <c r="F34" s="140">
        <f>ROUND(SUM(BI86:BI153),2)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49</v>
      </c>
      <c r="E36" s="80"/>
      <c r="F36" s="80"/>
      <c r="G36" s="144" t="s">
        <v>50</v>
      </c>
      <c r="H36" s="145" t="s">
        <v>51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128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NÍZKOPRAHOVÉ DENNÍ CENTRUM A NOCLEHÁRNA PRO ŽENY - REKONSTRUKCE A VYBAVENÍ</v>
      </c>
      <c r="F45" s="408"/>
      <c r="G45" s="408"/>
      <c r="H45" s="408"/>
      <c r="I45" s="128"/>
      <c r="J45" s="43"/>
      <c r="K45" s="46"/>
    </row>
    <row r="46" spans="2:11" s="1" customFormat="1" ht="14.45" customHeight="1">
      <c r="B46" s="42"/>
      <c r="C46" s="38" t="s">
        <v>124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06 - Elektroinstalace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24</v>
      </c>
      <c r="D49" s="43"/>
      <c r="E49" s="43"/>
      <c r="F49" s="36" t="str">
        <f>F12</f>
        <v>Kochova 3957, Chomutov</v>
      </c>
      <c r="G49" s="43"/>
      <c r="H49" s="43"/>
      <c r="I49" s="129" t="s">
        <v>26</v>
      </c>
      <c r="J49" s="130" t="str">
        <f>IF(J12="","",J12)</f>
        <v>24. 6. 2018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5">
      <c r="B51" s="42"/>
      <c r="C51" s="38" t="s">
        <v>28</v>
      </c>
      <c r="D51" s="43"/>
      <c r="E51" s="43"/>
      <c r="F51" s="36" t="str">
        <f>E15</f>
        <v>Statutární město Chomutov</v>
      </c>
      <c r="G51" s="43"/>
      <c r="H51" s="43"/>
      <c r="I51" s="129" t="s">
        <v>34</v>
      </c>
      <c r="J51" s="396" t="str">
        <f>E21</f>
        <v xml:space="preserve"> </v>
      </c>
      <c r="K51" s="46"/>
    </row>
    <row r="52" spans="2:11" s="1" customFormat="1" ht="14.45" customHeight="1">
      <c r="B52" s="42"/>
      <c r="C52" s="38" t="s">
        <v>32</v>
      </c>
      <c r="D52" s="43"/>
      <c r="E52" s="43"/>
      <c r="F52" s="36" t="str">
        <f>IF(E18="","",E18)</f>
        <v/>
      </c>
      <c r="G52" s="43"/>
      <c r="H52" s="43"/>
      <c r="I52" s="128"/>
      <c r="J52" s="40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129</v>
      </c>
      <c r="D54" s="142"/>
      <c r="E54" s="142"/>
      <c r="F54" s="142"/>
      <c r="G54" s="142"/>
      <c r="H54" s="142"/>
      <c r="I54" s="155"/>
      <c r="J54" s="156" t="s">
        <v>130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131</v>
      </c>
      <c r="D56" s="43"/>
      <c r="E56" s="43"/>
      <c r="F56" s="43"/>
      <c r="G56" s="43"/>
      <c r="H56" s="43"/>
      <c r="I56" s="128"/>
      <c r="J56" s="138">
        <f>J86</f>
        <v>0</v>
      </c>
      <c r="K56" s="46"/>
      <c r="AU56" s="25" t="s">
        <v>132</v>
      </c>
    </row>
    <row r="57" spans="2:11" s="8" customFormat="1" ht="24.95" customHeight="1">
      <c r="B57" s="159"/>
      <c r="C57" s="160"/>
      <c r="D57" s="161" t="s">
        <v>1826</v>
      </c>
      <c r="E57" s="162"/>
      <c r="F57" s="162"/>
      <c r="G57" s="162"/>
      <c r="H57" s="162"/>
      <c r="I57" s="163"/>
      <c r="J57" s="164">
        <f>J87</f>
        <v>0</v>
      </c>
      <c r="K57" s="165"/>
    </row>
    <row r="58" spans="2:11" s="9" customFormat="1" ht="19.9" customHeight="1">
      <c r="B58" s="166"/>
      <c r="C58" s="167"/>
      <c r="D58" s="168" t="s">
        <v>1827</v>
      </c>
      <c r="E58" s="169"/>
      <c r="F58" s="169"/>
      <c r="G58" s="169"/>
      <c r="H58" s="169"/>
      <c r="I58" s="170"/>
      <c r="J58" s="171">
        <f>J88</f>
        <v>0</v>
      </c>
      <c r="K58" s="172"/>
    </row>
    <row r="59" spans="2:11" s="9" customFormat="1" ht="19.9" customHeight="1">
      <c r="B59" s="166"/>
      <c r="C59" s="167"/>
      <c r="D59" s="168" t="s">
        <v>1828</v>
      </c>
      <c r="E59" s="169"/>
      <c r="F59" s="169"/>
      <c r="G59" s="169"/>
      <c r="H59" s="169"/>
      <c r="I59" s="170"/>
      <c r="J59" s="171">
        <f>J90</f>
        <v>0</v>
      </c>
      <c r="K59" s="172"/>
    </row>
    <row r="60" spans="2:11" s="9" customFormat="1" ht="19.9" customHeight="1">
      <c r="B60" s="166"/>
      <c r="C60" s="167"/>
      <c r="D60" s="168" t="s">
        <v>1829</v>
      </c>
      <c r="E60" s="169"/>
      <c r="F60" s="169"/>
      <c r="G60" s="169"/>
      <c r="H60" s="169"/>
      <c r="I60" s="170"/>
      <c r="J60" s="171">
        <f>J108</f>
        <v>0</v>
      </c>
      <c r="K60" s="172"/>
    </row>
    <row r="61" spans="2:11" s="8" customFormat="1" ht="24.95" customHeight="1">
      <c r="B61" s="159"/>
      <c r="C61" s="160"/>
      <c r="D61" s="161" t="s">
        <v>1830</v>
      </c>
      <c r="E61" s="162"/>
      <c r="F61" s="162"/>
      <c r="G61" s="162"/>
      <c r="H61" s="162"/>
      <c r="I61" s="163"/>
      <c r="J61" s="164">
        <f>J115</f>
        <v>0</v>
      </c>
      <c r="K61" s="165"/>
    </row>
    <row r="62" spans="2:11" s="9" customFormat="1" ht="19.9" customHeight="1">
      <c r="B62" s="166"/>
      <c r="C62" s="167"/>
      <c r="D62" s="168" t="s">
        <v>1831</v>
      </c>
      <c r="E62" s="169"/>
      <c r="F62" s="169"/>
      <c r="G62" s="169"/>
      <c r="H62" s="169"/>
      <c r="I62" s="170"/>
      <c r="J62" s="171">
        <f>J116</f>
        <v>0</v>
      </c>
      <c r="K62" s="172"/>
    </row>
    <row r="63" spans="2:11" s="9" customFormat="1" ht="19.9" customHeight="1">
      <c r="B63" s="166"/>
      <c r="C63" s="167"/>
      <c r="D63" s="168" t="s">
        <v>1832</v>
      </c>
      <c r="E63" s="169"/>
      <c r="F63" s="169"/>
      <c r="G63" s="169"/>
      <c r="H63" s="169"/>
      <c r="I63" s="170"/>
      <c r="J63" s="171">
        <f>J131</f>
        <v>0</v>
      </c>
      <c r="K63" s="172"/>
    </row>
    <row r="64" spans="2:11" s="9" customFormat="1" ht="19.9" customHeight="1">
      <c r="B64" s="166"/>
      <c r="C64" s="167"/>
      <c r="D64" s="168" t="s">
        <v>1833</v>
      </c>
      <c r="E64" s="169"/>
      <c r="F64" s="169"/>
      <c r="G64" s="169"/>
      <c r="H64" s="169"/>
      <c r="I64" s="170"/>
      <c r="J64" s="171">
        <f>J141</f>
        <v>0</v>
      </c>
      <c r="K64" s="172"/>
    </row>
    <row r="65" spans="2:11" s="9" customFormat="1" ht="19.9" customHeight="1">
      <c r="B65" s="166"/>
      <c r="C65" s="167"/>
      <c r="D65" s="168" t="s">
        <v>1834</v>
      </c>
      <c r="E65" s="169"/>
      <c r="F65" s="169"/>
      <c r="G65" s="169"/>
      <c r="H65" s="169"/>
      <c r="I65" s="170"/>
      <c r="J65" s="171">
        <f>J147</f>
        <v>0</v>
      </c>
      <c r="K65" s="172"/>
    </row>
    <row r="66" spans="2:11" s="8" customFormat="1" ht="24.95" customHeight="1">
      <c r="B66" s="159"/>
      <c r="C66" s="160"/>
      <c r="D66" s="161" t="s">
        <v>1835</v>
      </c>
      <c r="E66" s="162"/>
      <c r="F66" s="162"/>
      <c r="G66" s="162"/>
      <c r="H66" s="162"/>
      <c r="I66" s="163"/>
      <c r="J66" s="164">
        <f>J150</f>
        <v>0</v>
      </c>
      <c r="K66" s="165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" customHeight="1">
      <c r="B73" s="42"/>
      <c r="C73" s="63" t="s">
        <v>146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6" t="str">
        <f>E7</f>
        <v>NÍZKOPRAHOVÉ DENNÍ CENTRUM A NOCLEHÁRNA PRO ŽENY - REKONSTRUKCE A VYBAVENÍ</v>
      </c>
      <c r="F76" s="407"/>
      <c r="G76" s="407"/>
      <c r="H76" s="407"/>
      <c r="I76" s="173"/>
      <c r="J76" s="64"/>
      <c r="K76" s="64"/>
      <c r="L76" s="62"/>
    </row>
    <row r="77" spans="2:12" s="1" customFormat="1" ht="14.45" customHeight="1">
      <c r="B77" s="42"/>
      <c r="C77" s="66" t="s">
        <v>124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7.25" customHeight="1">
      <c r="B78" s="42"/>
      <c r="C78" s="64"/>
      <c r="D78" s="64"/>
      <c r="E78" s="373" t="str">
        <f>E9</f>
        <v>06 - Elektroinstalace</v>
      </c>
      <c r="F78" s="400"/>
      <c r="G78" s="400"/>
      <c r="H78" s="400"/>
      <c r="I78" s="173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24</v>
      </c>
      <c r="D80" s="64"/>
      <c r="E80" s="64"/>
      <c r="F80" s="176" t="str">
        <f>F12</f>
        <v>Kochova 3957, Chomutov</v>
      </c>
      <c r="G80" s="64"/>
      <c r="H80" s="64"/>
      <c r="I80" s="177" t="s">
        <v>26</v>
      </c>
      <c r="J80" s="74" t="str">
        <f>IF(J12="","",J12)</f>
        <v>24. 6. 2018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5">
      <c r="B82" s="42"/>
      <c r="C82" s="66" t="s">
        <v>28</v>
      </c>
      <c r="D82" s="64"/>
      <c r="E82" s="64"/>
      <c r="F82" s="176" t="str">
        <f>E15</f>
        <v>Statutární město Chomutov</v>
      </c>
      <c r="G82" s="64"/>
      <c r="H82" s="64"/>
      <c r="I82" s="177" t="s">
        <v>34</v>
      </c>
      <c r="J82" s="176" t="str">
        <f>E21</f>
        <v xml:space="preserve"> </v>
      </c>
      <c r="K82" s="64"/>
      <c r="L82" s="62"/>
    </row>
    <row r="83" spans="2:12" s="1" customFormat="1" ht="14.45" customHeight="1">
      <c r="B83" s="42"/>
      <c r="C83" s="66" t="s">
        <v>32</v>
      </c>
      <c r="D83" s="64"/>
      <c r="E83" s="64"/>
      <c r="F83" s="176" t="str">
        <f>IF(E18="","",E18)</f>
        <v/>
      </c>
      <c r="G83" s="64"/>
      <c r="H83" s="64"/>
      <c r="I83" s="173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20" s="10" customFormat="1" ht="29.25" customHeight="1">
      <c r="B85" s="178"/>
      <c r="C85" s="179" t="s">
        <v>147</v>
      </c>
      <c r="D85" s="180" t="s">
        <v>58</v>
      </c>
      <c r="E85" s="180" t="s">
        <v>54</v>
      </c>
      <c r="F85" s="180" t="s">
        <v>148</v>
      </c>
      <c r="G85" s="180" t="s">
        <v>149</v>
      </c>
      <c r="H85" s="180" t="s">
        <v>150</v>
      </c>
      <c r="I85" s="181" t="s">
        <v>151</v>
      </c>
      <c r="J85" s="180" t="s">
        <v>130</v>
      </c>
      <c r="K85" s="182" t="s">
        <v>152</v>
      </c>
      <c r="L85" s="183"/>
      <c r="M85" s="82" t="s">
        <v>153</v>
      </c>
      <c r="N85" s="83" t="s">
        <v>43</v>
      </c>
      <c r="O85" s="83" t="s">
        <v>154</v>
      </c>
      <c r="P85" s="83" t="s">
        <v>155</v>
      </c>
      <c r="Q85" s="83" t="s">
        <v>156</v>
      </c>
      <c r="R85" s="83" t="s">
        <v>157</v>
      </c>
      <c r="S85" s="83" t="s">
        <v>158</v>
      </c>
      <c r="T85" s="84" t="s">
        <v>159</v>
      </c>
    </row>
    <row r="86" spans="2:63" s="1" customFormat="1" ht="29.25" customHeight="1">
      <c r="B86" s="42"/>
      <c r="C86" s="88" t="s">
        <v>131</v>
      </c>
      <c r="D86" s="64"/>
      <c r="E86" s="64"/>
      <c r="F86" s="64"/>
      <c r="G86" s="64"/>
      <c r="H86" s="64"/>
      <c r="I86" s="173"/>
      <c r="J86" s="184">
        <f>BK86</f>
        <v>0</v>
      </c>
      <c r="K86" s="64"/>
      <c r="L86" s="62"/>
      <c r="M86" s="85"/>
      <c r="N86" s="86"/>
      <c r="O86" s="86"/>
      <c r="P86" s="185">
        <f>P87+P115+P150</f>
        <v>0</v>
      </c>
      <c r="Q86" s="86"/>
      <c r="R86" s="185">
        <f>R87+R115+R150</f>
        <v>0</v>
      </c>
      <c r="S86" s="86"/>
      <c r="T86" s="186">
        <f>T87+T115+T150</f>
        <v>0</v>
      </c>
      <c r="AT86" s="25" t="s">
        <v>72</v>
      </c>
      <c r="AU86" s="25" t="s">
        <v>132</v>
      </c>
      <c r="BK86" s="187">
        <f>BK87+BK115+BK150</f>
        <v>0</v>
      </c>
    </row>
    <row r="87" spans="2:63" s="11" customFormat="1" ht="37.35" customHeight="1">
      <c r="B87" s="188"/>
      <c r="C87" s="189"/>
      <c r="D87" s="190" t="s">
        <v>72</v>
      </c>
      <c r="E87" s="191" t="s">
        <v>1836</v>
      </c>
      <c r="F87" s="191" t="s">
        <v>1837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P88+P90+P108</f>
        <v>0</v>
      </c>
      <c r="Q87" s="196"/>
      <c r="R87" s="197">
        <f>R88+R90+R108</f>
        <v>0</v>
      </c>
      <c r="S87" s="196"/>
      <c r="T87" s="198">
        <f>T88+T90+T108</f>
        <v>0</v>
      </c>
      <c r="AR87" s="199" t="s">
        <v>82</v>
      </c>
      <c r="AT87" s="200" t="s">
        <v>72</v>
      </c>
      <c r="AU87" s="200" t="s">
        <v>73</v>
      </c>
      <c r="AY87" s="199" t="s">
        <v>162</v>
      </c>
      <c r="BK87" s="201">
        <f>BK88+BK90+BK108</f>
        <v>0</v>
      </c>
    </row>
    <row r="88" spans="2:63" s="11" customFormat="1" ht="19.9" customHeight="1">
      <c r="B88" s="188"/>
      <c r="C88" s="189"/>
      <c r="D88" s="190" t="s">
        <v>72</v>
      </c>
      <c r="E88" s="202" t="s">
        <v>1838</v>
      </c>
      <c r="F88" s="202" t="s">
        <v>1839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P89</f>
        <v>0</v>
      </c>
      <c r="Q88" s="196"/>
      <c r="R88" s="197">
        <f>R89</f>
        <v>0</v>
      </c>
      <c r="S88" s="196"/>
      <c r="T88" s="198">
        <f>T89</f>
        <v>0</v>
      </c>
      <c r="AR88" s="199" t="s">
        <v>82</v>
      </c>
      <c r="AT88" s="200" t="s">
        <v>72</v>
      </c>
      <c r="AU88" s="200" t="s">
        <v>80</v>
      </c>
      <c r="AY88" s="199" t="s">
        <v>162</v>
      </c>
      <c r="BK88" s="201">
        <f>BK89</f>
        <v>0</v>
      </c>
    </row>
    <row r="89" spans="2:65" s="1" customFormat="1" ht="16.5" customHeight="1">
      <c r="B89" s="42"/>
      <c r="C89" s="204" t="s">
        <v>80</v>
      </c>
      <c r="D89" s="204" t="s">
        <v>165</v>
      </c>
      <c r="E89" s="205" t="s">
        <v>1840</v>
      </c>
      <c r="F89" s="206" t="s">
        <v>1841</v>
      </c>
      <c r="G89" s="207" t="s">
        <v>1842</v>
      </c>
      <c r="H89" s="208">
        <v>1</v>
      </c>
      <c r="I89" s="209"/>
      <c r="J89" s="210">
        <f>ROUND(I89*H89,2)</f>
        <v>0</v>
      </c>
      <c r="K89" s="206" t="s">
        <v>23</v>
      </c>
      <c r="L89" s="62"/>
      <c r="M89" s="211" t="s">
        <v>23</v>
      </c>
      <c r="N89" s="212" t="s">
        <v>44</v>
      </c>
      <c r="O89" s="43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5" t="s">
        <v>266</v>
      </c>
      <c r="AT89" s="25" t="s">
        <v>165</v>
      </c>
      <c r="AU89" s="25" t="s">
        <v>82</v>
      </c>
      <c r="AY89" s="25" t="s">
        <v>162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5" t="s">
        <v>80</v>
      </c>
      <c r="BK89" s="215">
        <f>ROUND(I89*H89,2)</f>
        <v>0</v>
      </c>
      <c r="BL89" s="25" t="s">
        <v>266</v>
      </c>
      <c r="BM89" s="25" t="s">
        <v>1843</v>
      </c>
    </row>
    <row r="90" spans="2:63" s="11" customFormat="1" ht="29.85" customHeight="1">
      <c r="B90" s="188"/>
      <c r="C90" s="189"/>
      <c r="D90" s="190" t="s">
        <v>72</v>
      </c>
      <c r="E90" s="202" t="s">
        <v>1844</v>
      </c>
      <c r="F90" s="202" t="s">
        <v>1845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SUM(P91:P107)</f>
        <v>0</v>
      </c>
      <c r="Q90" s="196"/>
      <c r="R90" s="197">
        <f>SUM(R91:R107)</f>
        <v>0</v>
      </c>
      <c r="S90" s="196"/>
      <c r="T90" s="198">
        <f>SUM(T91:T107)</f>
        <v>0</v>
      </c>
      <c r="AR90" s="199" t="s">
        <v>82</v>
      </c>
      <c r="AT90" s="200" t="s">
        <v>72</v>
      </c>
      <c r="AU90" s="200" t="s">
        <v>80</v>
      </c>
      <c r="AY90" s="199" t="s">
        <v>162</v>
      </c>
      <c r="BK90" s="201">
        <f>SUM(BK91:BK107)</f>
        <v>0</v>
      </c>
    </row>
    <row r="91" spans="2:65" s="1" customFormat="1" ht="16.5" customHeight="1">
      <c r="B91" s="42"/>
      <c r="C91" s="204" t="s">
        <v>82</v>
      </c>
      <c r="D91" s="204" t="s">
        <v>165</v>
      </c>
      <c r="E91" s="205" t="s">
        <v>1846</v>
      </c>
      <c r="F91" s="206" t="s">
        <v>1847</v>
      </c>
      <c r="G91" s="207" t="s">
        <v>1842</v>
      </c>
      <c r="H91" s="208">
        <v>1</v>
      </c>
      <c r="I91" s="209"/>
      <c r="J91" s="210">
        <f aca="true" t="shared" si="0" ref="J91:J107">ROUND(I91*H91,2)</f>
        <v>0</v>
      </c>
      <c r="K91" s="206" t="s">
        <v>23</v>
      </c>
      <c r="L91" s="62"/>
      <c r="M91" s="211" t="s">
        <v>23</v>
      </c>
      <c r="N91" s="212" t="s">
        <v>44</v>
      </c>
      <c r="O91" s="43"/>
      <c r="P91" s="213">
        <f aca="true" t="shared" si="1" ref="P91:P107">O91*H91</f>
        <v>0</v>
      </c>
      <c r="Q91" s="213">
        <v>0</v>
      </c>
      <c r="R91" s="213">
        <f aca="true" t="shared" si="2" ref="R91:R107">Q91*H91</f>
        <v>0</v>
      </c>
      <c r="S91" s="213">
        <v>0</v>
      </c>
      <c r="T91" s="214">
        <f aca="true" t="shared" si="3" ref="T91:T107">S91*H91</f>
        <v>0</v>
      </c>
      <c r="AR91" s="25" t="s">
        <v>266</v>
      </c>
      <c r="AT91" s="25" t="s">
        <v>165</v>
      </c>
      <c r="AU91" s="25" t="s">
        <v>82</v>
      </c>
      <c r="AY91" s="25" t="s">
        <v>162</v>
      </c>
      <c r="BE91" s="215">
        <f aca="true" t="shared" si="4" ref="BE91:BE107">IF(N91="základní",J91,0)</f>
        <v>0</v>
      </c>
      <c r="BF91" s="215">
        <f aca="true" t="shared" si="5" ref="BF91:BF107">IF(N91="snížená",J91,0)</f>
        <v>0</v>
      </c>
      <c r="BG91" s="215">
        <f aca="true" t="shared" si="6" ref="BG91:BG107">IF(N91="zákl. přenesená",J91,0)</f>
        <v>0</v>
      </c>
      <c r="BH91" s="215">
        <f aca="true" t="shared" si="7" ref="BH91:BH107">IF(N91="sníž. přenesená",J91,0)</f>
        <v>0</v>
      </c>
      <c r="BI91" s="215">
        <f aca="true" t="shared" si="8" ref="BI91:BI107">IF(N91="nulová",J91,0)</f>
        <v>0</v>
      </c>
      <c r="BJ91" s="25" t="s">
        <v>80</v>
      </c>
      <c r="BK91" s="215">
        <f aca="true" t="shared" si="9" ref="BK91:BK107">ROUND(I91*H91,2)</f>
        <v>0</v>
      </c>
      <c r="BL91" s="25" t="s">
        <v>266</v>
      </c>
      <c r="BM91" s="25" t="s">
        <v>1848</v>
      </c>
    </row>
    <row r="92" spans="2:65" s="1" customFormat="1" ht="16.5" customHeight="1">
      <c r="B92" s="42"/>
      <c r="C92" s="204" t="s">
        <v>183</v>
      </c>
      <c r="D92" s="204" t="s">
        <v>165</v>
      </c>
      <c r="E92" s="205" t="s">
        <v>1849</v>
      </c>
      <c r="F92" s="206" t="s">
        <v>1850</v>
      </c>
      <c r="G92" s="207" t="s">
        <v>1842</v>
      </c>
      <c r="H92" s="208">
        <v>1</v>
      </c>
      <c r="I92" s="209"/>
      <c r="J92" s="210">
        <f t="shared" si="0"/>
        <v>0</v>
      </c>
      <c r="K92" s="206" t="s">
        <v>23</v>
      </c>
      <c r="L92" s="62"/>
      <c r="M92" s="211" t="s">
        <v>23</v>
      </c>
      <c r="N92" s="212" t="s">
        <v>44</v>
      </c>
      <c r="O92" s="43"/>
      <c r="P92" s="213">
        <f t="shared" si="1"/>
        <v>0</v>
      </c>
      <c r="Q92" s="213">
        <v>0</v>
      </c>
      <c r="R92" s="213">
        <f t="shared" si="2"/>
        <v>0</v>
      </c>
      <c r="S92" s="213">
        <v>0</v>
      </c>
      <c r="T92" s="214">
        <f t="shared" si="3"/>
        <v>0</v>
      </c>
      <c r="AR92" s="25" t="s">
        <v>266</v>
      </c>
      <c r="AT92" s="25" t="s">
        <v>165</v>
      </c>
      <c r="AU92" s="25" t="s">
        <v>82</v>
      </c>
      <c r="AY92" s="25" t="s">
        <v>162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5" t="s">
        <v>80</v>
      </c>
      <c r="BK92" s="215">
        <f t="shared" si="9"/>
        <v>0</v>
      </c>
      <c r="BL92" s="25" t="s">
        <v>266</v>
      </c>
      <c r="BM92" s="25" t="s">
        <v>1851</v>
      </c>
    </row>
    <row r="93" spans="2:65" s="1" customFormat="1" ht="16.5" customHeight="1">
      <c r="B93" s="42"/>
      <c r="C93" s="204" t="s">
        <v>170</v>
      </c>
      <c r="D93" s="204" t="s">
        <v>165</v>
      </c>
      <c r="E93" s="205" t="s">
        <v>1852</v>
      </c>
      <c r="F93" s="206" t="s">
        <v>1853</v>
      </c>
      <c r="G93" s="207" t="s">
        <v>1842</v>
      </c>
      <c r="H93" s="208">
        <v>4</v>
      </c>
      <c r="I93" s="209"/>
      <c r="J93" s="210">
        <f t="shared" si="0"/>
        <v>0</v>
      </c>
      <c r="K93" s="206" t="s">
        <v>23</v>
      </c>
      <c r="L93" s="62"/>
      <c r="M93" s="211" t="s">
        <v>23</v>
      </c>
      <c r="N93" s="212" t="s">
        <v>44</v>
      </c>
      <c r="O93" s="43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5" t="s">
        <v>266</v>
      </c>
      <c r="AT93" s="25" t="s">
        <v>165</v>
      </c>
      <c r="AU93" s="25" t="s">
        <v>82</v>
      </c>
      <c r="AY93" s="25" t="s">
        <v>162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5" t="s">
        <v>80</v>
      </c>
      <c r="BK93" s="215">
        <f t="shared" si="9"/>
        <v>0</v>
      </c>
      <c r="BL93" s="25" t="s">
        <v>266</v>
      </c>
      <c r="BM93" s="25" t="s">
        <v>1854</v>
      </c>
    </row>
    <row r="94" spans="2:65" s="1" customFormat="1" ht="16.5" customHeight="1">
      <c r="B94" s="42"/>
      <c r="C94" s="204" t="s">
        <v>194</v>
      </c>
      <c r="D94" s="204" t="s">
        <v>165</v>
      </c>
      <c r="E94" s="205" t="s">
        <v>1855</v>
      </c>
      <c r="F94" s="206" t="s">
        <v>1856</v>
      </c>
      <c r="G94" s="207" t="s">
        <v>1842</v>
      </c>
      <c r="H94" s="208">
        <v>17</v>
      </c>
      <c r="I94" s="209"/>
      <c r="J94" s="210">
        <f t="shared" si="0"/>
        <v>0</v>
      </c>
      <c r="K94" s="206" t="s">
        <v>23</v>
      </c>
      <c r="L94" s="62"/>
      <c r="M94" s="211" t="s">
        <v>23</v>
      </c>
      <c r="N94" s="212" t="s">
        <v>44</v>
      </c>
      <c r="O94" s="43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5" t="s">
        <v>266</v>
      </c>
      <c r="AT94" s="25" t="s">
        <v>165</v>
      </c>
      <c r="AU94" s="25" t="s">
        <v>82</v>
      </c>
      <c r="AY94" s="25" t="s">
        <v>162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5" t="s">
        <v>80</v>
      </c>
      <c r="BK94" s="215">
        <f t="shared" si="9"/>
        <v>0</v>
      </c>
      <c r="BL94" s="25" t="s">
        <v>266</v>
      </c>
      <c r="BM94" s="25" t="s">
        <v>1857</v>
      </c>
    </row>
    <row r="95" spans="2:65" s="1" customFormat="1" ht="16.5" customHeight="1">
      <c r="B95" s="42"/>
      <c r="C95" s="204" t="s">
        <v>200</v>
      </c>
      <c r="D95" s="204" t="s">
        <v>165</v>
      </c>
      <c r="E95" s="205" t="s">
        <v>1858</v>
      </c>
      <c r="F95" s="206" t="s">
        <v>1859</v>
      </c>
      <c r="G95" s="207" t="s">
        <v>1842</v>
      </c>
      <c r="H95" s="208">
        <v>3</v>
      </c>
      <c r="I95" s="209"/>
      <c r="J95" s="210">
        <f t="shared" si="0"/>
        <v>0</v>
      </c>
      <c r="K95" s="206" t="s">
        <v>23</v>
      </c>
      <c r="L95" s="62"/>
      <c r="M95" s="211" t="s">
        <v>23</v>
      </c>
      <c r="N95" s="212" t="s">
        <v>44</v>
      </c>
      <c r="O95" s="43"/>
      <c r="P95" s="213">
        <f t="shared" si="1"/>
        <v>0</v>
      </c>
      <c r="Q95" s="213">
        <v>0</v>
      </c>
      <c r="R95" s="213">
        <f t="shared" si="2"/>
        <v>0</v>
      </c>
      <c r="S95" s="213">
        <v>0</v>
      </c>
      <c r="T95" s="214">
        <f t="shared" si="3"/>
        <v>0</v>
      </c>
      <c r="AR95" s="25" t="s">
        <v>266</v>
      </c>
      <c r="AT95" s="25" t="s">
        <v>165</v>
      </c>
      <c r="AU95" s="25" t="s">
        <v>82</v>
      </c>
      <c r="AY95" s="25" t="s">
        <v>162</v>
      </c>
      <c r="BE95" s="215">
        <f t="shared" si="4"/>
        <v>0</v>
      </c>
      <c r="BF95" s="215">
        <f t="shared" si="5"/>
        <v>0</v>
      </c>
      <c r="BG95" s="215">
        <f t="shared" si="6"/>
        <v>0</v>
      </c>
      <c r="BH95" s="215">
        <f t="shared" si="7"/>
        <v>0</v>
      </c>
      <c r="BI95" s="215">
        <f t="shared" si="8"/>
        <v>0</v>
      </c>
      <c r="BJ95" s="25" t="s">
        <v>80</v>
      </c>
      <c r="BK95" s="215">
        <f t="shared" si="9"/>
        <v>0</v>
      </c>
      <c r="BL95" s="25" t="s">
        <v>266</v>
      </c>
      <c r="BM95" s="25" t="s">
        <v>1860</v>
      </c>
    </row>
    <row r="96" spans="2:65" s="1" customFormat="1" ht="16.5" customHeight="1">
      <c r="B96" s="42"/>
      <c r="C96" s="204" t="s">
        <v>206</v>
      </c>
      <c r="D96" s="204" t="s">
        <v>165</v>
      </c>
      <c r="E96" s="205" t="s">
        <v>1861</v>
      </c>
      <c r="F96" s="206" t="s">
        <v>1862</v>
      </c>
      <c r="G96" s="207" t="s">
        <v>1842</v>
      </c>
      <c r="H96" s="208">
        <v>4</v>
      </c>
      <c r="I96" s="209"/>
      <c r="J96" s="210">
        <f t="shared" si="0"/>
        <v>0</v>
      </c>
      <c r="K96" s="206" t="s">
        <v>23</v>
      </c>
      <c r="L96" s="62"/>
      <c r="M96" s="211" t="s">
        <v>23</v>
      </c>
      <c r="N96" s="212" t="s">
        <v>44</v>
      </c>
      <c r="O96" s="43"/>
      <c r="P96" s="213">
        <f t="shared" si="1"/>
        <v>0</v>
      </c>
      <c r="Q96" s="213">
        <v>0</v>
      </c>
      <c r="R96" s="213">
        <f t="shared" si="2"/>
        <v>0</v>
      </c>
      <c r="S96" s="213">
        <v>0</v>
      </c>
      <c r="T96" s="214">
        <f t="shared" si="3"/>
        <v>0</v>
      </c>
      <c r="AR96" s="25" t="s">
        <v>266</v>
      </c>
      <c r="AT96" s="25" t="s">
        <v>165</v>
      </c>
      <c r="AU96" s="25" t="s">
        <v>82</v>
      </c>
      <c r="AY96" s="25" t="s">
        <v>162</v>
      </c>
      <c r="BE96" s="215">
        <f t="shared" si="4"/>
        <v>0</v>
      </c>
      <c r="BF96" s="215">
        <f t="shared" si="5"/>
        <v>0</v>
      </c>
      <c r="BG96" s="215">
        <f t="shared" si="6"/>
        <v>0</v>
      </c>
      <c r="BH96" s="215">
        <f t="shared" si="7"/>
        <v>0</v>
      </c>
      <c r="BI96" s="215">
        <f t="shared" si="8"/>
        <v>0</v>
      </c>
      <c r="BJ96" s="25" t="s">
        <v>80</v>
      </c>
      <c r="BK96" s="215">
        <f t="shared" si="9"/>
        <v>0</v>
      </c>
      <c r="BL96" s="25" t="s">
        <v>266</v>
      </c>
      <c r="BM96" s="25" t="s">
        <v>1863</v>
      </c>
    </row>
    <row r="97" spans="2:65" s="1" customFormat="1" ht="16.5" customHeight="1">
      <c r="B97" s="42"/>
      <c r="C97" s="204" t="s">
        <v>212</v>
      </c>
      <c r="D97" s="204" t="s">
        <v>165</v>
      </c>
      <c r="E97" s="205" t="s">
        <v>1864</v>
      </c>
      <c r="F97" s="206" t="s">
        <v>1865</v>
      </c>
      <c r="G97" s="207" t="s">
        <v>1842</v>
      </c>
      <c r="H97" s="208">
        <v>7</v>
      </c>
      <c r="I97" s="209"/>
      <c r="J97" s="210">
        <f t="shared" si="0"/>
        <v>0</v>
      </c>
      <c r="K97" s="206" t="s">
        <v>23</v>
      </c>
      <c r="L97" s="62"/>
      <c r="M97" s="211" t="s">
        <v>23</v>
      </c>
      <c r="N97" s="212" t="s">
        <v>44</v>
      </c>
      <c r="O97" s="43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5" t="s">
        <v>266</v>
      </c>
      <c r="AT97" s="25" t="s">
        <v>165</v>
      </c>
      <c r="AU97" s="25" t="s">
        <v>82</v>
      </c>
      <c r="AY97" s="25" t="s">
        <v>162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5" t="s">
        <v>80</v>
      </c>
      <c r="BK97" s="215">
        <f t="shared" si="9"/>
        <v>0</v>
      </c>
      <c r="BL97" s="25" t="s">
        <v>266</v>
      </c>
      <c r="BM97" s="25" t="s">
        <v>1866</v>
      </c>
    </row>
    <row r="98" spans="2:65" s="1" customFormat="1" ht="16.5" customHeight="1">
      <c r="B98" s="42"/>
      <c r="C98" s="204" t="s">
        <v>163</v>
      </c>
      <c r="D98" s="204" t="s">
        <v>165</v>
      </c>
      <c r="E98" s="205" t="s">
        <v>1867</v>
      </c>
      <c r="F98" s="206" t="s">
        <v>1868</v>
      </c>
      <c r="G98" s="207" t="s">
        <v>1842</v>
      </c>
      <c r="H98" s="208">
        <v>1</v>
      </c>
      <c r="I98" s="209"/>
      <c r="J98" s="210">
        <f t="shared" si="0"/>
        <v>0</v>
      </c>
      <c r="K98" s="206" t="s">
        <v>23</v>
      </c>
      <c r="L98" s="62"/>
      <c r="M98" s="211" t="s">
        <v>23</v>
      </c>
      <c r="N98" s="212" t="s">
        <v>44</v>
      </c>
      <c r="O98" s="43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5" t="s">
        <v>266</v>
      </c>
      <c r="AT98" s="25" t="s">
        <v>165</v>
      </c>
      <c r="AU98" s="25" t="s">
        <v>82</v>
      </c>
      <c r="AY98" s="25" t="s">
        <v>162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5" t="s">
        <v>80</v>
      </c>
      <c r="BK98" s="215">
        <f t="shared" si="9"/>
        <v>0</v>
      </c>
      <c r="BL98" s="25" t="s">
        <v>266</v>
      </c>
      <c r="BM98" s="25" t="s">
        <v>1869</v>
      </c>
    </row>
    <row r="99" spans="2:65" s="1" customFormat="1" ht="16.5" customHeight="1">
      <c r="B99" s="42"/>
      <c r="C99" s="204" t="s">
        <v>223</v>
      </c>
      <c r="D99" s="204" t="s">
        <v>165</v>
      </c>
      <c r="E99" s="205" t="s">
        <v>1870</v>
      </c>
      <c r="F99" s="206" t="s">
        <v>1871</v>
      </c>
      <c r="G99" s="207" t="s">
        <v>1842</v>
      </c>
      <c r="H99" s="208">
        <v>1</v>
      </c>
      <c r="I99" s="209"/>
      <c r="J99" s="210">
        <f t="shared" si="0"/>
        <v>0</v>
      </c>
      <c r="K99" s="206" t="s">
        <v>23</v>
      </c>
      <c r="L99" s="62"/>
      <c r="M99" s="211" t="s">
        <v>23</v>
      </c>
      <c r="N99" s="212" t="s">
        <v>44</v>
      </c>
      <c r="O99" s="43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5" t="s">
        <v>266</v>
      </c>
      <c r="AT99" s="25" t="s">
        <v>165</v>
      </c>
      <c r="AU99" s="25" t="s">
        <v>82</v>
      </c>
      <c r="AY99" s="25" t="s">
        <v>162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5" t="s">
        <v>80</v>
      </c>
      <c r="BK99" s="215">
        <f t="shared" si="9"/>
        <v>0</v>
      </c>
      <c r="BL99" s="25" t="s">
        <v>266</v>
      </c>
      <c r="BM99" s="25" t="s">
        <v>1872</v>
      </c>
    </row>
    <row r="100" spans="2:65" s="1" customFormat="1" ht="16.5" customHeight="1">
      <c r="B100" s="42"/>
      <c r="C100" s="204" t="s">
        <v>230</v>
      </c>
      <c r="D100" s="204" t="s">
        <v>165</v>
      </c>
      <c r="E100" s="205" t="s">
        <v>1873</v>
      </c>
      <c r="F100" s="206" t="s">
        <v>1874</v>
      </c>
      <c r="G100" s="207" t="s">
        <v>1842</v>
      </c>
      <c r="H100" s="208">
        <v>2</v>
      </c>
      <c r="I100" s="209"/>
      <c r="J100" s="210">
        <f t="shared" si="0"/>
        <v>0</v>
      </c>
      <c r="K100" s="206" t="s">
        <v>23</v>
      </c>
      <c r="L100" s="62"/>
      <c r="M100" s="211" t="s">
        <v>23</v>
      </c>
      <c r="N100" s="212" t="s">
        <v>44</v>
      </c>
      <c r="O100" s="43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5" t="s">
        <v>266</v>
      </c>
      <c r="AT100" s="25" t="s">
        <v>165</v>
      </c>
      <c r="AU100" s="25" t="s">
        <v>82</v>
      </c>
      <c r="AY100" s="25" t="s">
        <v>162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5" t="s">
        <v>80</v>
      </c>
      <c r="BK100" s="215">
        <f t="shared" si="9"/>
        <v>0</v>
      </c>
      <c r="BL100" s="25" t="s">
        <v>266</v>
      </c>
      <c r="BM100" s="25" t="s">
        <v>1875</v>
      </c>
    </row>
    <row r="101" spans="2:65" s="1" customFormat="1" ht="16.5" customHeight="1">
      <c r="B101" s="42"/>
      <c r="C101" s="204" t="s">
        <v>235</v>
      </c>
      <c r="D101" s="204" t="s">
        <v>165</v>
      </c>
      <c r="E101" s="205" t="s">
        <v>1876</v>
      </c>
      <c r="F101" s="206" t="s">
        <v>1877</v>
      </c>
      <c r="G101" s="207" t="s">
        <v>1842</v>
      </c>
      <c r="H101" s="208">
        <v>2</v>
      </c>
      <c r="I101" s="209"/>
      <c r="J101" s="210">
        <f t="shared" si="0"/>
        <v>0</v>
      </c>
      <c r="K101" s="206" t="s">
        <v>23</v>
      </c>
      <c r="L101" s="62"/>
      <c r="M101" s="211" t="s">
        <v>23</v>
      </c>
      <c r="N101" s="212" t="s">
        <v>44</v>
      </c>
      <c r="O101" s="43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5" t="s">
        <v>266</v>
      </c>
      <c r="AT101" s="25" t="s">
        <v>165</v>
      </c>
      <c r="AU101" s="25" t="s">
        <v>82</v>
      </c>
      <c r="AY101" s="25" t="s">
        <v>162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5" t="s">
        <v>80</v>
      </c>
      <c r="BK101" s="215">
        <f t="shared" si="9"/>
        <v>0</v>
      </c>
      <c r="BL101" s="25" t="s">
        <v>266</v>
      </c>
      <c r="BM101" s="25" t="s">
        <v>1878</v>
      </c>
    </row>
    <row r="102" spans="2:65" s="1" customFormat="1" ht="16.5" customHeight="1">
      <c r="B102" s="42"/>
      <c r="C102" s="204" t="s">
        <v>240</v>
      </c>
      <c r="D102" s="204" t="s">
        <v>165</v>
      </c>
      <c r="E102" s="205" t="s">
        <v>1879</v>
      </c>
      <c r="F102" s="206" t="s">
        <v>1880</v>
      </c>
      <c r="G102" s="207" t="s">
        <v>1842</v>
      </c>
      <c r="H102" s="208">
        <v>3</v>
      </c>
      <c r="I102" s="209"/>
      <c r="J102" s="210">
        <f t="shared" si="0"/>
        <v>0</v>
      </c>
      <c r="K102" s="206" t="s">
        <v>23</v>
      </c>
      <c r="L102" s="62"/>
      <c r="M102" s="211" t="s">
        <v>23</v>
      </c>
      <c r="N102" s="212" t="s">
        <v>44</v>
      </c>
      <c r="O102" s="43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5" t="s">
        <v>266</v>
      </c>
      <c r="AT102" s="25" t="s">
        <v>165</v>
      </c>
      <c r="AU102" s="25" t="s">
        <v>82</v>
      </c>
      <c r="AY102" s="25" t="s">
        <v>162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5" t="s">
        <v>80</v>
      </c>
      <c r="BK102" s="215">
        <f t="shared" si="9"/>
        <v>0</v>
      </c>
      <c r="BL102" s="25" t="s">
        <v>266</v>
      </c>
      <c r="BM102" s="25" t="s">
        <v>1881</v>
      </c>
    </row>
    <row r="103" spans="2:65" s="1" customFormat="1" ht="16.5" customHeight="1">
      <c r="B103" s="42"/>
      <c r="C103" s="204" t="s">
        <v>246</v>
      </c>
      <c r="D103" s="204" t="s">
        <v>165</v>
      </c>
      <c r="E103" s="205" t="s">
        <v>1882</v>
      </c>
      <c r="F103" s="206" t="s">
        <v>1883</v>
      </c>
      <c r="G103" s="207" t="s">
        <v>1842</v>
      </c>
      <c r="H103" s="208">
        <v>1</v>
      </c>
      <c r="I103" s="209"/>
      <c r="J103" s="210">
        <f t="shared" si="0"/>
        <v>0</v>
      </c>
      <c r="K103" s="206" t="s">
        <v>23</v>
      </c>
      <c r="L103" s="62"/>
      <c r="M103" s="211" t="s">
        <v>23</v>
      </c>
      <c r="N103" s="212" t="s">
        <v>44</v>
      </c>
      <c r="O103" s="43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5" t="s">
        <v>266</v>
      </c>
      <c r="AT103" s="25" t="s">
        <v>165</v>
      </c>
      <c r="AU103" s="25" t="s">
        <v>82</v>
      </c>
      <c r="AY103" s="25" t="s">
        <v>162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5" t="s">
        <v>80</v>
      </c>
      <c r="BK103" s="215">
        <f t="shared" si="9"/>
        <v>0</v>
      </c>
      <c r="BL103" s="25" t="s">
        <v>266</v>
      </c>
      <c r="BM103" s="25" t="s">
        <v>1884</v>
      </c>
    </row>
    <row r="104" spans="2:65" s="1" customFormat="1" ht="16.5" customHeight="1">
      <c r="B104" s="42"/>
      <c r="C104" s="204" t="s">
        <v>10</v>
      </c>
      <c r="D104" s="204" t="s">
        <v>165</v>
      </c>
      <c r="E104" s="205" t="s">
        <v>1885</v>
      </c>
      <c r="F104" s="206" t="s">
        <v>1886</v>
      </c>
      <c r="G104" s="207" t="s">
        <v>1842</v>
      </c>
      <c r="H104" s="208">
        <v>1</v>
      </c>
      <c r="I104" s="209"/>
      <c r="J104" s="210">
        <f t="shared" si="0"/>
        <v>0</v>
      </c>
      <c r="K104" s="206" t="s">
        <v>23</v>
      </c>
      <c r="L104" s="62"/>
      <c r="M104" s="211" t="s">
        <v>23</v>
      </c>
      <c r="N104" s="212" t="s">
        <v>44</v>
      </c>
      <c r="O104" s="43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5" t="s">
        <v>266</v>
      </c>
      <c r="AT104" s="25" t="s">
        <v>165</v>
      </c>
      <c r="AU104" s="25" t="s">
        <v>82</v>
      </c>
      <c r="AY104" s="25" t="s">
        <v>162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5" t="s">
        <v>80</v>
      </c>
      <c r="BK104" s="215">
        <f t="shared" si="9"/>
        <v>0</v>
      </c>
      <c r="BL104" s="25" t="s">
        <v>266</v>
      </c>
      <c r="BM104" s="25" t="s">
        <v>1887</v>
      </c>
    </row>
    <row r="105" spans="2:65" s="1" customFormat="1" ht="16.5" customHeight="1">
      <c r="B105" s="42"/>
      <c r="C105" s="204" t="s">
        <v>266</v>
      </c>
      <c r="D105" s="204" t="s">
        <v>165</v>
      </c>
      <c r="E105" s="205" t="s">
        <v>1888</v>
      </c>
      <c r="F105" s="206" t="s">
        <v>1889</v>
      </c>
      <c r="G105" s="207" t="s">
        <v>1842</v>
      </c>
      <c r="H105" s="208">
        <v>1</v>
      </c>
      <c r="I105" s="209"/>
      <c r="J105" s="210">
        <f t="shared" si="0"/>
        <v>0</v>
      </c>
      <c r="K105" s="206" t="s">
        <v>23</v>
      </c>
      <c r="L105" s="62"/>
      <c r="M105" s="211" t="s">
        <v>23</v>
      </c>
      <c r="N105" s="212" t="s">
        <v>44</v>
      </c>
      <c r="O105" s="43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5" t="s">
        <v>266</v>
      </c>
      <c r="AT105" s="25" t="s">
        <v>165</v>
      </c>
      <c r="AU105" s="25" t="s">
        <v>82</v>
      </c>
      <c r="AY105" s="25" t="s">
        <v>162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5" t="s">
        <v>80</v>
      </c>
      <c r="BK105" s="215">
        <f t="shared" si="9"/>
        <v>0</v>
      </c>
      <c r="BL105" s="25" t="s">
        <v>266</v>
      </c>
      <c r="BM105" s="25" t="s">
        <v>1890</v>
      </c>
    </row>
    <row r="106" spans="2:65" s="1" customFormat="1" ht="16.5" customHeight="1">
      <c r="B106" s="42"/>
      <c r="C106" s="204" t="s">
        <v>289</v>
      </c>
      <c r="D106" s="204" t="s">
        <v>165</v>
      </c>
      <c r="E106" s="205" t="s">
        <v>1891</v>
      </c>
      <c r="F106" s="206" t="s">
        <v>1892</v>
      </c>
      <c r="G106" s="207" t="s">
        <v>1893</v>
      </c>
      <c r="H106" s="279"/>
      <c r="I106" s="209"/>
      <c r="J106" s="210">
        <f t="shared" si="0"/>
        <v>0</v>
      </c>
      <c r="K106" s="206" t="s">
        <v>23</v>
      </c>
      <c r="L106" s="62"/>
      <c r="M106" s="211" t="s">
        <v>23</v>
      </c>
      <c r="N106" s="212" t="s">
        <v>44</v>
      </c>
      <c r="O106" s="43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5" t="s">
        <v>266</v>
      </c>
      <c r="AT106" s="25" t="s">
        <v>165</v>
      </c>
      <c r="AU106" s="25" t="s">
        <v>82</v>
      </c>
      <c r="AY106" s="25" t="s">
        <v>162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5" t="s">
        <v>80</v>
      </c>
      <c r="BK106" s="215">
        <f t="shared" si="9"/>
        <v>0</v>
      </c>
      <c r="BL106" s="25" t="s">
        <v>266</v>
      </c>
      <c r="BM106" s="25" t="s">
        <v>1894</v>
      </c>
    </row>
    <row r="107" spans="2:65" s="1" customFormat="1" ht="16.5" customHeight="1">
      <c r="B107" s="42"/>
      <c r="C107" s="204" t="s">
        <v>297</v>
      </c>
      <c r="D107" s="204" t="s">
        <v>165</v>
      </c>
      <c r="E107" s="205" t="s">
        <v>1895</v>
      </c>
      <c r="F107" s="206" t="s">
        <v>1896</v>
      </c>
      <c r="G107" s="207" t="s">
        <v>1893</v>
      </c>
      <c r="H107" s="279"/>
      <c r="I107" s="209"/>
      <c r="J107" s="210">
        <f t="shared" si="0"/>
        <v>0</v>
      </c>
      <c r="K107" s="206" t="s">
        <v>23</v>
      </c>
      <c r="L107" s="62"/>
      <c r="M107" s="211" t="s">
        <v>23</v>
      </c>
      <c r="N107" s="212" t="s">
        <v>44</v>
      </c>
      <c r="O107" s="43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5" t="s">
        <v>266</v>
      </c>
      <c r="AT107" s="25" t="s">
        <v>165</v>
      </c>
      <c r="AU107" s="25" t="s">
        <v>82</v>
      </c>
      <c r="AY107" s="25" t="s">
        <v>162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5" t="s">
        <v>80</v>
      </c>
      <c r="BK107" s="215">
        <f t="shared" si="9"/>
        <v>0</v>
      </c>
      <c r="BL107" s="25" t="s">
        <v>266</v>
      </c>
      <c r="BM107" s="25" t="s">
        <v>1897</v>
      </c>
    </row>
    <row r="108" spans="2:63" s="11" customFormat="1" ht="29.85" customHeight="1">
      <c r="B108" s="188"/>
      <c r="C108" s="189"/>
      <c r="D108" s="190" t="s">
        <v>72</v>
      </c>
      <c r="E108" s="202" t="s">
        <v>1898</v>
      </c>
      <c r="F108" s="202" t="s">
        <v>1899</v>
      </c>
      <c r="G108" s="189"/>
      <c r="H108" s="189"/>
      <c r="I108" s="192"/>
      <c r="J108" s="203">
        <f>BK108</f>
        <v>0</v>
      </c>
      <c r="K108" s="189"/>
      <c r="L108" s="194"/>
      <c r="M108" s="195"/>
      <c r="N108" s="196"/>
      <c r="O108" s="196"/>
      <c r="P108" s="197">
        <f>SUM(P109:P114)</f>
        <v>0</v>
      </c>
      <c r="Q108" s="196"/>
      <c r="R108" s="197">
        <f>SUM(R109:R114)</f>
        <v>0</v>
      </c>
      <c r="S108" s="196"/>
      <c r="T108" s="198">
        <f>SUM(T109:T114)</f>
        <v>0</v>
      </c>
      <c r="AR108" s="199" t="s">
        <v>82</v>
      </c>
      <c r="AT108" s="200" t="s">
        <v>72</v>
      </c>
      <c r="AU108" s="200" t="s">
        <v>80</v>
      </c>
      <c r="AY108" s="199" t="s">
        <v>162</v>
      </c>
      <c r="BK108" s="201">
        <f>SUM(BK109:BK114)</f>
        <v>0</v>
      </c>
    </row>
    <row r="109" spans="2:65" s="1" customFormat="1" ht="25.5" customHeight="1">
      <c r="B109" s="42"/>
      <c r="C109" s="204" t="s">
        <v>304</v>
      </c>
      <c r="D109" s="204" t="s">
        <v>165</v>
      </c>
      <c r="E109" s="205" t="s">
        <v>1900</v>
      </c>
      <c r="F109" s="206" t="s">
        <v>1901</v>
      </c>
      <c r="G109" s="207" t="s">
        <v>1842</v>
      </c>
      <c r="H109" s="208">
        <v>12</v>
      </c>
      <c r="I109" s="209"/>
      <c r="J109" s="210">
        <f aca="true" t="shared" si="10" ref="J109:J114">ROUND(I109*H109,2)</f>
        <v>0</v>
      </c>
      <c r="K109" s="206" t="s">
        <v>23</v>
      </c>
      <c r="L109" s="62"/>
      <c r="M109" s="211" t="s">
        <v>23</v>
      </c>
      <c r="N109" s="212" t="s">
        <v>44</v>
      </c>
      <c r="O109" s="43"/>
      <c r="P109" s="213">
        <f aca="true" t="shared" si="11" ref="P109:P114">O109*H109</f>
        <v>0</v>
      </c>
      <c r="Q109" s="213">
        <v>0</v>
      </c>
      <c r="R109" s="213">
        <f aca="true" t="shared" si="12" ref="R109:R114">Q109*H109</f>
        <v>0</v>
      </c>
      <c r="S109" s="213">
        <v>0</v>
      </c>
      <c r="T109" s="214">
        <f aca="true" t="shared" si="13" ref="T109:T114">S109*H109</f>
        <v>0</v>
      </c>
      <c r="AR109" s="25" t="s">
        <v>266</v>
      </c>
      <c r="AT109" s="25" t="s">
        <v>165</v>
      </c>
      <c r="AU109" s="25" t="s">
        <v>82</v>
      </c>
      <c r="AY109" s="25" t="s">
        <v>162</v>
      </c>
      <c r="BE109" s="215">
        <f aca="true" t="shared" si="14" ref="BE109:BE114">IF(N109="základní",J109,0)</f>
        <v>0</v>
      </c>
      <c r="BF109" s="215">
        <f aca="true" t="shared" si="15" ref="BF109:BF114">IF(N109="snížená",J109,0)</f>
        <v>0</v>
      </c>
      <c r="BG109" s="215">
        <f aca="true" t="shared" si="16" ref="BG109:BG114">IF(N109="zákl. přenesená",J109,0)</f>
        <v>0</v>
      </c>
      <c r="BH109" s="215">
        <f aca="true" t="shared" si="17" ref="BH109:BH114">IF(N109="sníž. přenesená",J109,0)</f>
        <v>0</v>
      </c>
      <c r="BI109" s="215">
        <f aca="true" t="shared" si="18" ref="BI109:BI114">IF(N109="nulová",J109,0)</f>
        <v>0</v>
      </c>
      <c r="BJ109" s="25" t="s">
        <v>80</v>
      </c>
      <c r="BK109" s="215">
        <f aca="true" t="shared" si="19" ref="BK109:BK114">ROUND(I109*H109,2)</f>
        <v>0</v>
      </c>
      <c r="BL109" s="25" t="s">
        <v>266</v>
      </c>
      <c r="BM109" s="25" t="s">
        <v>1902</v>
      </c>
    </row>
    <row r="110" spans="2:65" s="1" customFormat="1" ht="16.5" customHeight="1">
      <c r="B110" s="42"/>
      <c r="C110" s="204" t="s">
        <v>310</v>
      </c>
      <c r="D110" s="204" t="s">
        <v>165</v>
      </c>
      <c r="E110" s="205" t="s">
        <v>1903</v>
      </c>
      <c r="F110" s="206" t="s">
        <v>1904</v>
      </c>
      <c r="G110" s="207" t="s">
        <v>1842</v>
      </c>
      <c r="H110" s="208">
        <v>11</v>
      </c>
      <c r="I110" s="209"/>
      <c r="J110" s="210">
        <f t="shared" si="10"/>
        <v>0</v>
      </c>
      <c r="K110" s="206" t="s">
        <v>23</v>
      </c>
      <c r="L110" s="62"/>
      <c r="M110" s="211" t="s">
        <v>23</v>
      </c>
      <c r="N110" s="212" t="s">
        <v>44</v>
      </c>
      <c r="O110" s="43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5" t="s">
        <v>266</v>
      </c>
      <c r="AT110" s="25" t="s">
        <v>165</v>
      </c>
      <c r="AU110" s="25" t="s">
        <v>82</v>
      </c>
      <c r="AY110" s="25" t="s">
        <v>162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5" t="s">
        <v>80</v>
      </c>
      <c r="BK110" s="215">
        <f t="shared" si="19"/>
        <v>0</v>
      </c>
      <c r="BL110" s="25" t="s">
        <v>266</v>
      </c>
      <c r="BM110" s="25" t="s">
        <v>1905</v>
      </c>
    </row>
    <row r="111" spans="2:65" s="1" customFormat="1" ht="16.5" customHeight="1">
      <c r="B111" s="42"/>
      <c r="C111" s="204" t="s">
        <v>9</v>
      </c>
      <c r="D111" s="204" t="s">
        <v>165</v>
      </c>
      <c r="E111" s="205" t="s">
        <v>1906</v>
      </c>
      <c r="F111" s="206" t="s">
        <v>1907</v>
      </c>
      <c r="G111" s="207" t="s">
        <v>1842</v>
      </c>
      <c r="H111" s="208">
        <v>1</v>
      </c>
      <c r="I111" s="209"/>
      <c r="J111" s="210">
        <f t="shared" si="10"/>
        <v>0</v>
      </c>
      <c r="K111" s="206" t="s">
        <v>23</v>
      </c>
      <c r="L111" s="62"/>
      <c r="M111" s="211" t="s">
        <v>23</v>
      </c>
      <c r="N111" s="212" t="s">
        <v>44</v>
      </c>
      <c r="O111" s="43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5" t="s">
        <v>266</v>
      </c>
      <c r="AT111" s="25" t="s">
        <v>165</v>
      </c>
      <c r="AU111" s="25" t="s">
        <v>82</v>
      </c>
      <c r="AY111" s="25" t="s">
        <v>162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5" t="s">
        <v>80</v>
      </c>
      <c r="BK111" s="215">
        <f t="shared" si="19"/>
        <v>0</v>
      </c>
      <c r="BL111" s="25" t="s">
        <v>266</v>
      </c>
      <c r="BM111" s="25" t="s">
        <v>1908</v>
      </c>
    </row>
    <row r="112" spans="2:65" s="1" customFormat="1" ht="16.5" customHeight="1">
      <c r="B112" s="42"/>
      <c r="C112" s="204" t="s">
        <v>318</v>
      </c>
      <c r="D112" s="204" t="s">
        <v>165</v>
      </c>
      <c r="E112" s="205" t="s">
        <v>1909</v>
      </c>
      <c r="F112" s="206" t="s">
        <v>1910</v>
      </c>
      <c r="G112" s="207" t="s">
        <v>1842</v>
      </c>
      <c r="H112" s="208">
        <v>1</v>
      </c>
      <c r="I112" s="209"/>
      <c r="J112" s="210">
        <f t="shared" si="10"/>
        <v>0</v>
      </c>
      <c r="K112" s="206" t="s">
        <v>23</v>
      </c>
      <c r="L112" s="62"/>
      <c r="M112" s="211" t="s">
        <v>23</v>
      </c>
      <c r="N112" s="212" t="s">
        <v>44</v>
      </c>
      <c r="O112" s="43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5" t="s">
        <v>266</v>
      </c>
      <c r="AT112" s="25" t="s">
        <v>165</v>
      </c>
      <c r="AU112" s="25" t="s">
        <v>82</v>
      </c>
      <c r="AY112" s="25" t="s">
        <v>162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5" t="s">
        <v>80</v>
      </c>
      <c r="BK112" s="215">
        <f t="shared" si="19"/>
        <v>0</v>
      </c>
      <c r="BL112" s="25" t="s">
        <v>266</v>
      </c>
      <c r="BM112" s="25" t="s">
        <v>1911</v>
      </c>
    </row>
    <row r="113" spans="2:65" s="1" customFormat="1" ht="16.5" customHeight="1">
      <c r="B113" s="42"/>
      <c r="C113" s="204" t="s">
        <v>323</v>
      </c>
      <c r="D113" s="204" t="s">
        <v>165</v>
      </c>
      <c r="E113" s="205" t="s">
        <v>1912</v>
      </c>
      <c r="F113" s="206" t="s">
        <v>1913</v>
      </c>
      <c r="G113" s="207" t="s">
        <v>1842</v>
      </c>
      <c r="H113" s="208">
        <v>3</v>
      </c>
      <c r="I113" s="209"/>
      <c r="J113" s="210">
        <f t="shared" si="10"/>
        <v>0</v>
      </c>
      <c r="K113" s="206" t="s">
        <v>23</v>
      </c>
      <c r="L113" s="62"/>
      <c r="M113" s="211" t="s">
        <v>23</v>
      </c>
      <c r="N113" s="212" t="s">
        <v>44</v>
      </c>
      <c r="O113" s="43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5" t="s">
        <v>266</v>
      </c>
      <c r="AT113" s="25" t="s">
        <v>165</v>
      </c>
      <c r="AU113" s="25" t="s">
        <v>82</v>
      </c>
      <c r="AY113" s="25" t="s">
        <v>162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5" t="s">
        <v>80</v>
      </c>
      <c r="BK113" s="215">
        <f t="shared" si="19"/>
        <v>0</v>
      </c>
      <c r="BL113" s="25" t="s">
        <v>266</v>
      </c>
      <c r="BM113" s="25" t="s">
        <v>1914</v>
      </c>
    </row>
    <row r="114" spans="2:65" s="1" customFormat="1" ht="16.5" customHeight="1">
      <c r="B114" s="42"/>
      <c r="C114" s="204" t="s">
        <v>331</v>
      </c>
      <c r="D114" s="204" t="s">
        <v>165</v>
      </c>
      <c r="E114" s="205" t="s">
        <v>1915</v>
      </c>
      <c r="F114" s="206" t="s">
        <v>1916</v>
      </c>
      <c r="G114" s="207" t="s">
        <v>1842</v>
      </c>
      <c r="H114" s="208">
        <v>1</v>
      </c>
      <c r="I114" s="209"/>
      <c r="J114" s="210">
        <f t="shared" si="10"/>
        <v>0</v>
      </c>
      <c r="K114" s="206" t="s">
        <v>23</v>
      </c>
      <c r="L114" s="62"/>
      <c r="M114" s="211" t="s">
        <v>23</v>
      </c>
      <c r="N114" s="212" t="s">
        <v>44</v>
      </c>
      <c r="O114" s="43"/>
      <c r="P114" s="213">
        <f t="shared" si="11"/>
        <v>0</v>
      </c>
      <c r="Q114" s="213">
        <v>0</v>
      </c>
      <c r="R114" s="213">
        <f t="shared" si="12"/>
        <v>0</v>
      </c>
      <c r="S114" s="213">
        <v>0</v>
      </c>
      <c r="T114" s="214">
        <f t="shared" si="13"/>
        <v>0</v>
      </c>
      <c r="AR114" s="25" t="s">
        <v>266</v>
      </c>
      <c r="AT114" s="25" t="s">
        <v>165</v>
      </c>
      <c r="AU114" s="25" t="s">
        <v>82</v>
      </c>
      <c r="AY114" s="25" t="s">
        <v>162</v>
      </c>
      <c r="BE114" s="215">
        <f t="shared" si="14"/>
        <v>0</v>
      </c>
      <c r="BF114" s="215">
        <f t="shared" si="15"/>
        <v>0</v>
      </c>
      <c r="BG114" s="215">
        <f t="shared" si="16"/>
        <v>0</v>
      </c>
      <c r="BH114" s="215">
        <f t="shared" si="17"/>
        <v>0</v>
      </c>
      <c r="BI114" s="215">
        <f t="shared" si="18"/>
        <v>0</v>
      </c>
      <c r="BJ114" s="25" t="s">
        <v>80</v>
      </c>
      <c r="BK114" s="215">
        <f t="shared" si="19"/>
        <v>0</v>
      </c>
      <c r="BL114" s="25" t="s">
        <v>266</v>
      </c>
      <c r="BM114" s="25" t="s">
        <v>1917</v>
      </c>
    </row>
    <row r="115" spans="2:63" s="11" customFormat="1" ht="37.35" customHeight="1">
      <c r="B115" s="188"/>
      <c r="C115" s="189"/>
      <c r="D115" s="190" t="s">
        <v>72</v>
      </c>
      <c r="E115" s="191" t="s">
        <v>1918</v>
      </c>
      <c r="F115" s="191" t="s">
        <v>1919</v>
      </c>
      <c r="G115" s="189"/>
      <c r="H115" s="189"/>
      <c r="I115" s="192"/>
      <c r="J115" s="193">
        <f>BK115</f>
        <v>0</v>
      </c>
      <c r="K115" s="189"/>
      <c r="L115" s="194"/>
      <c r="M115" s="195"/>
      <c r="N115" s="196"/>
      <c r="O115" s="196"/>
      <c r="P115" s="197">
        <f>P116+P131+P141+P147</f>
        <v>0</v>
      </c>
      <c r="Q115" s="196"/>
      <c r="R115" s="197">
        <f>R116+R131+R141+R147</f>
        <v>0</v>
      </c>
      <c r="S115" s="196"/>
      <c r="T115" s="198">
        <f>T116+T131+T141+T147</f>
        <v>0</v>
      </c>
      <c r="AR115" s="199" t="s">
        <v>82</v>
      </c>
      <c r="AT115" s="200" t="s">
        <v>72</v>
      </c>
      <c r="AU115" s="200" t="s">
        <v>73</v>
      </c>
      <c r="AY115" s="199" t="s">
        <v>162</v>
      </c>
      <c r="BK115" s="201">
        <f>BK116+BK131+BK141+BK147</f>
        <v>0</v>
      </c>
    </row>
    <row r="116" spans="2:63" s="11" customFormat="1" ht="19.9" customHeight="1">
      <c r="B116" s="188"/>
      <c r="C116" s="189"/>
      <c r="D116" s="190" t="s">
        <v>72</v>
      </c>
      <c r="E116" s="202" t="s">
        <v>1920</v>
      </c>
      <c r="F116" s="202" t="s">
        <v>1921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SUM(P117:P130)</f>
        <v>0</v>
      </c>
      <c r="Q116" s="196"/>
      <c r="R116" s="197">
        <f>SUM(R117:R130)</f>
        <v>0</v>
      </c>
      <c r="S116" s="196"/>
      <c r="T116" s="198">
        <f>SUM(T117:T130)</f>
        <v>0</v>
      </c>
      <c r="AR116" s="199" t="s">
        <v>82</v>
      </c>
      <c r="AT116" s="200" t="s">
        <v>72</v>
      </c>
      <c r="AU116" s="200" t="s">
        <v>80</v>
      </c>
      <c r="AY116" s="199" t="s">
        <v>162</v>
      </c>
      <c r="BK116" s="201">
        <f>SUM(BK117:BK130)</f>
        <v>0</v>
      </c>
    </row>
    <row r="117" spans="2:65" s="1" customFormat="1" ht="16.5" customHeight="1">
      <c r="B117" s="42"/>
      <c r="C117" s="204" t="s">
        <v>337</v>
      </c>
      <c r="D117" s="204" t="s">
        <v>165</v>
      </c>
      <c r="E117" s="205" t="s">
        <v>1922</v>
      </c>
      <c r="F117" s="206" t="s">
        <v>1923</v>
      </c>
      <c r="G117" s="207" t="s">
        <v>1842</v>
      </c>
      <c r="H117" s="208">
        <v>12</v>
      </c>
      <c r="I117" s="209"/>
      <c r="J117" s="210">
        <f aca="true" t="shared" si="20" ref="J117:J130">ROUND(I117*H117,2)</f>
        <v>0</v>
      </c>
      <c r="K117" s="206" t="s">
        <v>23</v>
      </c>
      <c r="L117" s="62"/>
      <c r="M117" s="211" t="s">
        <v>23</v>
      </c>
      <c r="N117" s="212" t="s">
        <v>44</v>
      </c>
      <c r="O117" s="43"/>
      <c r="P117" s="213">
        <f aca="true" t="shared" si="21" ref="P117:P130">O117*H117</f>
        <v>0</v>
      </c>
      <c r="Q117" s="213">
        <v>0</v>
      </c>
      <c r="R117" s="213">
        <f aca="true" t="shared" si="22" ref="R117:R130">Q117*H117</f>
        <v>0</v>
      </c>
      <c r="S117" s="213">
        <v>0</v>
      </c>
      <c r="T117" s="214">
        <f aca="true" t="shared" si="23" ref="T117:T130">S117*H117</f>
        <v>0</v>
      </c>
      <c r="AR117" s="25" t="s">
        <v>266</v>
      </c>
      <c r="AT117" s="25" t="s">
        <v>165</v>
      </c>
      <c r="AU117" s="25" t="s">
        <v>82</v>
      </c>
      <c r="AY117" s="25" t="s">
        <v>162</v>
      </c>
      <c r="BE117" s="215">
        <f aca="true" t="shared" si="24" ref="BE117:BE130">IF(N117="základní",J117,0)</f>
        <v>0</v>
      </c>
      <c r="BF117" s="215">
        <f aca="true" t="shared" si="25" ref="BF117:BF130">IF(N117="snížená",J117,0)</f>
        <v>0</v>
      </c>
      <c r="BG117" s="215">
        <f aca="true" t="shared" si="26" ref="BG117:BG130">IF(N117="zákl. přenesená",J117,0)</f>
        <v>0</v>
      </c>
      <c r="BH117" s="215">
        <f aca="true" t="shared" si="27" ref="BH117:BH130">IF(N117="sníž. přenesená",J117,0)</f>
        <v>0</v>
      </c>
      <c r="BI117" s="215">
        <f aca="true" t="shared" si="28" ref="BI117:BI130">IF(N117="nulová",J117,0)</f>
        <v>0</v>
      </c>
      <c r="BJ117" s="25" t="s">
        <v>80</v>
      </c>
      <c r="BK117" s="215">
        <f aca="true" t="shared" si="29" ref="BK117:BK130">ROUND(I117*H117,2)</f>
        <v>0</v>
      </c>
      <c r="BL117" s="25" t="s">
        <v>266</v>
      </c>
      <c r="BM117" s="25" t="s">
        <v>1924</v>
      </c>
    </row>
    <row r="118" spans="2:65" s="1" customFormat="1" ht="16.5" customHeight="1">
      <c r="B118" s="42"/>
      <c r="C118" s="204" t="s">
        <v>343</v>
      </c>
      <c r="D118" s="204" t="s">
        <v>165</v>
      </c>
      <c r="E118" s="205" t="s">
        <v>1925</v>
      </c>
      <c r="F118" s="206" t="s">
        <v>1926</v>
      </c>
      <c r="G118" s="207" t="s">
        <v>1842</v>
      </c>
      <c r="H118" s="208">
        <v>8</v>
      </c>
      <c r="I118" s="209"/>
      <c r="J118" s="210">
        <f t="shared" si="20"/>
        <v>0</v>
      </c>
      <c r="K118" s="206" t="s">
        <v>23</v>
      </c>
      <c r="L118" s="62"/>
      <c r="M118" s="211" t="s">
        <v>23</v>
      </c>
      <c r="N118" s="212" t="s">
        <v>44</v>
      </c>
      <c r="O118" s="43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5" t="s">
        <v>266</v>
      </c>
      <c r="AT118" s="25" t="s">
        <v>165</v>
      </c>
      <c r="AU118" s="25" t="s">
        <v>82</v>
      </c>
      <c r="AY118" s="25" t="s">
        <v>162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5" t="s">
        <v>80</v>
      </c>
      <c r="BK118" s="215">
        <f t="shared" si="29"/>
        <v>0</v>
      </c>
      <c r="BL118" s="25" t="s">
        <v>266</v>
      </c>
      <c r="BM118" s="25" t="s">
        <v>1927</v>
      </c>
    </row>
    <row r="119" spans="2:65" s="1" customFormat="1" ht="16.5" customHeight="1">
      <c r="B119" s="42"/>
      <c r="C119" s="204" t="s">
        <v>348</v>
      </c>
      <c r="D119" s="204" t="s">
        <v>165</v>
      </c>
      <c r="E119" s="205" t="s">
        <v>1928</v>
      </c>
      <c r="F119" s="206" t="s">
        <v>1929</v>
      </c>
      <c r="G119" s="207" t="s">
        <v>1842</v>
      </c>
      <c r="H119" s="208">
        <v>3</v>
      </c>
      <c r="I119" s="209"/>
      <c r="J119" s="210">
        <f t="shared" si="20"/>
        <v>0</v>
      </c>
      <c r="K119" s="206" t="s">
        <v>23</v>
      </c>
      <c r="L119" s="62"/>
      <c r="M119" s="211" t="s">
        <v>23</v>
      </c>
      <c r="N119" s="212" t="s">
        <v>44</v>
      </c>
      <c r="O119" s="43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5" t="s">
        <v>266</v>
      </c>
      <c r="AT119" s="25" t="s">
        <v>165</v>
      </c>
      <c r="AU119" s="25" t="s">
        <v>82</v>
      </c>
      <c r="AY119" s="25" t="s">
        <v>162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5" t="s">
        <v>80</v>
      </c>
      <c r="BK119" s="215">
        <f t="shared" si="29"/>
        <v>0</v>
      </c>
      <c r="BL119" s="25" t="s">
        <v>266</v>
      </c>
      <c r="BM119" s="25" t="s">
        <v>1930</v>
      </c>
    </row>
    <row r="120" spans="2:65" s="1" customFormat="1" ht="16.5" customHeight="1">
      <c r="B120" s="42"/>
      <c r="C120" s="204" t="s">
        <v>354</v>
      </c>
      <c r="D120" s="204" t="s">
        <v>165</v>
      </c>
      <c r="E120" s="205" t="s">
        <v>1931</v>
      </c>
      <c r="F120" s="206" t="s">
        <v>1932</v>
      </c>
      <c r="G120" s="207" t="s">
        <v>1842</v>
      </c>
      <c r="H120" s="208">
        <v>7</v>
      </c>
      <c r="I120" s="209"/>
      <c r="J120" s="210">
        <f t="shared" si="20"/>
        <v>0</v>
      </c>
      <c r="K120" s="206" t="s">
        <v>23</v>
      </c>
      <c r="L120" s="62"/>
      <c r="M120" s="211" t="s">
        <v>23</v>
      </c>
      <c r="N120" s="212" t="s">
        <v>44</v>
      </c>
      <c r="O120" s="43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5" t="s">
        <v>266</v>
      </c>
      <c r="AT120" s="25" t="s">
        <v>165</v>
      </c>
      <c r="AU120" s="25" t="s">
        <v>82</v>
      </c>
      <c r="AY120" s="25" t="s">
        <v>162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5" t="s">
        <v>80</v>
      </c>
      <c r="BK120" s="215">
        <f t="shared" si="29"/>
        <v>0</v>
      </c>
      <c r="BL120" s="25" t="s">
        <v>266</v>
      </c>
      <c r="BM120" s="25" t="s">
        <v>1933</v>
      </c>
    </row>
    <row r="121" spans="2:65" s="1" customFormat="1" ht="16.5" customHeight="1">
      <c r="B121" s="42"/>
      <c r="C121" s="204" t="s">
        <v>359</v>
      </c>
      <c r="D121" s="204" t="s">
        <v>165</v>
      </c>
      <c r="E121" s="205" t="s">
        <v>1934</v>
      </c>
      <c r="F121" s="206" t="s">
        <v>1935</v>
      </c>
      <c r="G121" s="207" t="s">
        <v>1842</v>
      </c>
      <c r="H121" s="208">
        <v>21</v>
      </c>
      <c r="I121" s="209"/>
      <c r="J121" s="210">
        <f t="shared" si="20"/>
        <v>0</v>
      </c>
      <c r="K121" s="206" t="s">
        <v>23</v>
      </c>
      <c r="L121" s="62"/>
      <c r="M121" s="211" t="s">
        <v>23</v>
      </c>
      <c r="N121" s="212" t="s">
        <v>44</v>
      </c>
      <c r="O121" s="43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5" t="s">
        <v>266</v>
      </c>
      <c r="AT121" s="25" t="s">
        <v>165</v>
      </c>
      <c r="AU121" s="25" t="s">
        <v>82</v>
      </c>
      <c r="AY121" s="25" t="s">
        <v>162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5" t="s">
        <v>80</v>
      </c>
      <c r="BK121" s="215">
        <f t="shared" si="29"/>
        <v>0</v>
      </c>
      <c r="BL121" s="25" t="s">
        <v>266</v>
      </c>
      <c r="BM121" s="25" t="s">
        <v>1936</v>
      </c>
    </row>
    <row r="122" spans="2:65" s="1" customFormat="1" ht="16.5" customHeight="1">
      <c r="B122" s="42"/>
      <c r="C122" s="204" t="s">
        <v>363</v>
      </c>
      <c r="D122" s="204" t="s">
        <v>165</v>
      </c>
      <c r="E122" s="205" t="s">
        <v>1937</v>
      </c>
      <c r="F122" s="206" t="s">
        <v>1938</v>
      </c>
      <c r="G122" s="207" t="s">
        <v>1842</v>
      </c>
      <c r="H122" s="208">
        <v>8</v>
      </c>
      <c r="I122" s="209"/>
      <c r="J122" s="210">
        <f t="shared" si="20"/>
        <v>0</v>
      </c>
      <c r="K122" s="206" t="s">
        <v>23</v>
      </c>
      <c r="L122" s="62"/>
      <c r="M122" s="211" t="s">
        <v>23</v>
      </c>
      <c r="N122" s="212" t="s">
        <v>44</v>
      </c>
      <c r="O122" s="43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5" t="s">
        <v>266</v>
      </c>
      <c r="AT122" s="25" t="s">
        <v>165</v>
      </c>
      <c r="AU122" s="25" t="s">
        <v>82</v>
      </c>
      <c r="AY122" s="25" t="s">
        <v>162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5" t="s">
        <v>80</v>
      </c>
      <c r="BK122" s="215">
        <f t="shared" si="29"/>
        <v>0</v>
      </c>
      <c r="BL122" s="25" t="s">
        <v>266</v>
      </c>
      <c r="BM122" s="25" t="s">
        <v>1939</v>
      </c>
    </row>
    <row r="123" spans="2:65" s="1" customFormat="1" ht="16.5" customHeight="1">
      <c r="B123" s="42"/>
      <c r="C123" s="204" t="s">
        <v>367</v>
      </c>
      <c r="D123" s="204" t="s">
        <v>165</v>
      </c>
      <c r="E123" s="205" t="s">
        <v>1940</v>
      </c>
      <c r="F123" s="206" t="s">
        <v>1941</v>
      </c>
      <c r="G123" s="207" t="s">
        <v>1842</v>
      </c>
      <c r="H123" s="208">
        <v>3</v>
      </c>
      <c r="I123" s="209"/>
      <c r="J123" s="210">
        <f t="shared" si="20"/>
        <v>0</v>
      </c>
      <c r="K123" s="206" t="s">
        <v>23</v>
      </c>
      <c r="L123" s="62"/>
      <c r="M123" s="211" t="s">
        <v>23</v>
      </c>
      <c r="N123" s="212" t="s">
        <v>44</v>
      </c>
      <c r="O123" s="43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5" t="s">
        <v>266</v>
      </c>
      <c r="AT123" s="25" t="s">
        <v>165</v>
      </c>
      <c r="AU123" s="25" t="s">
        <v>82</v>
      </c>
      <c r="AY123" s="25" t="s">
        <v>162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5" t="s">
        <v>80</v>
      </c>
      <c r="BK123" s="215">
        <f t="shared" si="29"/>
        <v>0</v>
      </c>
      <c r="BL123" s="25" t="s">
        <v>266</v>
      </c>
      <c r="BM123" s="25" t="s">
        <v>1942</v>
      </c>
    </row>
    <row r="124" spans="2:65" s="1" customFormat="1" ht="16.5" customHeight="1">
      <c r="B124" s="42"/>
      <c r="C124" s="204" t="s">
        <v>371</v>
      </c>
      <c r="D124" s="204" t="s">
        <v>165</v>
      </c>
      <c r="E124" s="205" t="s">
        <v>1943</v>
      </c>
      <c r="F124" s="206" t="s">
        <v>1944</v>
      </c>
      <c r="G124" s="207" t="s">
        <v>1842</v>
      </c>
      <c r="H124" s="208">
        <v>2</v>
      </c>
      <c r="I124" s="209"/>
      <c r="J124" s="210">
        <f t="shared" si="20"/>
        <v>0</v>
      </c>
      <c r="K124" s="206" t="s">
        <v>23</v>
      </c>
      <c r="L124" s="62"/>
      <c r="M124" s="211" t="s">
        <v>23</v>
      </c>
      <c r="N124" s="212" t="s">
        <v>44</v>
      </c>
      <c r="O124" s="43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5" t="s">
        <v>266</v>
      </c>
      <c r="AT124" s="25" t="s">
        <v>165</v>
      </c>
      <c r="AU124" s="25" t="s">
        <v>82</v>
      </c>
      <c r="AY124" s="25" t="s">
        <v>162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5" t="s">
        <v>80</v>
      </c>
      <c r="BK124" s="215">
        <f t="shared" si="29"/>
        <v>0</v>
      </c>
      <c r="BL124" s="25" t="s">
        <v>266</v>
      </c>
      <c r="BM124" s="25" t="s">
        <v>1945</v>
      </c>
    </row>
    <row r="125" spans="2:65" s="1" customFormat="1" ht="16.5" customHeight="1">
      <c r="B125" s="42"/>
      <c r="C125" s="204" t="s">
        <v>375</v>
      </c>
      <c r="D125" s="204" t="s">
        <v>165</v>
      </c>
      <c r="E125" s="205" t="s">
        <v>1946</v>
      </c>
      <c r="F125" s="206" t="s">
        <v>1947</v>
      </c>
      <c r="G125" s="207" t="s">
        <v>1842</v>
      </c>
      <c r="H125" s="208">
        <v>62</v>
      </c>
      <c r="I125" s="209"/>
      <c r="J125" s="210">
        <f t="shared" si="20"/>
        <v>0</v>
      </c>
      <c r="K125" s="206" t="s">
        <v>23</v>
      </c>
      <c r="L125" s="62"/>
      <c r="M125" s="211" t="s">
        <v>23</v>
      </c>
      <c r="N125" s="212" t="s">
        <v>44</v>
      </c>
      <c r="O125" s="43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5" t="s">
        <v>266</v>
      </c>
      <c r="AT125" s="25" t="s">
        <v>165</v>
      </c>
      <c r="AU125" s="25" t="s">
        <v>82</v>
      </c>
      <c r="AY125" s="25" t="s">
        <v>162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5" t="s">
        <v>80</v>
      </c>
      <c r="BK125" s="215">
        <f t="shared" si="29"/>
        <v>0</v>
      </c>
      <c r="BL125" s="25" t="s">
        <v>266</v>
      </c>
      <c r="BM125" s="25" t="s">
        <v>1948</v>
      </c>
    </row>
    <row r="126" spans="2:65" s="1" customFormat="1" ht="16.5" customHeight="1">
      <c r="B126" s="42"/>
      <c r="C126" s="204" t="s">
        <v>381</v>
      </c>
      <c r="D126" s="204" t="s">
        <v>165</v>
      </c>
      <c r="E126" s="205" t="s">
        <v>1949</v>
      </c>
      <c r="F126" s="206" t="s">
        <v>1950</v>
      </c>
      <c r="G126" s="207" t="s">
        <v>1842</v>
      </c>
      <c r="H126" s="208">
        <v>30</v>
      </c>
      <c r="I126" s="209"/>
      <c r="J126" s="210">
        <f t="shared" si="20"/>
        <v>0</v>
      </c>
      <c r="K126" s="206" t="s">
        <v>23</v>
      </c>
      <c r="L126" s="62"/>
      <c r="M126" s="211" t="s">
        <v>23</v>
      </c>
      <c r="N126" s="212" t="s">
        <v>44</v>
      </c>
      <c r="O126" s="43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5" t="s">
        <v>266</v>
      </c>
      <c r="AT126" s="25" t="s">
        <v>165</v>
      </c>
      <c r="AU126" s="25" t="s">
        <v>82</v>
      </c>
      <c r="AY126" s="25" t="s">
        <v>162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5" t="s">
        <v>80</v>
      </c>
      <c r="BK126" s="215">
        <f t="shared" si="29"/>
        <v>0</v>
      </c>
      <c r="BL126" s="25" t="s">
        <v>266</v>
      </c>
      <c r="BM126" s="25" t="s">
        <v>1951</v>
      </c>
    </row>
    <row r="127" spans="2:65" s="1" customFormat="1" ht="16.5" customHeight="1">
      <c r="B127" s="42"/>
      <c r="C127" s="204" t="s">
        <v>388</v>
      </c>
      <c r="D127" s="204" t="s">
        <v>165</v>
      </c>
      <c r="E127" s="205" t="s">
        <v>1952</v>
      </c>
      <c r="F127" s="206" t="s">
        <v>1953</v>
      </c>
      <c r="G127" s="207" t="s">
        <v>1842</v>
      </c>
      <c r="H127" s="208">
        <v>3</v>
      </c>
      <c r="I127" s="209"/>
      <c r="J127" s="210">
        <f t="shared" si="20"/>
        <v>0</v>
      </c>
      <c r="K127" s="206" t="s">
        <v>23</v>
      </c>
      <c r="L127" s="62"/>
      <c r="M127" s="211" t="s">
        <v>23</v>
      </c>
      <c r="N127" s="212" t="s">
        <v>44</v>
      </c>
      <c r="O127" s="43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5" t="s">
        <v>266</v>
      </c>
      <c r="AT127" s="25" t="s">
        <v>165</v>
      </c>
      <c r="AU127" s="25" t="s">
        <v>82</v>
      </c>
      <c r="AY127" s="25" t="s">
        <v>162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5" t="s">
        <v>80</v>
      </c>
      <c r="BK127" s="215">
        <f t="shared" si="29"/>
        <v>0</v>
      </c>
      <c r="BL127" s="25" t="s">
        <v>266</v>
      </c>
      <c r="BM127" s="25" t="s">
        <v>1954</v>
      </c>
    </row>
    <row r="128" spans="2:65" s="1" customFormat="1" ht="16.5" customHeight="1">
      <c r="B128" s="42"/>
      <c r="C128" s="204" t="s">
        <v>393</v>
      </c>
      <c r="D128" s="204" t="s">
        <v>165</v>
      </c>
      <c r="E128" s="205" t="s">
        <v>1955</v>
      </c>
      <c r="F128" s="206" t="s">
        <v>1956</v>
      </c>
      <c r="G128" s="207" t="s">
        <v>1842</v>
      </c>
      <c r="H128" s="208">
        <v>100</v>
      </c>
      <c r="I128" s="209"/>
      <c r="J128" s="210">
        <f t="shared" si="20"/>
        <v>0</v>
      </c>
      <c r="K128" s="206" t="s">
        <v>23</v>
      </c>
      <c r="L128" s="62"/>
      <c r="M128" s="211" t="s">
        <v>23</v>
      </c>
      <c r="N128" s="212" t="s">
        <v>44</v>
      </c>
      <c r="O128" s="43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5" t="s">
        <v>266</v>
      </c>
      <c r="AT128" s="25" t="s">
        <v>165</v>
      </c>
      <c r="AU128" s="25" t="s">
        <v>82</v>
      </c>
      <c r="AY128" s="25" t="s">
        <v>162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5" t="s">
        <v>80</v>
      </c>
      <c r="BK128" s="215">
        <f t="shared" si="29"/>
        <v>0</v>
      </c>
      <c r="BL128" s="25" t="s">
        <v>266</v>
      </c>
      <c r="BM128" s="25" t="s">
        <v>1957</v>
      </c>
    </row>
    <row r="129" spans="2:65" s="1" customFormat="1" ht="16.5" customHeight="1">
      <c r="B129" s="42"/>
      <c r="C129" s="204" t="s">
        <v>399</v>
      </c>
      <c r="D129" s="204" t="s">
        <v>165</v>
      </c>
      <c r="E129" s="205" t="s">
        <v>1958</v>
      </c>
      <c r="F129" s="206" t="s">
        <v>1959</v>
      </c>
      <c r="G129" s="207" t="s">
        <v>1842</v>
      </c>
      <c r="H129" s="208">
        <v>50</v>
      </c>
      <c r="I129" s="209"/>
      <c r="J129" s="210">
        <f t="shared" si="20"/>
        <v>0</v>
      </c>
      <c r="K129" s="206" t="s">
        <v>23</v>
      </c>
      <c r="L129" s="62"/>
      <c r="M129" s="211" t="s">
        <v>23</v>
      </c>
      <c r="N129" s="212" t="s">
        <v>44</v>
      </c>
      <c r="O129" s="43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5" t="s">
        <v>266</v>
      </c>
      <c r="AT129" s="25" t="s">
        <v>165</v>
      </c>
      <c r="AU129" s="25" t="s">
        <v>82</v>
      </c>
      <c r="AY129" s="25" t="s">
        <v>162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5" t="s">
        <v>80</v>
      </c>
      <c r="BK129" s="215">
        <f t="shared" si="29"/>
        <v>0</v>
      </c>
      <c r="BL129" s="25" t="s">
        <v>266</v>
      </c>
      <c r="BM129" s="25" t="s">
        <v>1960</v>
      </c>
    </row>
    <row r="130" spans="2:65" s="1" customFormat="1" ht="16.5" customHeight="1">
      <c r="B130" s="42"/>
      <c r="C130" s="204" t="s">
        <v>405</v>
      </c>
      <c r="D130" s="204" t="s">
        <v>165</v>
      </c>
      <c r="E130" s="205" t="s">
        <v>1961</v>
      </c>
      <c r="F130" s="206" t="s">
        <v>1962</v>
      </c>
      <c r="G130" s="207" t="s">
        <v>1842</v>
      </c>
      <c r="H130" s="208">
        <v>600</v>
      </c>
      <c r="I130" s="209"/>
      <c r="J130" s="210">
        <f t="shared" si="20"/>
        <v>0</v>
      </c>
      <c r="K130" s="206" t="s">
        <v>23</v>
      </c>
      <c r="L130" s="62"/>
      <c r="M130" s="211" t="s">
        <v>23</v>
      </c>
      <c r="N130" s="212" t="s">
        <v>44</v>
      </c>
      <c r="O130" s="43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5" t="s">
        <v>266</v>
      </c>
      <c r="AT130" s="25" t="s">
        <v>165</v>
      </c>
      <c r="AU130" s="25" t="s">
        <v>82</v>
      </c>
      <c r="AY130" s="25" t="s">
        <v>162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5" t="s">
        <v>80</v>
      </c>
      <c r="BK130" s="215">
        <f t="shared" si="29"/>
        <v>0</v>
      </c>
      <c r="BL130" s="25" t="s">
        <v>266</v>
      </c>
      <c r="BM130" s="25" t="s">
        <v>1963</v>
      </c>
    </row>
    <row r="131" spans="2:63" s="11" customFormat="1" ht="29.85" customHeight="1">
      <c r="B131" s="188"/>
      <c r="C131" s="189"/>
      <c r="D131" s="190" t="s">
        <v>72</v>
      </c>
      <c r="E131" s="202" t="s">
        <v>1964</v>
      </c>
      <c r="F131" s="202" t="s">
        <v>1965</v>
      </c>
      <c r="G131" s="189"/>
      <c r="H131" s="189"/>
      <c r="I131" s="192"/>
      <c r="J131" s="203">
        <f>BK131</f>
        <v>0</v>
      </c>
      <c r="K131" s="189"/>
      <c r="L131" s="194"/>
      <c r="M131" s="195"/>
      <c r="N131" s="196"/>
      <c r="O131" s="196"/>
      <c r="P131" s="197">
        <f>SUM(P132:P140)</f>
        <v>0</v>
      </c>
      <c r="Q131" s="196"/>
      <c r="R131" s="197">
        <f>SUM(R132:R140)</f>
        <v>0</v>
      </c>
      <c r="S131" s="196"/>
      <c r="T131" s="198">
        <f>SUM(T132:T140)</f>
        <v>0</v>
      </c>
      <c r="AR131" s="199" t="s">
        <v>82</v>
      </c>
      <c r="AT131" s="200" t="s">
        <v>72</v>
      </c>
      <c r="AU131" s="200" t="s">
        <v>80</v>
      </c>
      <c r="AY131" s="199" t="s">
        <v>162</v>
      </c>
      <c r="BK131" s="201">
        <f>SUM(BK132:BK140)</f>
        <v>0</v>
      </c>
    </row>
    <row r="132" spans="2:65" s="1" customFormat="1" ht="16.5" customHeight="1">
      <c r="B132" s="42"/>
      <c r="C132" s="204" t="s">
        <v>412</v>
      </c>
      <c r="D132" s="204" t="s">
        <v>165</v>
      </c>
      <c r="E132" s="205" t="s">
        <v>1966</v>
      </c>
      <c r="F132" s="206" t="s">
        <v>1967</v>
      </c>
      <c r="G132" s="207" t="s">
        <v>1842</v>
      </c>
      <c r="H132" s="208">
        <v>300</v>
      </c>
      <c r="I132" s="209"/>
      <c r="J132" s="210">
        <f aca="true" t="shared" si="30" ref="J132:J140">ROUND(I132*H132,2)</f>
        <v>0</v>
      </c>
      <c r="K132" s="206" t="s">
        <v>23</v>
      </c>
      <c r="L132" s="62"/>
      <c r="M132" s="211" t="s">
        <v>23</v>
      </c>
      <c r="N132" s="212" t="s">
        <v>44</v>
      </c>
      <c r="O132" s="43"/>
      <c r="P132" s="213">
        <f aca="true" t="shared" si="31" ref="P132:P140">O132*H132</f>
        <v>0</v>
      </c>
      <c r="Q132" s="213">
        <v>0</v>
      </c>
      <c r="R132" s="213">
        <f aca="true" t="shared" si="32" ref="R132:R140">Q132*H132</f>
        <v>0</v>
      </c>
      <c r="S132" s="213">
        <v>0</v>
      </c>
      <c r="T132" s="214">
        <f aca="true" t="shared" si="33" ref="T132:T140">S132*H132</f>
        <v>0</v>
      </c>
      <c r="AR132" s="25" t="s">
        <v>266</v>
      </c>
      <c r="AT132" s="25" t="s">
        <v>165</v>
      </c>
      <c r="AU132" s="25" t="s">
        <v>82</v>
      </c>
      <c r="AY132" s="25" t="s">
        <v>162</v>
      </c>
      <c r="BE132" s="215">
        <f aca="true" t="shared" si="34" ref="BE132:BE140">IF(N132="základní",J132,0)</f>
        <v>0</v>
      </c>
      <c r="BF132" s="215">
        <f aca="true" t="shared" si="35" ref="BF132:BF140">IF(N132="snížená",J132,0)</f>
        <v>0</v>
      </c>
      <c r="BG132" s="215">
        <f aca="true" t="shared" si="36" ref="BG132:BG140">IF(N132="zákl. přenesená",J132,0)</f>
        <v>0</v>
      </c>
      <c r="BH132" s="215">
        <f aca="true" t="shared" si="37" ref="BH132:BH140">IF(N132="sníž. přenesená",J132,0)</f>
        <v>0</v>
      </c>
      <c r="BI132" s="215">
        <f aca="true" t="shared" si="38" ref="BI132:BI140">IF(N132="nulová",J132,0)</f>
        <v>0</v>
      </c>
      <c r="BJ132" s="25" t="s">
        <v>80</v>
      </c>
      <c r="BK132" s="215">
        <f aca="true" t="shared" si="39" ref="BK132:BK140">ROUND(I132*H132,2)</f>
        <v>0</v>
      </c>
      <c r="BL132" s="25" t="s">
        <v>266</v>
      </c>
      <c r="BM132" s="25" t="s">
        <v>1968</v>
      </c>
    </row>
    <row r="133" spans="2:65" s="1" customFormat="1" ht="16.5" customHeight="1">
      <c r="B133" s="42"/>
      <c r="C133" s="204" t="s">
        <v>416</v>
      </c>
      <c r="D133" s="204" t="s">
        <v>165</v>
      </c>
      <c r="E133" s="205" t="s">
        <v>1969</v>
      </c>
      <c r="F133" s="206" t="s">
        <v>1970</v>
      </c>
      <c r="G133" s="207" t="s">
        <v>1842</v>
      </c>
      <c r="H133" s="208">
        <v>150</v>
      </c>
      <c r="I133" s="209"/>
      <c r="J133" s="210">
        <f t="shared" si="30"/>
        <v>0</v>
      </c>
      <c r="K133" s="206" t="s">
        <v>23</v>
      </c>
      <c r="L133" s="62"/>
      <c r="M133" s="211" t="s">
        <v>23</v>
      </c>
      <c r="N133" s="212" t="s">
        <v>44</v>
      </c>
      <c r="O133" s="43"/>
      <c r="P133" s="213">
        <f t="shared" si="31"/>
        <v>0</v>
      </c>
      <c r="Q133" s="213">
        <v>0</v>
      </c>
      <c r="R133" s="213">
        <f t="shared" si="32"/>
        <v>0</v>
      </c>
      <c r="S133" s="213">
        <v>0</v>
      </c>
      <c r="T133" s="214">
        <f t="shared" si="33"/>
        <v>0</v>
      </c>
      <c r="AR133" s="25" t="s">
        <v>266</v>
      </c>
      <c r="AT133" s="25" t="s">
        <v>165</v>
      </c>
      <c r="AU133" s="25" t="s">
        <v>82</v>
      </c>
      <c r="AY133" s="25" t="s">
        <v>162</v>
      </c>
      <c r="BE133" s="215">
        <f t="shared" si="34"/>
        <v>0</v>
      </c>
      <c r="BF133" s="215">
        <f t="shared" si="35"/>
        <v>0</v>
      </c>
      <c r="BG133" s="215">
        <f t="shared" si="36"/>
        <v>0</v>
      </c>
      <c r="BH133" s="215">
        <f t="shared" si="37"/>
        <v>0</v>
      </c>
      <c r="BI133" s="215">
        <f t="shared" si="38"/>
        <v>0</v>
      </c>
      <c r="BJ133" s="25" t="s">
        <v>80</v>
      </c>
      <c r="BK133" s="215">
        <f t="shared" si="39"/>
        <v>0</v>
      </c>
      <c r="BL133" s="25" t="s">
        <v>266</v>
      </c>
      <c r="BM133" s="25" t="s">
        <v>1971</v>
      </c>
    </row>
    <row r="134" spans="2:65" s="1" customFormat="1" ht="16.5" customHeight="1">
      <c r="B134" s="42"/>
      <c r="C134" s="204" t="s">
        <v>421</v>
      </c>
      <c r="D134" s="204" t="s">
        <v>165</v>
      </c>
      <c r="E134" s="205" t="s">
        <v>1972</v>
      </c>
      <c r="F134" s="206" t="s">
        <v>1973</v>
      </c>
      <c r="G134" s="207" t="s">
        <v>1842</v>
      </c>
      <c r="H134" s="208">
        <v>140</v>
      </c>
      <c r="I134" s="209"/>
      <c r="J134" s="210">
        <f t="shared" si="30"/>
        <v>0</v>
      </c>
      <c r="K134" s="206" t="s">
        <v>23</v>
      </c>
      <c r="L134" s="62"/>
      <c r="M134" s="211" t="s">
        <v>23</v>
      </c>
      <c r="N134" s="212" t="s">
        <v>44</v>
      </c>
      <c r="O134" s="43"/>
      <c r="P134" s="213">
        <f t="shared" si="31"/>
        <v>0</v>
      </c>
      <c r="Q134" s="213">
        <v>0</v>
      </c>
      <c r="R134" s="213">
        <f t="shared" si="32"/>
        <v>0</v>
      </c>
      <c r="S134" s="213">
        <v>0</v>
      </c>
      <c r="T134" s="214">
        <f t="shared" si="33"/>
        <v>0</v>
      </c>
      <c r="AR134" s="25" t="s">
        <v>266</v>
      </c>
      <c r="AT134" s="25" t="s">
        <v>165</v>
      </c>
      <c r="AU134" s="25" t="s">
        <v>82</v>
      </c>
      <c r="AY134" s="25" t="s">
        <v>162</v>
      </c>
      <c r="BE134" s="215">
        <f t="shared" si="34"/>
        <v>0</v>
      </c>
      <c r="BF134" s="215">
        <f t="shared" si="35"/>
        <v>0</v>
      </c>
      <c r="BG134" s="215">
        <f t="shared" si="36"/>
        <v>0</v>
      </c>
      <c r="BH134" s="215">
        <f t="shared" si="37"/>
        <v>0</v>
      </c>
      <c r="BI134" s="215">
        <f t="shared" si="38"/>
        <v>0</v>
      </c>
      <c r="BJ134" s="25" t="s">
        <v>80</v>
      </c>
      <c r="BK134" s="215">
        <f t="shared" si="39"/>
        <v>0</v>
      </c>
      <c r="BL134" s="25" t="s">
        <v>266</v>
      </c>
      <c r="BM134" s="25" t="s">
        <v>1974</v>
      </c>
    </row>
    <row r="135" spans="2:65" s="1" customFormat="1" ht="16.5" customHeight="1">
      <c r="B135" s="42"/>
      <c r="C135" s="204" t="s">
        <v>427</v>
      </c>
      <c r="D135" s="204" t="s">
        <v>165</v>
      </c>
      <c r="E135" s="205" t="s">
        <v>1975</v>
      </c>
      <c r="F135" s="206" t="s">
        <v>1976</v>
      </c>
      <c r="G135" s="207" t="s">
        <v>1842</v>
      </c>
      <c r="H135" s="208">
        <v>80</v>
      </c>
      <c r="I135" s="209"/>
      <c r="J135" s="210">
        <f t="shared" si="30"/>
        <v>0</v>
      </c>
      <c r="K135" s="206" t="s">
        <v>23</v>
      </c>
      <c r="L135" s="62"/>
      <c r="M135" s="211" t="s">
        <v>23</v>
      </c>
      <c r="N135" s="212" t="s">
        <v>44</v>
      </c>
      <c r="O135" s="43"/>
      <c r="P135" s="213">
        <f t="shared" si="31"/>
        <v>0</v>
      </c>
      <c r="Q135" s="213">
        <v>0</v>
      </c>
      <c r="R135" s="213">
        <f t="shared" si="32"/>
        <v>0</v>
      </c>
      <c r="S135" s="213">
        <v>0</v>
      </c>
      <c r="T135" s="214">
        <f t="shared" si="33"/>
        <v>0</v>
      </c>
      <c r="AR135" s="25" t="s">
        <v>266</v>
      </c>
      <c r="AT135" s="25" t="s">
        <v>165</v>
      </c>
      <c r="AU135" s="25" t="s">
        <v>82</v>
      </c>
      <c r="AY135" s="25" t="s">
        <v>162</v>
      </c>
      <c r="BE135" s="215">
        <f t="shared" si="34"/>
        <v>0</v>
      </c>
      <c r="BF135" s="215">
        <f t="shared" si="35"/>
        <v>0</v>
      </c>
      <c r="BG135" s="215">
        <f t="shared" si="36"/>
        <v>0</v>
      </c>
      <c r="BH135" s="215">
        <f t="shared" si="37"/>
        <v>0</v>
      </c>
      <c r="BI135" s="215">
        <f t="shared" si="38"/>
        <v>0</v>
      </c>
      <c r="BJ135" s="25" t="s">
        <v>80</v>
      </c>
      <c r="BK135" s="215">
        <f t="shared" si="39"/>
        <v>0</v>
      </c>
      <c r="BL135" s="25" t="s">
        <v>266</v>
      </c>
      <c r="BM135" s="25" t="s">
        <v>1977</v>
      </c>
    </row>
    <row r="136" spans="2:65" s="1" customFormat="1" ht="16.5" customHeight="1">
      <c r="B136" s="42"/>
      <c r="C136" s="204" t="s">
        <v>432</v>
      </c>
      <c r="D136" s="204" t="s">
        <v>165</v>
      </c>
      <c r="E136" s="205" t="s">
        <v>1978</v>
      </c>
      <c r="F136" s="206" t="s">
        <v>1979</v>
      </c>
      <c r="G136" s="207" t="s">
        <v>1842</v>
      </c>
      <c r="H136" s="208">
        <v>800</v>
      </c>
      <c r="I136" s="209"/>
      <c r="J136" s="210">
        <f t="shared" si="30"/>
        <v>0</v>
      </c>
      <c r="K136" s="206" t="s">
        <v>23</v>
      </c>
      <c r="L136" s="62"/>
      <c r="M136" s="211" t="s">
        <v>23</v>
      </c>
      <c r="N136" s="212" t="s">
        <v>44</v>
      </c>
      <c r="O136" s="43"/>
      <c r="P136" s="213">
        <f t="shared" si="31"/>
        <v>0</v>
      </c>
      <c r="Q136" s="213">
        <v>0</v>
      </c>
      <c r="R136" s="213">
        <f t="shared" si="32"/>
        <v>0</v>
      </c>
      <c r="S136" s="213">
        <v>0</v>
      </c>
      <c r="T136" s="214">
        <f t="shared" si="33"/>
        <v>0</v>
      </c>
      <c r="AR136" s="25" t="s">
        <v>266</v>
      </c>
      <c r="AT136" s="25" t="s">
        <v>165</v>
      </c>
      <c r="AU136" s="25" t="s">
        <v>82</v>
      </c>
      <c r="AY136" s="25" t="s">
        <v>162</v>
      </c>
      <c r="BE136" s="215">
        <f t="shared" si="34"/>
        <v>0</v>
      </c>
      <c r="BF136" s="215">
        <f t="shared" si="35"/>
        <v>0</v>
      </c>
      <c r="BG136" s="215">
        <f t="shared" si="36"/>
        <v>0</v>
      </c>
      <c r="BH136" s="215">
        <f t="shared" si="37"/>
        <v>0</v>
      </c>
      <c r="BI136" s="215">
        <f t="shared" si="38"/>
        <v>0</v>
      </c>
      <c r="BJ136" s="25" t="s">
        <v>80</v>
      </c>
      <c r="BK136" s="215">
        <f t="shared" si="39"/>
        <v>0</v>
      </c>
      <c r="BL136" s="25" t="s">
        <v>266</v>
      </c>
      <c r="BM136" s="25" t="s">
        <v>1980</v>
      </c>
    </row>
    <row r="137" spans="2:65" s="1" customFormat="1" ht="16.5" customHeight="1">
      <c r="B137" s="42"/>
      <c r="C137" s="204" t="s">
        <v>437</v>
      </c>
      <c r="D137" s="204" t="s">
        <v>165</v>
      </c>
      <c r="E137" s="205" t="s">
        <v>1981</v>
      </c>
      <c r="F137" s="206" t="s">
        <v>1982</v>
      </c>
      <c r="G137" s="207" t="s">
        <v>1842</v>
      </c>
      <c r="H137" s="208">
        <v>20</v>
      </c>
      <c r="I137" s="209"/>
      <c r="J137" s="210">
        <f t="shared" si="30"/>
        <v>0</v>
      </c>
      <c r="K137" s="206" t="s">
        <v>23</v>
      </c>
      <c r="L137" s="62"/>
      <c r="M137" s="211" t="s">
        <v>23</v>
      </c>
      <c r="N137" s="212" t="s">
        <v>44</v>
      </c>
      <c r="O137" s="43"/>
      <c r="P137" s="213">
        <f t="shared" si="31"/>
        <v>0</v>
      </c>
      <c r="Q137" s="213">
        <v>0</v>
      </c>
      <c r="R137" s="213">
        <f t="shared" si="32"/>
        <v>0</v>
      </c>
      <c r="S137" s="213">
        <v>0</v>
      </c>
      <c r="T137" s="214">
        <f t="shared" si="33"/>
        <v>0</v>
      </c>
      <c r="AR137" s="25" t="s">
        <v>266</v>
      </c>
      <c r="AT137" s="25" t="s">
        <v>165</v>
      </c>
      <c r="AU137" s="25" t="s">
        <v>82</v>
      </c>
      <c r="AY137" s="25" t="s">
        <v>162</v>
      </c>
      <c r="BE137" s="215">
        <f t="shared" si="34"/>
        <v>0</v>
      </c>
      <c r="BF137" s="215">
        <f t="shared" si="35"/>
        <v>0</v>
      </c>
      <c r="BG137" s="215">
        <f t="shared" si="36"/>
        <v>0</v>
      </c>
      <c r="BH137" s="215">
        <f t="shared" si="37"/>
        <v>0</v>
      </c>
      <c r="BI137" s="215">
        <f t="shared" si="38"/>
        <v>0</v>
      </c>
      <c r="BJ137" s="25" t="s">
        <v>80</v>
      </c>
      <c r="BK137" s="215">
        <f t="shared" si="39"/>
        <v>0</v>
      </c>
      <c r="BL137" s="25" t="s">
        <v>266</v>
      </c>
      <c r="BM137" s="25" t="s">
        <v>1983</v>
      </c>
    </row>
    <row r="138" spans="2:65" s="1" customFormat="1" ht="16.5" customHeight="1">
      <c r="B138" s="42"/>
      <c r="C138" s="204" t="s">
        <v>442</v>
      </c>
      <c r="D138" s="204" t="s">
        <v>165</v>
      </c>
      <c r="E138" s="205" t="s">
        <v>1984</v>
      </c>
      <c r="F138" s="206" t="s">
        <v>1985</v>
      </c>
      <c r="G138" s="207" t="s">
        <v>1842</v>
      </c>
      <c r="H138" s="208">
        <v>200</v>
      </c>
      <c r="I138" s="209"/>
      <c r="J138" s="210">
        <f t="shared" si="30"/>
        <v>0</v>
      </c>
      <c r="K138" s="206" t="s">
        <v>23</v>
      </c>
      <c r="L138" s="62"/>
      <c r="M138" s="211" t="s">
        <v>23</v>
      </c>
      <c r="N138" s="212" t="s">
        <v>44</v>
      </c>
      <c r="O138" s="43"/>
      <c r="P138" s="213">
        <f t="shared" si="31"/>
        <v>0</v>
      </c>
      <c r="Q138" s="213">
        <v>0</v>
      </c>
      <c r="R138" s="213">
        <f t="shared" si="32"/>
        <v>0</v>
      </c>
      <c r="S138" s="213">
        <v>0</v>
      </c>
      <c r="T138" s="214">
        <f t="shared" si="33"/>
        <v>0</v>
      </c>
      <c r="AR138" s="25" t="s">
        <v>266</v>
      </c>
      <c r="AT138" s="25" t="s">
        <v>165</v>
      </c>
      <c r="AU138" s="25" t="s">
        <v>82</v>
      </c>
      <c r="AY138" s="25" t="s">
        <v>162</v>
      </c>
      <c r="BE138" s="215">
        <f t="shared" si="34"/>
        <v>0</v>
      </c>
      <c r="BF138" s="215">
        <f t="shared" si="35"/>
        <v>0</v>
      </c>
      <c r="BG138" s="215">
        <f t="shared" si="36"/>
        <v>0</v>
      </c>
      <c r="BH138" s="215">
        <f t="shared" si="37"/>
        <v>0</v>
      </c>
      <c r="BI138" s="215">
        <f t="shared" si="38"/>
        <v>0</v>
      </c>
      <c r="BJ138" s="25" t="s">
        <v>80</v>
      </c>
      <c r="BK138" s="215">
        <f t="shared" si="39"/>
        <v>0</v>
      </c>
      <c r="BL138" s="25" t="s">
        <v>266</v>
      </c>
      <c r="BM138" s="25" t="s">
        <v>1986</v>
      </c>
    </row>
    <row r="139" spans="2:65" s="1" customFormat="1" ht="16.5" customHeight="1">
      <c r="B139" s="42"/>
      <c r="C139" s="204" t="s">
        <v>448</v>
      </c>
      <c r="D139" s="204" t="s">
        <v>165</v>
      </c>
      <c r="E139" s="205" t="s">
        <v>1987</v>
      </c>
      <c r="F139" s="206" t="s">
        <v>1988</v>
      </c>
      <c r="G139" s="207" t="s">
        <v>1842</v>
      </c>
      <c r="H139" s="208">
        <v>100</v>
      </c>
      <c r="I139" s="209"/>
      <c r="J139" s="210">
        <f t="shared" si="30"/>
        <v>0</v>
      </c>
      <c r="K139" s="206" t="s">
        <v>23</v>
      </c>
      <c r="L139" s="62"/>
      <c r="M139" s="211" t="s">
        <v>23</v>
      </c>
      <c r="N139" s="212" t="s">
        <v>44</v>
      </c>
      <c r="O139" s="43"/>
      <c r="P139" s="213">
        <f t="shared" si="31"/>
        <v>0</v>
      </c>
      <c r="Q139" s="213">
        <v>0</v>
      </c>
      <c r="R139" s="213">
        <f t="shared" si="32"/>
        <v>0</v>
      </c>
      <c r="S139" s="213">
        <v>0</v>
      </c>
      <c r="T139" s="214">
        <f t="shared" si="33"/>
        <v>0</v>
      </c>
      <c r="AR139" s="25" t="s">
        <v>266</v>
      </c>
      <c r="AT139" s="25" t="s">
        <v>165</v>
      </c>
      <c r="AU139" s="25" t="s">
        <v>82</v>
      </c>
      <c r="AY139" s="25" t="s">
        <v>162</v>
      </c>
      <c r="BE139" s="215">
        <f t="shared" si="34"/>
        <v>0</v>
      </c>
      <c r="BF139" s="215">
        <f t="shared" si="35"/>
        <v>0</v>
      </c>
      <c r="BG139" s="215">
        <f t="shared" si="36"/>
        <v>0</v>
      </c>
      <c r="BH139" s="215">
        <f t="shared" si="37"/>
        <v>0</v>
      </c>
      <c r="BI139" s="215">
        <f t="shared" si="38"/>
        <v>0</v>
      </c>
      <c r="BJ139" s="25" t="s">
        <v>80</v>
      </c>
      <c r="BK139" s="215">
        <f t="shared" si="39"/>
        <v>0</v>
      </c>
      <c r="BL139" s="25" t="s">
        <v>266</v>
      </c>
      <c r="BM139" s="25" t="s">
        <v>1989</v>
      </c>
    </row>
    <row r="140" spans="2:65" s="1" customFormat="1" ht="16.5" customHeight="1">
      <c r="B140" s="42"/>
      <c r="C140" s="204" t="s">
        <v>454</v>
      </c>
      <c r="D140" s="204" t="s">
        <v>165</v>
      </c>
      <c r="E140" s="205" t="s">
        <v>1990</v>
      </c>
      <c r="F140" s="206" t="s">
        <v>1991</v>
      </c>
      <c r="G140" s="207" t="s">
        <v>1842</v>
      </c>
      <c r="H140" s="208">
        <v>10</v>
      </c>
      <c r="I140" s="209"/>
      <c r="J140" s="210">
        <f t="shared" si="30"/>
        <v>0</v>
      </c>
      <c r="K140" s="206" t="s">
        <v>23</v>
      </c>
      <c r="L140" s="62"/>
      <c r="M140" s="211" t="s">
        <v>23</v>
      </c>
      <c r="N140" s="212" t="s">
        <v>44</v>
      </c>
      <c r="O140" s="43"/>
      <c r="P140" s="213">
        <f t="shared" si="31"/>
        <v>0</v>
      </c>
      <c r="Q140" s="213">
        <v>0</v>
      </c>
      <c r="R140" s="213">
        <f t="shared" si="32"/>
        <v>0</v>
      </c>
      <c r="S140" s="213">
        <v>0</v>
      </c>
      <c r="T140" s="214">
        <f t="shared" si="33"/>
        <v>0</v>
      </c>
      <c r="AR140" s="25" t="s">
        <v>266</v>
      </c>
      <c r="AT140" s="25" t="s">
        <v>165</v>
      </c>
      <c r="AU140" s="25" t="s">
        <v>82</v>
      </c>
      <c r="AY140" s="25" t="s">
        <v>162</v>
      </c>
      <c r="BE140" s="215">
        <f t="shared" si="34"/>
        <v>0</v>
      </c>
      <c r="BF140" s="215">
        <f t="shared" si="35"/>
        <v>0</v>
      </c>
      <c r="BG140" s="215">
        <f t="shared" si="36"/>
        <v>0</v>
      </c>
      <c r="BH140" s="215">
        <f t="shared" si="37"/>
        <v>0</v>
      </c>
      <c r="BI140" s="215">
        <f t="shared" si="38"/>
        <v>0</v>
      </c>
      <c r="BJ140" s="25" t="s">
        <v>80</v>
      </c>
      <c r="BK140" s="215">
        <f t="shared" si="39"/>
        <v>0</v>
      </c>
      <c r="BL140" s="25" t="s">
        <v>266</v>
      </c>
      <c r="BM140" s="25" t="s">
        <v>1992</v>
      </c>
    </row>
    <row r="141" spans="2:63" s="11" customFormat="1" ht="29.85" customHeight="1">
      <c r="B141" s="188"/>
      <c r="C141" s="189"/>
      <c r="D141" s="190" t="s">
        <v>72</v>
      </c>
      <c r="E141" s="202" t="s">
        <v>1993</v>
      </c>
      <c r="F141" s="202" t="s">
        <v>1994</v>
      </c>
      <c r="G141" s="189"/>
      <c r="H141" s="189"/>
      <c r="I141" s="192"/>
      <c r="J141" s="203">
        <f>BK141</f>
        <v>0</v>
      </c>
      <c r="K141" s="189"/>
      <c r="L141" s="194"/>
      <c r="M141" s="195"/>
      <c r="N141" s="196"/>
      <c r="O141" s="196"/>
      <c r="P141" s="197">
        <f>SUM(P142:P146)</f>
        <v>0</v>
      </c>
      <c r="Q141" s="196"/>
      <c r="R141" s="197">
        <f>SUM(R142:R146)</f>
        <v>0</v>
      </c>
      <c r="S141" s="196"/>
      <c r="T141" s="198">
        <f>SUM(T142:T146)</f>
        <v>0</v>
      </c>
      <c r="AR141" s="199" t="s">
        <v>82</v>
      </c>
      <c r="AT141" s="200" t="s">
        <v>72</v>
      </c>
      <c r="AU141" s="200" t="s">
        <v>80</v>
      </c>
      <c r="AY141" s="199" t="s">
        <v>162</v>
      </c>
      <c r="BK141" s="201">
        <f>SUM(BK142:BK146)</f>
        <v>0</v>
      </c>
    </row>
    <row r="142" spans="2:65" s="1" customFormat="1" ht="16.5" customHeight="1">
      <c r="B142" s="42"/>
      <c r="C142" s="204" t="s">
        <v>458</v>
      </c>
      <c r="D142" s="204" t="s">
        <v>165</v>
      </c>
      <c r="E142" s="205" t="s">
        <v>1995</v>
      </c>
      <c r="F142" s="206" t="s">
        <v>1996</v>
      </c>
      <c r="G142" s="207" t="s">
        <v>1842</v>
      </c>
      <c r="H142" s="208">
        <v>1</v>
      </c>
      <c r="I142" s="209"/>
      <c r="J142" s="210">
        <f>ROUND(I142*H142,2)</f>
        <v>0</v>
      </c>
      <c r="K142" s="206" t="s">
        <v>23</v>
      </c>
      <c r="L142" s="62"/>
      <c r="M142" s="211" t="s">
        <v>23</v>
      </c>
      <c r="N142" s="212" t="s">
        <v>44</v>
      </c>
      <c r="O142" s="43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5" t="s">
        <v>266</v>
      </c>
      <c r="AT142" s="25" t="s">
        <v>165</v>
      </c>
      <c r="AU142" s="25" t="s">
        <v>82</v>
      </c>
      <c r="AY142" s="25" t="s">
        <v>162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5" t="s">
        <v>80</v>
      </c>
      <c r="BK142" s="215">
        <f>ROUND(I142*H142,2)</f>
        <v>0</v>
      </c>
      <c r="BL142" s="25" t="s">
        <v>266</v>
      </c>
      <c r="BM142" s="25" t="s">
        <v>1997</v>
      </c>
    </row>
    <row r="143" spans="2:65" s="1" customFormat="1" ht="16.5" customHeight="1">
      <c r="B143" s="42"/>
      <c r="C143" s="204" t="s">
        <v>724</v>
      </c>
      <c r="D143" s="204" t="s">
        <v>165</v>
      </c>
      <c r="E143" s="205" t="s">
        <v>1998</v>
      </c>
      <c r="F143" s="206" t="s">
        <v>1999</v>
      </c>
      <c r="G143" s="207" t="s">
        <v>1842</v>
      </c>
      <c r="H143" s="208">
        <v>100</v>
      </c>
      <c r="I143" s="209"/>
      <c r="J143" s="210">
        <f>ROUND(I143*H143,2)</f>
        <v>0</v>
      </c>
      <c r="K143" s="206" t="s">
        <v>23</v>
      </c>
      <c r="L143" s="62"/>
      <c r="M143" s="211" t="s">
        <v>23</v>
      </c>
      <c r="N143" s="212" t="s">
        <v>44</v>
      </c>
      <c r="O143" s="43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5" t="s">
        <v>266</v>
      </c>
      <c r="AT143" s="25" t="s">
        <v>165</v>
      </c>
      <c r="AU143" s="25" t="s">
        <v>82</v>
      </c>
      <c r="AY143" s="25" t="s">
        <v>162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5" t="s">
        <v>80</v>
      </c>
      <c r="BK143" s="215">
        <f>ROUND(I143*H143,2)</f>
        <v>0</v>
      </c>
      <c r="BL143" s="25" t="s">
        <v>266</v>
      </c>
      <c r="BM143" s="25" t="s">
        <v>2000</v>
      </c>
    </row>
    <row r="144" spans="2:65" s="1" customFormat="1" ht="16.5" customHeight="1">
      <c r="B144" s="42"/>
      <c r="C144" s="204" t="s">
        <v>728</v>
      </c>
      <c r="D144" s="204" t="s">
        <v>165</v>
      </c>
      <c r="E144" s="205" t="s">
        <v>2001</v>
      </c>
      <c r="F144" s="206" t="s">
        <v>2002</v>
      </c>
      <c r="G144" s="207" t="s">
        <v>1842</v>
      </c>
      <c r="H144" s="208">
        <v>1</v>
      </c>
      <c r="I144" s="209"/>
      <c r="J144" s="210">
        <f>ROUND(I144*H144,2)</f>
        <v>0</v>
      </c>
      <c r="K144" s="206" t="s">
        <v>23</v>
      </c>
      <c r="L144" s="62"/>
      <c r="M144" s="211" t="s">
        <v>23</v>
      </c>
      <c r="N144" s="212" t="s">
        <v>44</v>
      </c>
      <c r="O144" s="43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5" t="s">
        <v>266</v>
      </c>
      <c r="AT144" s="25" t="s">
        <v>165</v>
      </c>
      <c r="AU144" s="25" t="s">
        <v>82</v>
      </c>
      <c r="AY144" s="25" t="s">
        <v>162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5" t="s">
        <v>80</v>
      </c>
      <c r="BK144" s="215">
        <f>ROUND(I144*H144,2)</f>
        <v>0</v>
      </c>
      <c r="BL144" s="25" t="s">
        <v>266</v>
      </c>
      <c r="BM144" s="25" t="s">
        <v>2003</v>
      </c>
    </row>
    <row r="145" spans="2:65" s="1" customFormat="1" ht="16.5" customHeight="1">
      <c r="B145" s="42"/>
      <c r="C145" s="204" t="s">
        <v>730</v>
      </c>
      <c r="D145" s="204" t="s">
        <v>165</v>
      </c>
      <c r="E145" s="205" t="s">
        <v>2004</v>
      </c>
      <c r="F145" s="206" t="s">
        <v>2005</v>
      </c>
      <c r="G145" s="207" t="s">
        <v>1842</v>
      </c>
      <c r="H145" s="208">
        <v>100</v>
      </c>
      <c r="I145" s="209"/>
      <c r="J145" s="210">
        <f>ROUND(I145*H145,2)</f>
        <v>0</v>
      </c>
      <c r="K145" s="206" t="s">
        <v>23</v>
      </c>
      <c r="L145" s="62"/>
      <c r="M145" s="211" t="s">
        <v>23</v>
      </c>
      <c r="N145" s="212" t="s">
        <v>44</v>
      </c>
      <c r="O145" s="43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5" t="s">
        <v>266</v>
      </c>
      <c r="AT145" s="25" t="s">
        <v>165</v>
      </c>
      <c r="AU145" s="25" t="s">
        <v>82</v>
      </c>
      <c r="AY145" s="25" t="s">
        <v>162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5" t="s">
        <v>80</v>
      </c>
      <c r="BK145" s="215">
        <f>ROUND(I145*H145,2)</f>
        <v>0</v>
      </c>
      <c r="BL145" s="25" t="s">
        <v>266</v>
      </c>
      <c r="BM145" s="25" t="s">
        <v>2006</v>
      </c>
    </row>
    <row r="146" spans="2:65" s="1" customFormat="1" ht="16.5" customHeight="1">
      <c r="B146" s="42"/>
      <c r="C146" s="204" t="s">
        <v>735</v>
      </c>
      <c r="D146" s="204" t="s">
        <v>165</v>
      </c>
      <c r="E146" s="205" t="s">
        <v>2007</v>
      </c>
      <c r="F146" s="206" t="s">
        <v>2008</v>
      </c>
      <c r="G146" s="207" t="s">
        <v>1842</v>
      </c>
      <c r="H146" s="208">
        <v>1</v>
      </c>
      <c r="I146" s="209"/>
      <c r="J146" s="210">
        <f>ROUND(I146*H146,2)</f>
        <v>0</v>
      </c>
      <c r="K146" s="206" t="s">
        <v>23</v>
      </c>
      <c r="L146" s="62"/>
      <c r="M146" s="211" t="s">
        <v>23</v>
      </c>
      <c r="N146" s="212" t="s">
        <v>44</v>
      </c>
      <c r="O146" s="43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5" t="s">
        <v>266</v>
      </c>
      <c r="AT146" s="25" t="s">
        <v>165</v>
      </c>
      <c r="AU146" s="25" t="s">
        <v>82</v>
      </c>
      <c r="AY146" s="25" t="s">
        <v>162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5" t="s">
        <v>80</v>
      </c>
      <c r="BK146" s="215">
        <f>ROUND(I146*H146,2)</f>
        <v>0</v>
      </c>
      <c r="BL146" s="25" t="s">
        <v>266</v>
      </c>
      <c r="BM146" s="25" t="s">
        <v>2009</v>
      </c>
    </row>
    <row r="147" spans="2:63" s="11" customFormat="1" ht="29.85" customHeight="1">
      <c r="B147" s="188"/>
      <c r="C147" s="189"/>
      <c r="D147" s="190" t="s">
        <v>72</v>
      </c>
      <c r="E147" s="202" t="s">
        <v>2010</v>
      </c>
      <c r="F147" s="202" t="s">
        <v>2011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SUM(P148:P149)</f>
        <v>0</v>
      </c>
      <c r="Q147" s="196"/>
      <c r="R147" s="197">
        <f>SUM(R148:R149)</f>
        <v>0</v>
      </c>
      <c r="S147" s="196"/>
      <c r="T147" s="198">
        <f>SUM(T148:T149)</f>
        <v>0</v>
      </c>
      <c r="AR147" s="199" t="s">
        <v>82</v>
      </c>
      <c r="AT147" s="200" t="s">
        <v>72</v>
      </c>
      <c r="AU147" s="200" t="s">
        <v>80</v>
      </c>
      <c r="AY147" s="199" t="s">
        <v>162</v>
      </c>
      <c r="BK147" s="201">
        <f>SUM(BK148:BK149)</f>
        <v>0</v>
      </c>
    </row>
    <row r="148" spans="2:65" s="1" customFormat="1" ht="16.5" customHeight="1">
      <c r="B148" s="42"/>
      <c r="C148" s="204" t="s">
        <v>739</v>
      </c>
      <c r="D148" s="204" t="s">
        <v>165</v>
      </c>
      <c r="E148" s="205" t="s">
        <v>2012</v>
      </c>
      <c r="F148" s="206" t="s">
        <v>2013</v>
      </c>
      <c r="G148" s="207" t="s">
        <v>1842</v>
      </c>
      <c r="H148" s="208">
        <v>1</v>
      </c>
      <c r="I148" s="209"/>
      <c r="J148" s="210">
        <f>ROUND(I148*H148,2)</f>
        <v>0</v>
      </c>
      <c r="K148" s="206" t="s">
        <v>23</v>
      </c>
      <c r="L148" s="62"/>
      <c r="M148" s="211" t="s">
        <v>23</v>
      </c>
      <c r="N148" s="212" t="s">
        <v>44</v>
      </c>
      <c r="O148" s="43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5" t="s">
        <v>266</v>
      </c>
      <c r="AT148" s="25" t="s">
        <v>165</v>
      </c>
      <c r="AU148" s="25" t="s">
        <v>82</v>
      </c>
      <c r="AY148" s="25" t="s">
        <v>162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5" t="s">
        <v>80</v>
      </c>
      <c r="BK148" s="215">
        <f>ROUND(I148*H148,2)</f>
        <v>0</v>
      </c>
      <c r="BL148" s="25" t="s">
        <v>266</v>
      </c>
      <c r="BM148" s="25" t="s">
        <v>2014</v>
      </c>
    </row>
    <row r="149" spans="2:65" s="1" customFormat="1" ht="16.5" customHeight="1">
      <c r="B149" s="42"/>
      <c r="C149" s="204" t="s">
        <v>742</v>
      </c>
      <c r="D149" s="204" t="s">
        <v>165</v>
      </c>
      <c r="E149" s="205" t="s">
        <v>2015</v>
      </c>
      <c r="F149" s="206" t="s">
        <v>2016</v>
      </c>
      <c r="G149" s="207" t="s">
        <v>1842</v>
      </c>
      <c r="H149" s="208">
        <v>1</v>
      </c>
      <c r="I149" s="209"/>
      <c r="J149" s="210">
        <f>ROUND(I149*H149,2)</f>
        <v>0</v>
      </c>
      <c r="K149" s="206" t="s">
        <v>23</v>
      </c>
      <c r="L149" s="62"/>
      <c r="M149" s="211" t="s">
        <v>23</v>
      </c>
      <c r="N149" s="212" t="s">
        <v>44</v>
      </c>
      <c r="O149" s="43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5" t="s">
        <v>266</v>
      </c>
      <c r="AT149" s="25" t="s">
        <v>165</v>
      </c>
      <c r="AU149" s="25" t="s">
        <v>82</v>
      </c>
      <c r="AY149" s="25" t="s">
        <v>162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5" t="s">
        <v>80</v>
      </c>
      <c r="BK149" s="215">
        <f>ROUND(I149*H149,2)</f>
        <v>0</v>
      </c>
      <c r="BL149" s="25" t="s">
        <v>266</v>
      </c>
      <c r="BM149" s="25" t="s">
        <v>2017</v>
      </c>
    </row>
    <row r="150" spans="2:63" s="11" customFormat="1" ht="37.35" customHeight="1">
      <c r="B150" s="188"/>
      <c r="C150" s="189"/>
      <c r="D150" s="190" t="s">
        <v>72</v>
      </c>
      <c r="E150" s="191" t="s">
        <v>2018</v>
      </c>
      <c r="F150" s="191" t="s">
        <v>2019</v>
      </c>
      <c r="G150" s="189"/>
      <c r="H150" s="189"/>
      <c r="I150" s="192"/>
      <c r="J150" s="193">
        <f>BK150</f>
        <v>0</v>
      </c>
      <c r="K150" s="189"/>
      <c r="L150" s="194"/>
      <c r="M150" s="195"/>
      <c r="N150" s="196"/>
      <c r="O150" s="196"/>
      <c r="P150" s="197">
        <f>SUM(P151:P153)</f>
        <v>0</v>
      </c>
      <c r="Q150" s="196"/>
      <c r="R150" s="197">
        <f>SUM(R151:R153)</f>
        <v>0</v>
      </c>
      <c r="S150" s="196"/>
      <c r="T150" s="198">
        <f>SUM(T151:T153)</f>
        <v>0</v>
      </c>
      <c r="AR150" s="199" t="s">
        <v>82</v>
      </c>
      <c r="AT150" s="200" t="s">
        <v>72</v>
      </c>
      <c r="AU150" s="200" t="s">
        <v>73</v>
      </c>
      <c r="AY150" s="199" t="s">
        <v>162</v>
      </c>
      <c r="BK150" s="201">
        <f>SUM(BK151:BK153)</f>
        <v>0</v>
      </c>
    </row>
    <row r="151" spans="2:65" s="1" customFormat="1" ht="16.5" customHeight="1">
      <c r="B151" s="42"/>
      <c r="C151" s="204" t="s">
        <v>746</v>
      </c>
      <c r="D151" s="204" t="s">
        <v>165</v>
      </c>
      <c r="E151" s="205" t="s">
        <v>2020</v>
      </c>
      <c r="F151" s="206" t="s">
        <v>2019</v>
      </c>
      <c r="G151" s="207" t="s">
        <v>300</v>
      </c>
      <c r="H151" s="208">
        <v>1</v>
      </c>
      <c r="I151" s="209"/>
      <c r="J151" s="210">
        <f>ROUND(I151*H151,2)</f>
        <v>0</v>
      </c>
      <c r="K151" s="206" t="s">
        <v>23</v>
      </c>
      <c r="L151" s="62"/>
      <c r="M151" s="211" t="s">
        <v>23</v>
      </c>
      <c r="N151" s="212" t="s">
        <v>44</v>
      </c>
      <c r="O151" s="43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5" t="s">
        <v>266</v>
      </c>
      <c r="AT151" s="25" t="s">
        <v>165</v>
      </c>
      <c r="AU151" s="25" t="s">
        <v>80</v>
      </c>
      <c r="AY151" s="25" t="s">
        <v>162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5" t="s">
        <v>80</v>
      </c>
      <c r="BK151" s="215">
        <f>ROUND(I151*H151,2)</f>
        <v>0</v>
      </c>
      <c r="BL151" s="25" t="s">
        <v>266</v>
      </c>
      <c r="BM151" s="25" t="s">
        <v>2021</v>
      </c>
    </row>
    <row r="152" spans="2:65" s="1" customFormat="1" ht="25.5" customHeight="1">
      <c r="B152" s="42"/>
      <c r="C152" s="204" t="s">
        <v>752</v>
      </c>
      <c r="D152" s="204" t="s">
        <v>165</v>
      </c>
      <c r="E152" s="205" t="s">
        <v>2022</v>
      </c>
      <c r="F152" s="206" t="s">
        <v>2023</v>
      </c>
      <c r="G152" s="207" t="s">
        <v>300</v>
      </c>
      <c r="H152" s="208">
        <v>1</v>
      </c>
      <c r="I152" s="209"/>
      <c r="J152" s="210">
        <f>ROUND(I152*H152,2)</f>
        <v>0</v>
      </c>
      <c r="K152" s="206" t="s">
        <v>23</v>
      </c>
      <c r="L152" s="62"/>
      <c r="M152" s="211" t="s">
        <v>23</v>
      </c>
      <c r="N152" s="212" t="s">
        <v>44</v>
      </c>
      <c r="O152" s="43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5" t="s">
        <v>266</v>
      </c>
      <c r="AT152" s="25" t="s">
        <v>165</v>
      </c>
      <c r="AU152" s="25" t="s">
        <v>80</v>
      </c>
      <c r="AY152" s="25" t="s">
        <v>162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5" t="s">
        <v>80</v>
      </c>
      <c r="BK152" s="215">
        <f>ROUND(I152*H152,2)</f>
        <v>0</v>
      </c>
      <c r="BL152" s="25" t="s">
        <v>266</v>
      </c>
      <c r="BM152" s="25" t="s">
        <v>2024</v>
      </c>
    </row>
    <row r="153" spans="2:65" s="1" customFormat="1" ht="16.5" customHeight="1">
      <c r="B153" s="42"/>
      <c r="C153" s="204" t="s">
        <v>757</v>
      </c>
      <c r="D153" s="204" t="s">
        <v>165</v>
      </c>
      <c r="E153" s="205" t="s">
        <v>2025</v>
      </c>
      <c r="F153" s="206" t="s">
        <v>2026</v>
      </c>
      <c r="G153" s="207" t="s">
        <v>300</v>
      </c>
      <c r="H153" s="208">
        <v>1</v>
      </c>
      <c r="I153" s="209"/>
      <c r="J153" s="210">
        <f>ROUND(I153*H153,2)</f>
        <v>0</v>
      </c>
      <c r="K153" s="206" t="s">
        <v>23</v>
      </c>
      <c r="L153" s="62"/>
      <c r="M153" s="211" t="s">
        <v>23</v>
      </c>
      <c r="N153" s="275" t="s">
        <v>44</v>
      </c>
      <c r="O153" s="276"/>
      <c r="P153" s="277">
        <f>O153*H153</f>
        <v>0</v>
      </c>
      <c r="Q153" s="277">
        <v>0</v>
      </c>
      <c r="R153" s="277">
        <f>Q153*H153</f>
        <v>0</v>
      </c>
      <c r="S153" s="277">
        <v>0</v>
      </c>
      <c r="T153" s="278">
        <f>S153*H153</f>
        <v>0</v>
      </c>
      <c r="AR153" s="25" t="s">
        <v>266</v>
      </c>
      <c r="AT153" s="25" t="s">
        <v>165</v>
      </c>
      <c r="AU153" s="25" t="s">
        <v>80</v>
      </c>
      <c r="AY153" s="25" t="s">
        <v>162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5" t="s">
        <v>80</v>
      </c>
      <c r="BK153" s="215">
        <f>ROUND(I153*H153,2)</f>
        <v>0</v>
      </c>
      <c r="BL153" s="25" t="s">
        <v>266</v>
      </c>
      <c r="BM153" s="25" t="s">
        <v>2027</v>
      </c>
    </row>
    <row r="154" spans="2:12" s="1" customFormat="1" ht="6.95" customHeight="1">
      <c r="B154" s="57"/>
      <c r="C154" s="58"/>
      <c r="D154" s="58"/>
      <c r="E154" s="58"/>
      <c r="F154" s="58"/>
      <c r="G154" s="58"/>
      <c r="H154" s="58"/>
      <c r="I154" s="149"/>
      <c r="J154" s="58"/>
      <c r="K154" s="58"/>
      <c r="L154" s="62"/>
    </row>
  </sheetData>
  <sheetProtection algorithmName="SHA-512" hashValue="YMmYxPjhZeVA6ue1S6zfg/C5l+G9KFw12YLvYGz8nSBAZEtM1wgSuWQE0AewFzIi4tkaS04af7sf+zR1/ZpKqg==" saltValue="bWMtN9E3YpA8EUxGKyyE53yXiC88E6qeUxW9co40fAM9B802kMGXsDh4kSfpwNBQ5VTJ8Brb64+LNqAgm9uxoQ==" spinCount="100000" sheet="1" objects="1" scenarios="1" formatColumns="0" formatRows="0" autoFilter="0"/>
  <autoFilter ref="C85:K153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117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s="1" customFormat="1" ht="15">
      <c r="B8" s="42"/>
      <c r="C8" s="43"/>
      <c r="D8" s="38" t="s">
        <v>124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04" t="s">
        <v>2028</v>
      </c>
      <c r="F9" s="403"/>
      <c r="G9" s="403"/>
      <c r="H9" s="40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23</v>
      </c>
      <c r="K11" s="46"/>
    </row>
    <row r="12" spans="2:11" s="1" customFormat="1" ht="14.45" customHeight="1">
      <c r="B12" s="42"/>
      <c r="C12" s="43"/>
      <c r="D12" s="38" t="s">
        <v>24</v>
      </c>
      <c r="E12" s="43"/>
      <c r="F12" s="36" t="s">
        <v>25</v>
      </c>
      <c r="G12" s="43"/>
      <c r="H12" s="43"/>
      <c r="I12" s="129" t="s">
        <v>26</v>
      </c>
      <c r="J12" s="130" t="str">
        <f>'Rekapitulace stavby'!AN8</f>
        <v>24. 6. 2018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28</v>
      </c>
      <c r="E14" s="43"/>
      <c r="F14" s="43"/>
      <c r="G14" s="43"/>
      <c r="H14" s="43"/>
      <c r="I14" s="129" t="s">
        <v>29</v>
      </c>
      <c r="J14" s="36" t="s">
        <v>23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23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32</v>
      </c>
      <c r="E17" s="43"/>
      <c r="F17" s="43"/>
      <c r="G17" s="43"/>
      <c r="H17" s="43"/>
      <c r="I17" s="129" t="s">
        <v>29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34</v>
      </c>
      <c r="E20" s="43"/>
      <c r="F20" s="43"/>
      <c r="G20" s="43"/>
      <c r="H20" s="43"/>
      <c r="I20" s="129" t="s">
        <v>29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29" t="s">
        <v>31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37</v>
      </c>
      <c r="E23" s="43"/>
      <c r="F23" s="43"/>
      <c r="G23" s="43"/>
      <c r="H23" s="43"/>
      <c r="I23" s="128"/>
      <c r="J23" s="43"/>
      <c r="K23" s="46"/>
    </row>
    <row r="24" spans="2:11" s="7" customFormat="1" ht="71.25" customHeight="1">
      <c r="B24" s="131"/>
      <c r="C24" s="132"/>
      <c r="D24" s="132"/>
      <c r="E24" s="396" t="s">
        <v>38</v>
      </c>
      <c r="F24" s="396"/>
      <c r="G24" s="396"/>
      <c r="H24" s="396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39</v>
      </c>
      <c r="E27" s="43"/>
      <c r="F27" s="43"/>
      <c r="G27" s="43"/>
      <c r="H27" s="43"/>
      <c r="I27" s="128"/>
      <c r="J27" s="138">
        <f>ROUND(J79,2)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41</v>
      </c>
      <c r="G29" s="43"/>
      <c r="H29" s="43"/>
      <c r="I29" s="139" t="s">
        <v>40</v>
      </c>
      <c r="J29" s="47" t="s">
        <v>42</v>
      </c>
      <c r="K29" s="46"/>
    </row>
    <row r="30" spans="2:11" s="1" customFormat="1" ht="14.45" customHeight="1">
      <c r="B30" s="42"/>
      <c r="C30" s="43"/>
      <c r="D30" s="50" t="s">
        <v>43</v>
      </c>
      <c r="E30" s="50" t="s">
        <v>44</v>
      </c>
      <c r="F30" s="140">
        <f>ROUND(SUM(BE79:BE85),2)</f>
        <v>0</v>
      </c>
      <c r="G30" s="43"/>
      <c r="H30" s="43"/>
      <c r="I30" s="141">
        <v>0.21</v>
      </c>
      <c r="J30" s="140">
        <f>ROUND(ROUND((SUM(BE79:BE85)),2)*I30,2)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45</v>
      </c>
      <c r="F31" s="140">
        <f>ROUND(SUM(BF79:BF85),2)</f>
        <v>0</v>
      </c>
      <c r="G31" s="43"/>
      <c r="H31" s="43"/>
      <c r="I31" s="141">
        <v>0.15</v>
      </c>
      <c r="J31" s="140">
        <f>ROUND(ROUND((SUM(BF79:BF85)),2)*I31,2)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46</v>
      </c>
      <c r="F32" s="140">
        <f>ROUND(SUM(BG79:BG85),2)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47</v>
      </c>
      <c r="F33" s="140">
        <f>ROUND(SUM(BH79:BH85),2)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48</v>
      </c>
      <c r="F34" s="140">
        <f>ROUND(SUM(BI79:BI85),2)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49</v>
      </c>
      <c r="E36" s="80"/>
      <c r="F36" s="80"/>
      <c r="G36" s="144" t="s">
        <v>50</v>
      </c>
      <c r="H36" s="145" t="s">
        <v>51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128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NÍZKOPRAHOVÉ DENNÍ CENTRUM A NOCLEHÁRNA PRO ŽENY - REKONSTRUKCE A VYBAVENÍ</v>
      </c>
      <c r="F45" s="408"/>
      <c r="G45" s="408"/>
      <c r="H45" s="408"/>
      <c r="I45" s="128"/>
      <c r="J45" s="43"/>
      <c r="K45" s="46"/>
    </row>
    <row r="46" spans="2:11" s="1" customFormat="1" ht="14.45" customHeight="1">
      <c r="B46" s="42"/>
      <c r="C46" s="38" t="s">
        <v>124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VON - Vedlejší a ostatní rozpočtové náklady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24</v>
      </c>
      <c r="D49" s="43"/>
      <c r="E49" s="43"/>
      <c r="F49" s="36" t="str">
        <f>F12</f>
        <v>Kochova 3957, Chomutov</v>
      </c>
      <c r="G49" s="43"/>
      <c r="H49" s="43"/>
      <c r="I49" s="129" t="s">
        <v>26</v>
      </c>
      <c r="J49" s="130" t="str">
        <f>IF(J12="","",J12)</f>
        <v>24. 6. 2018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5">
      <c r="B51" s="42"/>
      <c r="C51" s="38" t="s">
        <v>28</v>
      </c>
      <c r="D51" s="43"/>
      <c r="E51" s="43"/>
      <c r="F51" s="36" t="str">
        <f>E15</f>
        <v>Statutární město Chomutov</v>
      </c>
      <c r="G51" s="43"/>
      <c r="H51" s="43"/>
      <c r="I51" s="129" t="s">
        <v>34</v>
      </c>
      <c r="J51" s="396" t="str">
        <f>E21</f>
        <v xml:space="preserve"> </v>
      </c>
      <c r="K51" s="46"/>
    </row>
    <row r="52" spans="2:11" s="1" customFormat="1" ht="14.45" customHeight="1">
      <c r="B52" s="42"/>
      <c r="C52" s="38" t="s">
        <v>32</v>
      </c>
      <c r="D52" s="43"/>
      <c r="E52" s="43"/>
      <c r="F52" s="36" t="str">
        <f>IF(E18="","",E18)</f>
        <v/>
      </c>
      <c r="G52" s="43"/>
      <c r="H52" s="43"/>
      <c r="I52" s="128"/>
      <c r="J52" s="40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129</v>
      </c>
      <c r="D54" s="142"/>
      <c r="E54" s="142"/>
      <c r="F54" s="142"/>
      <c r="G54" s="142"/>
      <c r="H54" s="142"/>
      <c r="I54" s="155"/>
      <c r="J54" s="156" t="s">
        <v>130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131</v>
      </c>
      <c r="D56" s="43"/>
      <c r="E56" s="43"/>
      <c r="F56" s="43"/>
      <c r="G56" s="43"/>
      <c r="H56" s="43"/>
      <c r="I56" s="128"/>
      <c r="J56" s="138">
        <f>J79</f>
        <v>0</v>
      </c>
      <c r="K56" s="46"/>
      <c r="AU56" s="25" t="s">
        <v>132</v>
      </c>
    </row>
    <row r="57" spans="2:11" s="8" customFormat="1" ht="24.95" customHeight="1">
      <c r="B57" s="159"/>
      <c r="C57" s="160"/>
      <c r="D57" s="161" t="s">
        <v>2029</v>
      </c>
      <c r="E57" s="162"/>
      <c r="F57" s="162"/>
      <c r="G57" s="162"/>
      <c r="H57" s="162"/>
      <c r="I57" s="163"/>
      <c r="J57" s="164">
        <f>J80</f>
        <v>0</v>
      </c>
      <c r="K57" s="165"/>
    </row>
    <row r="58" spans="2:11" s="9" customFormat="1" ht="19.9" customHeight="1">
      <c r="B58" s="166"/>
      <c r="C58" s="167"/>
      <c r="D58" s="168" t="s">
        <v>2030</v>
      </c>
      <c r="E58" s="169"/>
      <c r="F58" s="169"/>
      <c r="G58" s="169"/>
      <c r="H58" s="169"/>
      <c r="I58" s="170"/>
      <c r="J58" s="171">
        <f>J81</f>
        <v>0</v>
      </c>
      <c r="K58" s="172"/>
    </row>
    <row r="59" spans="2:11" s="9" customFormat="1" ht="19.9" customHeight="1">
      <c r="B59" s="166"/>
      <c r="C59" s="167"/>
      <c r="D59" s="168" t="s">
        <v>2031</v>
      </c>
      <c r="E59" s="169"/>
      <c r="F59" s="169"/>
      <c r="G59" s="169"/>
      <c r="H59" s="169"/>
      <c r="I59" s="170"/>
      <c r="J59" s="171">
        <f>J84</f>
        <v>0</v>
      </c>
      <c r="K59" s="172"/>
    </row>
    <row r="60" spans="2:11" s="1" customFormat="1" ht="21.75" customHeight="1">
      <c r="B60" s="42"/>
      <c r="C60" s="43"/>
      <c r="D60" s="43"/>
      <c r="E60" s="43"/>
      <c r="F60" s="43"/>
      <c r="G60" s="43"/>
      <c r="H60" s="43"/>
      <c r="I60" s="128"/>
      <c r="J60" s="43"/>
      <c r="K60" s="46"/>
    </row>
    <row r="61" spans="2:11" s="1" customFormat="1" ht="6.95" customHeight="1">
      <c r="B61" s="57"/>
      <c r="C61" s="58"/>
      <c r="D61" s="58"/>
      <c r="E61" s="58"/>
      <c r="F61" s="58"/>
      <c r="G61" s="58"/>
      <c r="H61" s="58"/>
      <c r="I61" s="149"/>
      <c r="J61" s="58"/>
      <c r="K61" s="59"/>
    </row>
    <row r="65" spans="2:12" s="1" customFormat="1" ht="6.95" customHeight="1">
      <c r="B65" s="60"/>
      <c r="C65" s="61"/>
      <c r="D65" s="61"/>
      <c r="E65" s="61"/>
      <c r="F65" s="61"/>
      <c r="G65" s="61"/>
      <c r="H65" s="61"/>
      <c r="I65" s="152"/>
      <c r="J65" s="61"/>
      <c r="K65" s="61"/>
      <c r="L65" s="62"/>
    </row>
    <row r="66" spans="2:12" s="1" customFormat="1" ht="36.95" customHeight="1">
      <c r="B66" s="42"/>
      <c r="C66" s="63" t="s">
        <v>146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12" s="1" customFormat="1" ht="6.95" customHeight="1">
      <c r="B67" s="42"/>
      <c r="C67" s="64"/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14.45" customHeight="1">
      <c r="B68" s="42"/>
      <c r="C68" s="66" t="s">
        <v>18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16.5" customHeight="1">
      <c r="B69" s="42"/>
      <c r="C69" s="64"/>
      <c r="D69" s="64"/>
      <c r="E69" s="406" t="str">
        <f>E7</f>
        <v>NÍZKOPRAHOVÉ DENNÍ CENTRUM A NOCLEHÁRNA PRO ŽENY - REKONSTRUKCE A VYBAVENÍ</v>
      </c>
      <c r="F69" s="407"/>
      <c r="G69" s="407"/>
      <c r="H69" s="407"/>
      <c r="I69" s="173"/>
      <c r="J69" s="64"/>
      <c r="K69" s="64"/>
      <c r="L69" s="62"/>
    </row>
    <row r="70" spans="2:12" s="1" customFormat="1" ht="14.45" customHeight="1">
      <c r="B70" s="42"/>
      <c r="C70" s="66" t="s">
        <v>124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7.25" customHeight="1">
      <c r="B71" s="42"/>
      <c r="C71" s="64"/>
      <c r="D71" s="64"/>
      <c r="E71" s="373" t="str">
        <f>E9</f>
        <v>VON - Vedlejší a ostatní rozpočtové náklady</v>
      </c>
      <c r="F71" s="400"/>
      <c r="G71" s="400"/>
      <c r="H71" s="400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8" customHeight="1">
      <c r="B73" s="42"/>
      <c r="C73" s="66" t="s">
        <v>24</v>
      </c>
      <c r="D73" s="64"/>
      <c r="E73" s="64"/>
      <c r="F73" s="176" t="str">
        <f>F12</f>
        <v>Kochova 3957, Chomutov</v>
      </c>
      <c r="G73" s="64"/>
      <c r="H73" s="64"/>
      <c r="I73" s="177" t="s">
        <v>26</v>
      </c>
      <c r="J73" s="74" t="str">
        <f>IF(J12="","",J12)</f>
        <v>24. 6. 2018</v>
      </c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5">
      <c r="B75" s="42"/>
      <c r="C75" s="66" t="s">
        <v>28</v>
      </c>
      <c r="D75" s="64"/>
      <c r="E75" s="64"/>
      <c r="F75" s="176" t="str">
        <f>E15</f>
        <v>Statutární město Chomutov</v>
      </c>
      <c r="G75" s="64"/>
      <c r="H75" s="64"/>
      <c r="I75" s="177" t="s">
        <v>34</v>
      </c>
      <c r="J75" s="176" t="str">
        <f>E21</f>
        <v xml:space="preserve"> </v>
      </c>
      <c r="K75" s="64"/>
      <c r="L75" s="62"/>
    </row>
    <row r="76" spans="2:12" s="1" customFormat="1" ht="14.45" customHeight="1">
      <c r="B76" s="42"/>
      <c r="C76" s="66" t="s">
        <v>32</v>
      </c>
      <c r="D76" s="64"/>
      <c r="E76" s="64"/>
      <c r="F76" s="176" t="str">
        <f>IF(E18="","",E18)</f>
        <v/>
      </c>
      <c r="G76" s="64"/>
      <c r="H76" s="64"/>
      <c r="I76" s="173"/>
      <c r="J76" s="64"/>
      <c r="K76" s="64"/>
      <c r="L76" s="62"/>
    </row>
    <row r="77" spans="2:12" s="1" customFormat="1" ht="10.3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20" s="10" customFormat="1" ht="29.25" customHeight="1">
      <c r="B78" s="178"/>
      <c r="C78" s="179" t="s">
        <v>147</v>
      </c>
      <c r="D78" s="180" t="s">
        <v>58</v>
      </c>
      <c r="E78" s="180" t="s">
        <v>54</v>
      </c>
      <c r="F78" s="180" t="s">
        <v>148</v>
      </c>
      <c r="G78" s="180" t="s">
        <v>149</v>
      </c>
      <c r="H78" s="180" t="s">
        <v>150</v>
      </c>
      <c r="I78" s="181" t="s">
        <v>151</v>
      </c>
      <c r="J78" s="180" t="s">
        <v>130</v>
      </c>
      <c r="K78" s="182" t="s">
        <v>152</v>
      </c>
      <c r="L78" s="183"/>
      <c r="M78" s="82" t="s">
        <v>153</v>
      </c>
      <c r="N78" s="83" t="s">
        <v>43</v>
      </c>
      <c r="O78" s="83" t="s">
        <v>154</v>
      </c>
      <c r="P78" s="83" t="s">
        <v>155</v>
      </c>
      <c r="Q78" s="83" t="s">
        <v>156</v>
      </c>
      <c r="R78" s="83" t="s">
        <v>157</v>
      </c>
      <c r="S78" s="83" t="s">
        <v>158</v>
      </c>
      <c r="T78" s="84" t="s">
        <v>159</v>
      </c>
    </row>
    <row r="79" spans="2:63" s="1" customFormat="1" ht="29.25" customHeight="1">
      <c r="B79" s="42"/>
      <c r="C79" s="88" t="s">
        <v>131</v>
      </c>
      <c r="D79" s="64"/>
      <c r="E79" s="64"/>
      <c r="F79" s="64"/>
      <c r="G79" s="64"/>
      <c r="H79" s="64"/>
      <c r="I79" s="173"/>
      <c r="J79" s="184">
        <f>BK79</f>
        <v>0</v>
      </c>
      <c r="K79" s="64"/>
      <c r="L79" s="62"/>
      <c r="M79" s="85"/>
      <c r="N79" s="86"/>
      <c r="O79" s="86"/>
      <c r="P79" s="185">
        <f>P80</f>
        <v>0</v>
      </c>
      <c r="Q79" s="86"/>
      <c r="R79" s="185">
        <f>R80</f>
        <v>0</v>
      </c>
      <c r="S79" s="86"/>
      <c r="T79" s="186">
        <f>T80</f>
        <v>0</v>
      </c>
      <c r="AT79" s="25" t="s">
        <v>72</v>
      </c>
      <c r="AU79" s="25" t="s">
        <v>132</v>
      </c>
      <c r="BK79" s="187">
        <f>BK80</f>
        <v>0</v>
      </c>
    </row>
    <row r="80" spans="2:63" s="11" customFormat="1" ht="37.35" customHeight="1">
      <c r="B80" s="188"/>
      <c r="C80" s="189"/>
      <c r="D80" s="190" t="s">
        <v>72</v>
      </c>
      <c r="E80" s="191" t="s">
        <v>2032</v>
      </c>
      <c r="F80" s="191" t="s">
        <v>2033</v>
      </c>
      <c r="G80" s="189"/>
      <c r="H80" s="189"/>
      <c r="I80" s="192"/>
      <c r="J80" s="193">
        <f>BK80</f>
        <v>0</v>
      </c>
      <c r="K80" s="189"/>
      <c r="L80" s="194"/>
      <c r="M80" s="195"/>
      <c r="N80" s="196"/>
      <c r="O80" s="196"/>
      <c r="P80" s="197">
        <f>P81+P84</f>
        <v>0</v>
      </c>
      <c r="Q80" s="196"/>
      <c r="R80" s="197">
        <f>R81+R84</f>
        <v>0</v>
      </c>
      <c r="S80" s="196"/>
      <c r="T80" s="198">
        <f>T81+T84</f>
        <v>0</v>
      </c>
      <c r="AR80" s="199" t="s">
        <v>194</v>
      </c>
      <c r="AT80" s="200" t="s">
        <v>72</v>
      </c>
      <c r="AU80" s="200" t="s">
        <v>73</v>
      </c>
      <c r="AY80" s="199" t="s">
        <v>162</v>
      </c>
      <c r="BK80" s="201">
        <f>BK81+BK84</f>
        <v>0</v>
      </c>
    </row>
    <row r="81" spans="2:63" s="11" customFormat="1" ht="19.9" customHeight="1">
      <c r="B81" s="188"/>
      <c r="C81" s="189"/>
      <c r="D81" s="190" t="s">
        <v>72</v>
      </c>
      <c r="E81" s="202" t="s">
        <v>2034</v>
      </c>
      <c r="F81" s="202" t="s">
        <v>2035</v>
      </c>
      <c r="G81" s="189"/>
      <c r="H81" s="189"/>
      <c r="I81" s="192"/>
      <c r="J81" s="203">
        <f>BK81</f>
        <v>0</v>
      </c>
      <c r="K81" s="189"/>
      <c r="L81" s="194"/>
      <c r="M81" s="195"/>
      <c r="N81" s="196"/>
      <c r="O81" s="196"/>
      <c r="P81" s="197">
        <f>SUM(P82:P83)</f>
        <v>0</v>
      </c>
      <c r="Q81" s="196"/>
      <c r="R81" s="197">
        <f>SUM(R82:R83)</f>
        <v>0</v>
      </c>
      <c r="S81" s="196"/>
      <c r="T81" s="198">
        <f>SUM(T82:T83)</f>
        <v>0</v>
      </c>
      <c r="AR81" s="199" t="s">
        <v>194</v>
      </c>
      <c r="AT81" s="200" t="s">
        <v>72</v>
      </c>
      <c r="AU81" s="200" t="s">
        <v>80</v>
      </c>
      <c r="AY81" s="199" t="s">
        <v>162</v>
      </c>
      <c r="BK81" s="201">
        <f>SUM(BK82:BK83)</f>
        <v>0</v>
      </c>
    </row>
    <row r="82" spans="2:65" s="1" customFormat="1" ht="16.5" customHeight="1">
      <c r="B82" s="42"/>
      <c r="C82" s="204" t="s">
        <v>80</v>
      </c>
      <c r="D82" s="204" t="s">
        <v>165</v>
      </c>
      <c r="E82" s="205" t="s">
        <v>2036</v>
      </c>
      <c r="F82" s="206" t="s">
        <v>2037</v>
      </c>
      <c r="G82" s="207" t="s">
        <v>2038</v>
      </c>
      <c r="H82" s="208">
        <v>1</v>
      </c>
      <c r="I82" s="209"/>
      <c r="J82" s="210">
        <f>ROUND(I82*H82,2)</f>
        <v>0</v>
      </c>
      <c r="K82" s="206" t="s">
        <v>169</v>
      </c>
      <c r="L82" s="62"/>
      <c r="M82" s="211" t="s">
        <v>23</v>
      </c>
      <c r="N82" s="212" t="s">
        <v>44</v>
      </c>
      <c r="O82" s="43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AR82" s="25" t="s">
        <v>2039</v>
      </c>
      <c r="AT82" s="25" t="s">
        <v>165</v>
      </c>
      <c r="AU82" s="25" t="s">
        <v>82</v>
      </c>
      <c r="AY82" s="25" t="s">
        <v>162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25" t="s">
        <v>80</v>
      </c>
      <c r="BK82" s="215">
        <f>ROUND(I82*H82,2)</f>
        <v>0</v>
      </c>
      <c r="BL82" s="25" t="s">
        <v>2039</v>
      </c>
      <c r="BM82" s="25" t="s">
        <v>2040</v>
      </c>
    </row>
    <row r="83" spans="2:65" s="1" customFormat="1" ht="16.5" customHeight="1">
      <c r="B83" s="42"/>
      <c r="C83" s="204" t="s">
        <v>82</v>
      </c>
      <c r="D83" s="204" t="s">
        <v>165</v>
      </c>
      <c r="E83" s="205" t="s">
        <v>2041</v>
      </c>
      <c r="F83" s="206" t="s">
        <v>2042</v>
      </c>
      <c r="G83" s="207" t="s">
        <v>2038</v>
      </c>
      <c r="H83" s="208">
        <v>1</v>
      </c>
      <c r="I83" s="209"/>
      <c r="J83" s="210">
        <f>ROUND(I83*H83,2)</f>
        <v>0</v>
      </c>
      <c r="K83" s="206" t="s">
        <v>169</v>
      </c>
      <c r="L83" s="62"/>
      <c r="M83" s="211" t="s">
        <v>23</v>
      </c>
      <c r="N83" s="212" t="s">
        <v>44</v>
      </c>
      <c r="O83" s="43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25" t="s">
        <v>2039</v>
      </c>
      <c r="AT83" s="25" t="s">
        <v>165</v>
      </c>
      <c r="AU83" s="25" t="s">
        <v>82</v>
      </c>
      <c r="AY83" s="25" t="s">
        <v>162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25" t="s">
        <v>80</v>
      </c>
      <c r="BK83" s="215">
        <f>ROUND(I83*H83,2)</f>
        <v>0</v>
      </c>
      <c r="BL83" s="25" t="s">
        <v>2039</v>
      </c>
      <c r="BM83" s="25" t="s">
        <v>2043</v>
      </c>
    </row>
    <row r="84" spans="2:63" s="11" customFormat="1" ht="29.85" customHeight="1">
      <c r="B84" s="188"/>
      <c r="C84" s="189"/>
      <c r="D84" s="190" t="s">
        <v>72</v>
      </c>
      <c r="E84" s="202" t="s">
        <v>2044</v>
      </c>
      <c r="F84" s="202" t="s">
        <v>2045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AR84" s="199" t="s">
        <v>194</v>
      </c>
      <c r="AT84" s="200" t="s">
        <v>72</v>
      </c>
      <c r="AU84" s="200" t="s">
        <v>80</v>
      </c>
      <c r="AY84" s="199" t="s">
        <v>162</v>
      </c>
      <c r="BK84" s="201">
        <f>BK85</f>
        <v>0</v>
      </c>
    </row>
    <row r="85" spans="2:65" s="1" customFormat="1" ht="16.5" customHeight="1">
      <c r="B85" s="42"/>
      <c r="C85" s="204" t="s">
        <v>183</v>
      </c>
      <c r="D85" s="204" t="s">
        <v>165</v>
      </c>
      <c r="E85" s="205" t="s">
        <v>2046</v>
      </c>
      <c r="F85" s="206" t="s">
        <v>2045</v>
      </c>
      <c r="G85" s="207" t="s">
        <v>2038</v>
      </c>
      <c r="H85" s="208">
        <v>1</v>
      </c>
      <c r="I85" s="209"/>
      <c r="J85" s="210">
        <f>ROUND(I85*H85,2)</f>
        <v>0</v>
      </c>
      <c r="K85" s="206" t="s">
        <v>169</v>
      </c>
      <c r="L85" s="62"/>
      <c r="M85" s="211" t="s">
        <v>23</v>
      </c>
      <c r="N85" s="275" t="s">
        <v>44</v>
      </c>
      <c r="O85" s="276"/>
      <c r="P85" s="277">
        <f>O85*H85</f>
        <v>0</v>
      </c>
      <c r="Q85" s="277">
        <v>0</v>
      </c>
      <c r="R85" s="277">
        <f>Q85*H85</f>
        <v>0</v>
      </c>
      <c r="S85" s="277">
        <v>0</v>
      </c>
      <c r="T85" s="278">
        <f>S85*H85</f>
        <v>0</v>
      </c>
      <c r="AR85" s="25" t="s">
        <v>2039</v>
      </c>
      <c r="AT85" s="25" t="s">
        <v>165</v>
      </c>
      <c r="AU85" s="25" t="s">
        <v>82</v>
      </c>
      <c r="AY85" s="25" t="s">
        <v>162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25" t="s">
        <v>80</v>
      </c>
      <c r="BK85" s="215">
        <f>ROUND(I85*H85,2)</f>
        <v>0</v>
      </c>
      <c r="BL85" s="25" t="s">
        <v>2039</v>
      </c>
      <c r="BM85" s="25" t="s">
        <v>2047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oU9WKVywU2V4+CZr013YvBmdS9OmFkL0SWhPJRZeS9IEgKtEIWj0mj/v5+WQAvga6q8lEG2+ydva8j3NTp6qtA==" saltValue="slZgIfXONdmSqVDIvdVd3D2+4tRBEBUDC5C3hpOlqAzgI5wMN+C7NoChd7UZWaftNqYFjFzqYW0TM6LJh+A9sQ==" spinCount="100000" sheet="1" objects="1" scenarios="1" formatColumns="0" formatRows="0" autoFilter="0"/>
  <autoFilter ref="C78:K8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0" customWidth="1"/>
    <col min="2" max="2" width="1.66796875" style="280" customWidth="1"/>
    <col min="3" max="4" width="5" style="280" customWidth="1"/>
    <col min="5" max="5" width="11.66015625" style="280" customWidth="1"/>
    <col min="6" max="6" width="9.16015625" style="280" customWidth="1"/>
    <col min="7" max="7" width="5" style="280" customWidth="1"/>
    <col min="8" max="8" width="77.83203125" style="280" customWidth="1"/>
    <col min="9" max="10" width="20" style="280" customWidth="1"/>
    <col min="11" max="11" width="1.6679687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6" customFormat="1" ht="45" customHeight="1">
      <c r="B3" s="284"/>
      <c r="C3" s="410" t="s">
        <v>2048</v>
      </c>
      <c r="D3" s="410"/>
      <c r="E3" s="410"/>
      <c r="F3" s="410"/>
      <c r="G3" s="410"/>
      <c r="H3" s="410"/>
      <c r="I3" s="410"/>
      <c r="J3" s="410"/>
      <c r="K3" s="285"/>
    </row>
    <row r="4" spans="2:11" ht="25.5" customHeight="1">
      <c r="B4" s="286"/>
      <c r="C4" s="411" t="s">
        <v>2049</v>
      </c>
      <c r="D4" s="411"/>
      <c r="E4" s="411"/>
      <c r="F4" s="411"/>
      <c r="G4" s="411"/>
      <c r="H4" s="411"/>
      <c r="I4" s="411"/>
      <c r="J4" s="411"/>
      <c r="K4" s="287"/>
    </row>
    <row r="5" spans="2:11" ht="5.25" customHeight="1">
      <c r="B5" s="286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6"/>
      <c r="C6" s="409" t="s">
        <v>2050</v>
      </c>
      <c r="D6" s="409"/>
      <c r="E6" s="409"/>
      <c r="F6" s="409"/>
      <c r="G6" s="409"/>
      <c r="H6" s="409"/>
      <c r="I6" s="409"/>
      <c r="J6" s="409"/>
      <c r="K6" s="287"/>
    </row>
    <row r="7" spans="2:11" ht="15" customHeight="1">
      <c r="B7" s="290"/>
      <c r="C7" s="409" t="s">
        <v>2051</v>
      </c>
      <c r="D7" s="409"/>
      <c r="E7" s="409"/>
      <c r="F7" s="409"/>
      <c r="G7" s="409"/>
      <c r="H7" s="409"/>
      <c r="I7" s="409"/>
      <c r="J7" s="409"/>
      <c r="K7" s="287"/>
    </row>
    <row r="8" spans="2:1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ht="15" customHeight="1">
      <c r="B9" s="290"/>
      <c r="C9" s="409" t="s">
        <v>2052</v>
      </c>
      <c r="D9" s="409"/>
      <c r="E9" s="409"/>
      <c r="F9" s="409"/>
      <c r="G9" s="409"/>
      <c r="H9" s="409"/>
      <c r="I9" s="409"/>
      <c r="J9" s="409"/>
      <c r="K9" s="287"/>
    </row>
    <row r="10" spans="2:11" ht="15" customHeight="1">
      <c r="B10" s="290"/>
      <c r="C10" s="289"/>
      <c r="D10" s="409" t="s">
        <v>2053</v>
      </c>
      <c r="E10" s="409"/>
      <c r="F10" s="409"/>
      <c r="G10" s="409"/>
      <c r="H10" s="409"/>
      <c r="I10" s="409"/>
      <c r="J10" s="409"/>
      <c r="K10" s="287"/>
    </row>
    <row r="11" spans="2:11" ht="15" customHeight="1">
      <c r="B11" s="290"/>
      <c r="C11" s="291"/>
      <c r="D11" s="409" t="s">
        <v>2054</v>
      </c>
      <c r="E11" s="409"/>
      <c r="F11" s="409"/>
      <c r="G11" s="409"/>
      <c r="H11" s="409"/>
      <c r="I11" s="409"/>
      <c r="J11" s="409"/>
      <c r="K11" s="287"/>
    </row>
    <row r="12" spans="2:11" ht="12.75" customHeight="1">
      <c r="B12" s="290"/>
      <c r="C12" s="291"/>
      <c r="D12" s="291"/>
      <c r="E12" s="291"/>
      <c r="F12" s="291"/>
      <c r="G12" s="291"/>
      <c r="H12" s="291"/>
      <c r="I12" s="291"/>
      <c r="J12" s="291"/>
      <c r="K12" s="287"/>
    </row>
    <row r="13" spans="2:11" ht="15" customHeight="1">
      <c r="B13" s="290"/>
      <c r="C13" s="291"/>
      <c r="D13" s="409" t="s">
        <v>2055</v>
      </c>
      <c r="E13" s="409"/>
      <c r="F13" s="409"/>
      <c r="G13" s="409"/>
      <c r="H13" s="409"/>
      <c r="I13" s="409"/>
      <c r="J13" s="409"/>
      <c r="K13" s="287"/>
    </row>
    <row r="14" spans="2:11" ht="15" customHeight="1">
      <c r="B14" s="290"/>
      <c r="C14" s="291"/>
      <c r="D14" s="409" t="s">
        <v>2056</v>
      </c>
      <c r="E14" s="409"/>
      <c r="F14" s="409"/>
      <c r="G14" s="409"/>
      <c r="H14" s="409"/>
      <c r="I14" s="409"/>
      <c r="J14" s="409"/>
      <c r="K14" s="287"/>
    </row>
    <row r="15" spans="2:11" ht="15" customHeight="1">
      <c r="B15" s="290"/>
      <c r="C15" s="291"/>
      <c r="D15" s="409" t="s">
        <v>2057</v>
      </c>
      <c r="E15" s="409"/>
      <c r="F15" s="409"/>
      <c r="G15" s="409"/>
      <c r="H15" s="409"/>
      <c r="I15" s="409"/>
      <c r="J15" s="409"/>
      <c r="K15" s="287"/>
    </row>
    <row r="16" spans="2:11" ht="15" customHeight="1">
      <c r="B16" s="290"/>
      <c r="C16" s="291"/>
      <c r="D16" s="291"/>
      <c r="E16" s="292" t="s">
        <v>79</v>
      </c>
      <c r="F16" s="409" t="s">
        <v>2058</v>
      </c>
      <c r="G16" s="409"/>
      <c r="H16" s="409"/>
      <c r="I16" s="409"/>
      <c r="J16" s="409"/>
      <c r="K16" s="287"/>
    </row>
    <row r="17" spans="2:11" ht="15" customHeight="1">
      <c r="B17" s="290"/>
      <c r="C17" s="291"/>
      <c r="D17" s="291"/>
      <c r="E17" s="292" t="s">
        <v>2059</v>
      </c>
      <c r="F17" s="409" t="s">
        <v>2060</v>
      </c>
      <c r="G17" s="409"/>
      <c r="H17" s="409"/>
      <c r="I17" s="409"/>
      <c r="J17" s="409"/>
      <c r="K17" s="287"/>
    </row>
    <row r="18" spans="2:11" ht="15" customHeight="1">
      <c r="B18" s="290"/>
      <c r="C18" s="291"/>
      <c r="D18" s="291"/>
      <c r="E18" s="292" t="s">
        <v>2061</v>
      </c>
      <c r="F18" s="409" t="s">
        <v>2062</v>
      </c>
      <c r="G18" s="409"/>
      <c r="H18" s="409"/>
      <c r="I18" s="409"/>
      <c r="J18" s="409"/>
      <c r="K18" s="287"/>
    </row>
    <row r="19" spans="2:11" ht="15" customHeight="1">
      <c r="B19" s="290"/>
      <c r="C19" s="291"/>
      <c r="D19" s="291"/>
      <c r="E19" s="292" t="s">
        <v>115</v>
      </c>
      <c r="F19" s="409" t="s">
        <v>2063</v>
      </c>
      <c r="G19" s="409"/>
      <c r="H19" s="409"/>
      <c r="I19" s="409"/>
      <c r="J19" s="409"/>
      <c r="K19" s="287"/>
    </row>
    <row r="20" spans="2:11" ht="15" customHeight="1">
      <c r="B20" s="290"/>
      <c r="C20" s="291"/>
      <c r="D20" s="291"/>
      <c r="E20" s="292" t="s">
        <v>2064</v>
      </c>
      <c r="F20" s="409" t="s">
        <v>2065</v>
      </c>
      <c r="G20" s="409"/>
      <c r="H20" s="409"/>
      <c r="I20" s="409"/>
      <c r="J20" s="409"/>
      <c r="K20" s="287"/>
    </row>
    <row r="21" spans="2:11" ht="15" customHeight="1">
      <c r="B21" s="290"/>
      <c r="C21" s="291"/>
      <c r="D21" s="291"/>
      <c r="E21" s="292" t="s">
        <v>86</v>
      </c>
      <c r="F21" s="409" t="s">
        <v>2066</v>
      </c>
      <c r="G21" s="409"/>
      <c r="H21" s="409"/>
      <c r="I21" s="409"/>
      <c r="J21" s="409"/>
      <c r="K21" s="287"/>
    </row>
    <row r="22" spans="2:11" ht="12.75" customHeight="1">
      <c r="B22" s="290"/>
      <c r="C22" s="291"/>
      <c r="D22" s="291"/>
      <c r="E22" s="291"/>
      <c r="F22" s="291"/>
      <c r="G22" s="291"/>
      <c r="H22" s="291"/>
      <c r="I22" s="291"/>
      <c r="J22" s="291"/>
      <c r="K22" s="287"/>
    </row>
    <row r="23" spans="2:11" ht="15" customHeight="1">
      <c r="B23" s="290"/>
      <c r="C23" s="409" t="s">
        <v>2067</v>
      </c>
      <c r="D23" s="409"/>
      <c r="E23" s="409"/>
      <c r="F23" s="409"/>
      <c r="G23" s="409"/>
      <c r="H23" s="409"/>
      <c r="I23" s="409"/>
      <c r="J23" s="409"/>
      <c r="K23" s="287"/>
    </row>
    <row r="24" spans="2:11" ht="15" customHeight="1">
      <c r="B24" s="290"/>
      <c r="C24" s="409" t="s">
        <v>2068</v>
      </c>
      <c r="D24" s="409"/>
      <c r="E24" s="409"/>
      <c r="F24" s="409"/>
      <c r="G24" s="409"/>
      <c r="H24" s="409"/>
      <c r="I24" s="409"/>
      <c r="J24" s="409"/>
      <c r="K24" s="287"/>
    </row>
    <row r="25" spans="2:11" ht="15" customHeight="1">
      <c r="B25" s="290"/>
      <c r="C25" s="289"/>
      <c r="D25" s="409" t="s">
        <v>2069</v>
      </c>
      <c r="E25" s="409"/>
      <c r="F25" s="409"/>
      <c r="G25" s="409"/>
      <c r="H25" s="409"/>
      <c r="I25" s="409"/>
      <c r="J25" s="409"/>
      <c r="K25" s="287"/>
    </row>
    <row r="26" spans="2:11" ht="15" customHeight="1">
      <c r="B26" s="290"/>
      <c r="C26" s="291"/>
      <c r="D26" s="409" t="s">
        <v>2070</v>
      </c>
      <c r="E26" s="409"/>
      <c r="F26" s="409"/>
      <c r="G26" s="409"/>
      <c r="H26" s="409"/>
      <c r="I26" s="409"/>
      <c r="J26" s="409"/>
      <c r="K26" s="287"/>
    </row>
    <row r="27" spans="2:11" ht="12.75" customHeight="1">
      <c r="B27" s="290"/>
      <c r="C27" s="291"/>
      <c r="D27" s="291"/>
      <c r="E27" s="291"/>
      <c r="F27" s="291"/>
      <c r="G27" s="291"/>
      <c r="H27" s="291"/>
      <c r="I27" s="291"/>
      <c r="J27" s="291"/>
      <c r="K27" s="287"/>
    </row>
    <row r="28" spans="2:11" ht="15" customHeight="1">
      <c r="B28" s="290"/>
      <c r="C28" s="291"/>
      <c r="D28" s="409" t="s">
        <v>2071</v>
      </c>
      <c r="E28" s="409"/>
      <c r="F28" s="409"/>
      <c r="G28" s="409"/>
      <c r="H28" s="409"/>
      <c r="I28" s="409"/>
      <c r="J28" s="409"/>
      <c r="K28" s="287"/>
    </row>
    <row r="29" spans="2:11" ht="15" customHeight="1">
      <c r="B29" s="290"/>
      <c r="C29" s="291"/>
      <c r="D29" s="409" t="s">
        <v>2072</v>
      </c>
      <c r="E29" s="409"/>
      <c r="F29" s="409"/>
      <c r="G29" s="409"/>
      <c r="H29" s="409"/>
      <c r="I29" s="409"/>
      <c r="J29" s="409"/>
      <c r="K29" s="287"/>
    </row>
    <row r="30" spans="2:11" ht="12.75" customHeight="1">
      <c r="B30" s="290"/>
      <c r="C30" s="291"/>
      <c r="D30" s="291"/>
      <c r="E30" s="291"/>
      <c r="F30" s="291"/>
      <c r="G30" s="291"/>
      <c r="H30" s="291"/>
      <c r="I30" s="291"/>
      <c r="J30" s="291"/>
      <c r="K30" s="287"/>
    </row>
    <row r="31" spans="2:11" ht="15" customHeight="1">
      <c r="B31" s="290"/>
      <c r="C31" s="291"/>
      <c r="D31" s="409" t="s">
        <v>2073</v>
      </c>
      <c r="E31" s="409"/>
      <c r="F31" s="409"/>
      <c r="G31" s="409"/>
      <c r="H31" s="409"/>
      <c r="I31" s="409"/>
      <c r="J31" s="409"/>
      <c r="K31" s="287"/>
    </row>
    <row r="32" spans="2:11" ht="15" customHeight="1">
      <c r="B32" s="290"/>
      <c r="C32" s="291"/>
      <c r="D32" s="409" t="s">
        <v>2074</v>
      </c>
      <c r="E32" s="409"/>
      <c r="F32" s="409"/>
      <c r="G32" s="409"/>
      <c r="H32" s="409"/>
      <c r="I32" s="409"/>
      <c r="J32" s="409"/>
      <c r="K32" s="287"/>
    </row>
    <row r="33" spans="2:11" ht="15" customHeight="1">
      <c r="B33" s="290"/>
      <c r="C33" s="291"/>
      <c r="D33" s="409" t="s">
        <v>2075</v>
      </c>
      <c r="E33" s="409"/>
      <c r="F33" s="409"/>
      <c r="G33" s="409"/>
      <c r="H33" s="409"/>
      <c r="I33" s="409"/>
      <c r="J33" s="409"/>
      <c r="K33" s="287"/>
    </row>
    <row r="34" spans="2:11" ht="15" customHeight="1">
      <c r="B34" s="290"/>
      <c r="C34" s="291"/>
      <c r="D34" s="289"/>
      <c r="E34" s="293" t="s">
        <v>147</v>
      </c>
      <c r="F34" s="289"/>
      <c r="G34" s="409" t="s">
        <v>2076</v>
      </c>
      <c r="H34" s="409"/>
      <c r="I34" s="409"/>
      <c r="J34" s="409"/>
      <c r="K34" s="287"/>
    </row>
    <row r="35" spans="2:11" ht="30.75" customHeight="1">
      <c r="B35" s="290"/>
      <c r="C35" s="291"/>
      <c r="D35" s="289"/>
      <c r="E35" s="293" t="s">
        <v>2077</v>
      </c>
      <c r="F35" s="289"/>
      <c r="G35" s="409" t="s">
        <v>2078</v>
      </c>
      <c r="H35" s="409"/>
      <c r="I35" s="409"/>
      <c r="J35" s="409"/>
      <c r="K35" s="287"/>
    </row>
    <row r="36" spans="2:11" ht="15" customHeight="1">
      <c r="B36" s="290"/>
      <c r="C36" s="291"/>
      <c r="D36" s="289"/>
      <c r="E36" s="293" t="s">
        <v>54</v>
      </c>
      <c r="F36" s="289"/>
      <c r="G36" s="409" t="s">
        <v>2079</v>
      </c>
      <c r="H36" s="409"/>
      <c r="I36" s="409"/>
      <c r="J36" s="409"/>
      <c r="K36" s="287"/>
    </row>
    <row r="37" spans="2:11" ht="15" customHeight="1">
      <c r="B37" s="290"/>
      <c r="C37" s="291"/>
      <c r="D37" s="289"/>
      <c r="E37" s="293" t="s">
        <v>148</v>
      </c>
      <c r="F37" s="289"/>
      <c r="G37" s="409" t="s">
        <v>2080</v>
      </c>
      <c r="H37" s="409"/>
      <c r="I37" s="409"/>
      <c r="J37" s="409"/>
      <c r="K37" s="287"/>
    </row>
    <row r="38" spans="2:11" ht="15" customHeight="1">
      <c r="B38" s="290"/>
      <c r="C38" s="291"/>
      <c r="D38" s="289"/>
      <c r="E38" s="293" t="s">
        <v>149</v>
      </c>
      <c r="F38" s="289"/>
      <c r="G38" s="409" t="s">
        <v>2081</v>
      </c>
      <c r="H38" s="409"/>
      <c r="I38" s="409"/>
      <c r="J38" s="409"/>
      <c r="K38" s="287"/>
    </row>
    <row r="39" spans="2:11" ht="15" customHeight="1">
      <c r="B39" s="290"/>
      <c r="C39" s="291"/>
      <c r="D39" s="289"/>
      <c r="E39" s="293" t="s">
        <v>150</v>
      </c>
      <c r="F39" s="289"/>
      <c r="G39" s="409" t="s">
        <v>2082</v>
      </c>
      <c r="H39" s="409"/>
      <c r="I39" s="409"/>
      <c r="J39" s="409"/>
      <c r="K39" s="287"/>
    </row>
    <row r="40" spans="2:11" ht="15" customHeight="1">
      <c r="B40" s="290"/>
      <c r="C40" s="291"/>
      <c r="D40" s="289"/>
      <c r="E40" s="293" t="s">
        <v>2083</v>
      </c>
      <c r="F40" s="289"/>
      <c r="G40" s="409" t="s">
        <v>2084</v>
      </c>
      <c r="H40" s="409"/>
      <c r="I40" s="409"/>
      <c r="J40" s="409"/>
      <c r="K40" s="287"/>
    </row>
    <row r="41" spans="2:11" ht="15" customHeight="1">
      <c r="B41" s="290"/>
      <c r="C41" s="291"/>
      <c r="D41" s="289"/>
      <c r="E41" s="293"/>
      <c r="F41" s="289"/>
      <c r="G41" s="409" t="s">
        <v>2085</v>
      </c>
      <c r="H41" s="409"/>
      <c r="I41" s="409"/>
      <c r="J41" s="409"/>
      <c r="K41" s="287"/>
    </row>
    <row r="42" spans="2:11" ht="15" customHeight="1">
      <c r="B42" s="290"/>
      <c r="C42" s="291"/>
      <c r="D42" s="289"/>
      <c r="E42" s="293" t="s">
        <v>2086</v>
      </c>
      <c r="F42" s="289"/>
      <c r="G42" s="409" t="s">
        <v>2087</v>
      </c>
      <c r="H42" s="409"/>
      <c r="I42" s="409"/>
      <c r="J42" s="409"/>
      <c r="K42" s="287"/>
    </row>
    <row r="43" spans="2:11" ht="15" customHeight="1">
      <c r="B43" s="290"/>
      <c r="C43" s="291"/>
      <c r="D43" s="289"/>
      <c r="E43" s="293" t="s">
        <v>152</v>
      </c>
      <c r="F43" s="289"/>
      <c r="G43" s="409" t="s">
        <v>2088</v>
      </c>
      <c r="H43" s="409"/>
      <c r="I43" s="409"/>
      <c r="J43" s="409"/>
      <c r="K43" s="287"/>
    </row>
    <row r="44" spans="2:11" ht="12.75" customHeight="1">
      <c r="B44" s="290"/>
      <c r="C44" s="291"/>
      <c r="D44" s="289"/>
      <c r="E44" s="289"/>
      <c r="F44" s="289"/>
      <c r="G44" s="289"/>
      <c r="H44" s="289"/>
      <c r="I44" s="289"/>
      <c r="J44" s="289"/>
      <c r="K44" s="287"/>
    </row>
    <row r="45" spans="2:11" ht="15" customHeight="1">
      <c r="B45" s="290"/>
      <c r="C45" s="291"/>
      <c r="D45" s="409" t="s">
        <v>2089</v>
      </c>
      <c r="E45" s="409"/>
      <c r="F45" s="409"/>
      <c r="G45" s="409"/>
      <c r="H45" s="409"/>
      <c r="I45" s="409"/>
      <c r="J45" s="409"/>
      <c r="K45" s="287"/>
    </row>
    <row r="46" spans="2:11" ht="15" customHeight="1">
      <c r="B46" s="290"/>
      <c r="C46" s="291"/>
      <c r="D46" s="291"/>
      <c r="E46" s="409" t="s">
        <v>2090</v>
      </c>
      <c r="F46" s="409"/>
      <c r="G46" s="409"/>
      <c r="H46" s="409"/>
      <c r="I46" s="409"/>
      <c r="J46" s="409"/>
      <c r="K46" s="287"/>
    </row>
    <row r="47" spans="2:11" ht="15" customHeight="1">
      <c r="B47" s="290"/>
      <c r="C47" s="291"/>
      <c r="D47" s="291"/>
      <c r="E47" s="409" t="s">
        <v>2091</v>
      </c>
      <c r="F47" s="409"/>
      <c r="G47" s="409"/>
      <c r="H47" s="409"/>
      <c r="I47" s="409"/>
      <c r="J47" s="409"/>
      <c r="K47" s="287"/>
    </row>
    <row r="48" spans="2:11" ht="15" customHeight="1">
      <c r="B48" s="290"/>
      <c r="C48" s="291"/>
      <c r="D48" s="291"/>
      <c r="E48" s="409" t="s">
        <v>2092</v>
      </c>
      <c r="F48" s="409"/>
      <c r="G48" s="409"/>
      <c r="H48" s="409"/>
      <c r="I48" s="409"/>
      <c r="J48" s="409"/>
      <c r="K48" s="287"/>
    </row>
    <row r="49" spans="2:11" ht="15" customHeight="1">
      <c r="B49" s="290"/>
      <c r="C49" s="291"/>
      <c r="D49" s="409" t="s">
        <v>2093</v>
      </c>
      <c r="E49" s="409"/>
      <c r="F49" s="409"/>
      <c r="G49" s="409"/>
      <c r="H49" s="409"/>
      <c r="I49" s="409"/>
      <c r="J49" s="409"/>
      <c r="K49" s="287"/>
    </row>
    <row r="50" spans="2:11" ht="25.5" customHeight="1">
      <c r="B50" s="286"/>
      <c r="C50" s="411" t="s">
        <v>2094</v>
      </c>
      <c r="D50" s="411"/>
      <c r="E50" s="411"/>
      <c r="F50" s="411"/>
      <c r="G50" s="411"/>
      <c r="H50" s="411"/>
      <c r="I50" s="411"/>
      <c r="J50" s="411"/>
      <c r="K50" s="287"/>
    </row>
    <row r="51" spans="2:11" ht="5.25" customHeight="1">
      <c r="B51" s="286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6"/>
      <c r="C52" s="409" t="s">
        <v>2095</v>
      </c>
      <c r="D52" s="409"/>
      <c r="E52" s="409"/>
      <c r="F52" s="409"/>
      <c r="G52" s="409"/>
      <c r="H52" s="409"/>
      <c r="I52" s="409"/>
      <c r="J52" s="409"/>
      <c r="K52" s="287"/>
    </row>
    <row r="53" spans="2:11" ht="15" customHeight="1">
      <c r="B53" s="286"/>
      <c r="C53" s="409" t="s">
        <v>2096</v>
      </c>
      <c r="D53" s="409"/>
      <c r="E53" s="409"/>
      <c r="F53" s="409"/>
      <c r="G53" s="409"/>
      <c r="H53" s="409"/>
      <c r="I53" s="409"/>
      <c r="J53" s="409"/>
      <c r="K53" s="287"/>
    </row>
    <row r="54" spans="2:11" ht="12.75" customHeight="1">
      <c r="B54" s="286"/>
      <c r="C54" s="289"/>
      <c r="D54" s="289"/>
      <c r="E54" s="289"/>
      <c r="F54" s="289"/>
      <c r="G54" s="289"/>
      <c r="H54" s="289"/>
      <c r="I54" s="289"/>
      <c r="J54" s="289"/>
      <c r="K54" s="287"/>
    </row>
    <row r="55" spans="2:11" ht="15" customHeight="1">
      <c r="B55" s="286"/>
      <c r="C55" s="409" t="s">
        <v>2097</v>
      </c>
      <c r="D55" s="409"/>
      <c r="E55" s="409"/>
      <c r="F55" s="409"/>
      <c r="G55" s="409"/>
      <c r="H55" s="409"/>
      <c r="I55" s="409"/>
      <c r="J55" s="409"/>
      <c r="K55" s="287"/>
    </row>
    <row r="56" spans="2:11" ht="15" customHeight="1">
      <c r="B56" s="286"/>
      <c r="C56" s="291"/>
      <c r="D56" s="409" t="s">
        <v>2098</v>
      </c>
      <c r="E56" s="409"/>
      <c r="F56" s="409"/>
      <c r="G56" s="409"/>
      <c r="H56" s="409"/>
      <c r="I56" s="409"/>
      <c r="J56" s="409"/>
      <c r="K56" s="287"/>
    </row>
    <row r="57" spans="2:11" ht="15" customHeight="1">
      <c r="B57" s="286"/>
      <c r="C57" s="291"/>
      <c r="D57" s="409" t="s">
        <v>2099</v>
      </c>
      <c r="E57" s="409"/>
      <c r="F57" s="409"/>
      <c r="G57" s="409"/>
      <c r="H57" s="409"/>
      <c r="I57" s="409"/>
      <c r="J57" s="409"/>
      <c r="K57" s="287"/>
    </row>
    <row r="58" spans="2:11" ht="15" customHeight="1">
      <c r="B58" s="286"/>
      <c r="C58" s="291"/>
      <c r="D58" s="409" t="s">
        <v>2100</v>
      </c>
      <c r="E58" s="409"/>
      <c r="F58" s="409"/>
      <c r="G58" s="409"/>
      <c r="H58" s="409"/>
      <c r="I58" s="409"/>
      <c r="J58" s="409"/>
      <c r="K58" s="287"/>
    </row>
    <row r="59" spans="2:11" ht="15" customHeight="1">
      <c r="B59" s="286"/>
      <c r="C59" s="291"/>
      <c r="D59" s="409" t="s">
        <v>2101</v>
      </c>
      <c r="E59" s="409"/>
      <c r="F59" s="409"/>
      <c r="G59" s="409"/>
      <c r="H59" s="409"/>
      <c r="I59" s="409"/>
      <c r="J59" s="409"/>
      <c r="K59" s="287"/>
    </row>
    <row r="60" spans="2:11" ht="15" customHeight="1">
      <c r="B60" s="286"/>
      <c r="C60" s="291"/>
      <c r="D60" s="412" t="s">
        <v>2102</v>
      </c>
      <c r="E60" s="412"/>
      <c r="F60" s="412"/>
      <c r="G60" s="412"/>
      <c r="H60" s="412"/>
      <c r="I60" s="412"/>
      <c r="J60" s="412"/>
      <c r="K60" s="287"/>
    </row>
    <row r="61" spans="2:11" ht="15" customHeight="1">
      <c r="B61" s="286"/>
      <c r="C61" s="291"/>
      <c r="D61" s="409" t="s">
        <v>2103</v>
      </c>
      <c r="E61" s="409"/>
      <c r="F61" s="409"/>
      <c r="G61" s="409"/>
      <c r="H61" s="409"/>
      <c r="I61" s="409"/>
      <c r="J61" s="409"/>
      <c r="K61" s="287"/>
    </row>
    <row r="62" spans="2:11" ht="12.75" customHeight="1">
      <c r="B62" s="286"/>
      <c r="C62" s="291"/>
      <c r="D62" s="291"/>
      <c r="E62" s="294"/>
      <c r="F62" s="291"/>
      <c r="G62" s="291"/>
      <c r="H62" s="291"/>
      <c r="I62" s="291"/>
      <c r="J62" s="291"/>
      <c r="K62" s="287"/>
    </row>
    <row r="63" spans="2:11" ht="15" customHeight="1">
      <c r="B63" s="286"/>
      <c r="C63" s="291"/>
      <c r="D63" s="409" t="s">
        <v>2104</v>
      </c>
      <c r="E63" s="409"/>
      <c r="F63" s="409"/>
      <c r="G63" s="409"/>
      <c r="H63" s="409"/>
      <c r="I63" s="409"/>
      <c r="J63" s="409"/>
      <c r="K63" s="287"/>
    </row>
    <row r="64" spans="2:11" ht="15" customHeight="1">
      <c r="B64" s="286"/>
      <c r="C64" s="291"/>
      <c r="D64" s="412" t="s">
        <v>2105</v>
      </c>
      <c r="E64" s="412"/>
      <c r="F64" s="412"/>
      <c r="G64" s="412"/>
      <c r="H64" s="412"/>
      <c r="I64" s="412"/>
      <c r="J64" s="412"/>
      <c r="K64" s="287"/>
    </row>
    <row r="65" spans="2:11" ht="15" customHeight="1">
      <c r="B65" s="286"/>
      <c r="C65" s="291"/>
      <c r="D65" s="409" t="s">
        <v>2106</v>
      </c>
      <c r="E65" s="409"/>
      <c r="F65" s="409"/>
      <c r="G65" s="409"/>
      <c r="H65" s="409"/>
      <c r="I65" s="409"/>
      <c r="J65" s="409"/>
      <c r="K65" s="287"/>
    </row>
    <row r="66" spans="2:11" ht="15" customHeight="1">
      <c r="B66" s="286"/>
      <c r="C66" s="291"/>
      <c r="D66" s="409" t="s">
        <v>2107</v>
      </c>
      <c r="E66" s="409"/>
      <c r="F66" s="409"/>
      <c r="G66" s="409"/>
      <c r="H66" s="409"/>
      <c r="I66" s="409"/>
      <c r="J66" s="409"/>
      <c r="K66" s="287"/>
    </row>
    <row r="67" spans="2:11" ht="15" customHeight="1">
      <c r="B67" s="286"/>
      <c r="C67" s="291"/>
      <c r="D67" s="409" t="s">
        <v>2108</v>
      </c>
      <c r="E67" s="409"/>
      <c r="F67" s="409"/>
      <c r="G67" s="409"/>
      <c r="H67" s="409"/>
      <c r="I67" s="409"/>
      <c r="J67" s="409"/>
      <c r="K67" s="287"/>
    </row>
    <row r="68" spans="2:11" ht="15" customHeight="1">
      <c r="B68" s="286"/>
      <c r="C68" s="291"/>
      <c r="D68" s="409" t="s">
        <v>2109</v>
      </c>
      <c r="E68" s="409"/>
      <c r="F68" s="409"/>
      <c r="G68" s="409"/>
      <c r="H68" s="409"/>
      <c r="I68" s="409"/>
      <c r="J68" s="409"/>
      <c r="K68" s="287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413" t="s">
        <v>122</v>
      </c>
      <c r="D73" s="413"/>
      <c r="E73" s="413"/>
      <c r="F73" s="413"/>
      <c r="G73" s="413"/>
      <c r="H73" s="413"/>
      <c r="I73" s="413"/>
      <c r="J73" s="413"/>
      <c r="K73" s="304"/>
    </row>
    <row r="74" spans="2:11" ht="17.25" customHeight="1">
      <c r="B74" s="303"/>
      <c r="C74" s="305" t="s">
        <v>2110</v>
      </c>
      <c r="D74" s="305"/>
      <c r="E74" s="305"/>
      <c r="F74" s="305" t="s">
        <v>2111</v>
      </c>
      <c r="G74" s="306"/>
      <c r="H74" s="305" t="s">
        <v>148</v>
      </c>
      <c r="I74" s="305" t="s">
        <v>58</v>
      </c>
      <c r="J74" s="305" t="s">
        <v>2112</v>
      </c>
      <c r="K74" s="304"/>
    </row>
    <row r="75" spans="2:11" ht="17.25" customHeight="1">
      <c r="B75" s="303"/>
      <c r="C75" s="307" t="s">
        <v>2113</v>
      </c>
      <c r="D75" s="307"/>
      <c r="E75" s="307"/>
      <c r="F75" s="308" t="s">
        <v>2114</v>
      </c>
      <c r="G75" s="309"/>
      <c r="H75" s="307"/>
      <c r="I75" s="307"/>
      <c r="J75" s="307" t="s">
        <v>2115</v>
      </c>
      <c r="K75" s="304"/>
    </row>
    <row r="76" spans="2:11" ht="5.25" customHeight="1">
      <c r="B76" s="303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3"/>
      <c r="C77" s="293" t="s">
        <v>54</v>
      </c>
      <c r="D77" s="310"/>
      <c r="E77" s="310"/>
      <c r="F77" s="312" t="s">
        <v>2116</v>
      </c>
      <c r="G77" s="311"/>
      <c r="H77" s="293" t="s">
        <v>2117</v>
      </c>
      <c r="I77" s="293" t="s">
        <v>2118</v>
      </c>
      <c r="J77" s="293">
        <v>20</v>
      </c>
      <c r="K77" s="304"/>
    </row>
    <row r="78" spans="2:11" ht="15" customHeight="1">
      <c r="B78" s="303"/>
      <c r="C78" s="293" t="s">
        <v>2119</v>
      </c>
      <c r="D78" s="293"/>
      <c r="E78" s="293"/>
      <c r="F78" s="312" t="s">
        <v>2116</v>
      </c>
      <c r="G78" s="311"/>
      <c r="H78" s="293" t="s">
        <v>2120</v>
      </c>
      <c r="I78" s="293" t="s">
        <v>2118</v>
      </c>
      <c r="J78" s="293">
        <v>120</v>
      </c>
      <c r="K78" s="304"/>
    </row>
    <row r="79" spans="2:11" ht="15" customHeight="1">
      <c r="B79" s="313"/>
      <c r="C79" s="293" t="s">
        <v>2121</v>
      </c>
      <c r="D79" s="293"/>
      <c r="E79" s="293"/>
      <c r="F79" s="312" t="s">
        <v>2122</v>
      </c>
      <c r="G79" s="311"/>
      <c r="H79" s="293" t="s">
        <v>2123</v>
      </c>
      <c r="I79" s="293" t="s">
        <v>2118</v>
      </c>
      <c r="J79" s="293">
        <v>50</v>
      </c>
      <c r="K79" s="304"/>
    </row>
    <row r="80" spans="2:11" ht="15" customHeight="1">
      <c r="B80" s="313"/>
      <c r="C80" s="293" t="s">
        <v>2124</v>
      </c>
      <c r="D80" s="293"/>
      <c r="E80" s="293"/>
      <c r="F80" s="312" t="s">
        <v>2116</v>
      </c>
      <c r="G80" s="311"/>
      <c r="H80" s="293" t="s">
        <v>2125</v>
      </c>
      <c r="I80" s="293" t="s">
        <v>2126</v>
      </c>
      <c r="J80" s="293"/>
      <c r="K80" s="304"/>
    </row>
    <row r="81" spans="2:11" ht="15" customHeight="1">
      <c r="B81" s="313"/>
      <c r="C81" s="314" t="s">
        <v>2127</v>
      </c>
      <c r="D81" s="314"/>
      <c r="E81" s="314"/>
      <c r="F81" s="315" t="s">
        <v>2122</v>
      </c>
      <c r="G81" s="314"/>
      <c r="H81" s="314" t="s">
        <v>2128</v>
      </c>
      <c r="I81" s="314" t="s">
        <v>2118</v>
      </c>
      <c r="J81" s="314">
        <v>15</v>
      </c>
      <c r="K81" s="304"/>
    </row>
    <row r="82" spans="2:11" ht="15" customHeight="1">
      <c r="B82" s="313"/>
      <c r="C82" s="314" t="s">
        <v>2129</v>
      </c>
      <c r="D82" s="314"/>
      <c r="E82" s="314"/>
      <c r="F82" s="315" t="s">
        <v>2122</v>
      </c>
      <c r="G82" s="314"/>
      <c r="H82" s="314" t="s">
        <v>2130</v>
      </c>
      <c r="I82" s="314" t="s">
        <v>2118</v>
      </c>
      <c r="J82" s="314">
        <v>15</v>
      </c>
      <c r="K82" s="304"/>
    </row>
    <row r="83" spans="2:11" ht="15" customHeight="1">
      <c r="B83" s="313"/>
      <c r="C83" s="314" t="s">
        <v>2131</v>
      </c>
      <c r="D83" s="314"/>
      <c r="E83" s="314"/>
      <c r="F83" s="315" t="s">
        <v>2122</v>
      </c>
      <c r="G83" s="314"/>
      <c r="H83" s="314" t="s">
        <v>2132</v>
      </c>
      <c r="I83" s="314" t="s">
        <v>2118</v>
      </c>
      <c r="J83" s="314">
        <v>20</v>
      </c>
      <c r="K83" s="304"/>
    </row>
    <row r="84" spans="2:11" ht="15" customHeight="1">
      <c r="B84" s="313"/>
      <c r="C84" s="314" t="s">
        <v>2133</v>
      </c>
      <c r="D84" s="314"/>
      <c r="E84" s="314"/>
      <c r="F84" s="315" t="s">
        <v>2122</v>
      </c>
      <c r="G84" s="314"/>
      <c r="H84" s="314" t="s">
        <v>2134</v>
      </c>
      <c r="I84" s="314" t="s">
        <v>2118</v>
      </c>
      <c r="J84" s="314">
        <v>20</v>
      </c>
      <c r="K84" s="304"/>
    </row>
    <row r="85" spans="2:11" ht="15" customHeight="1">
      <c r="B85" s="313"/>
      <c r="C85" s="293" t="s">
        <v>2135</v>
      </c>
      <c r="D85" s="293"/>
      <c r="E85" s="293"/>
      <c r="F85" s="312" t="s">
        <v>2122</v>
      </c>
      <c r="G85" s="311"/>
      <c r="H85" s="293" t="s">
        <v>2136</v>
      </c>
      <c r="I85" s="293" t="s">
        <v>2118</v>
      </c>
      <c r="J85" s="293">
        <v>50</v>
      </c>
      <c r="K85" s="304"/>
    </row>
    <row r="86" spans="2:11" ht="15" customHeight="1">
      <c r="B86" s="313"/>
      <c r="C86" s="293" t="s">
        <v>2137</v>
      </c>
      <c r="D86" s="293"/>
      <c r="E86" s="293"/>
      <c r="F86" s="312" t="s">
        <v>2122</v>
      </c>
      <c r="G86" s="311"/>
      <c r="H86" s="293" t="s">
        <v>2138</v>
      </c>
      <c r="I86" s="293" t="s">
        <v>2118</v>
      </c>
      <c r="J86" s="293">
        <v>20</v>
      </c>
      <c r="K86" s="304"/>
    </row>
    <row r="87" spans="2:11" ht="15" customHeight="1">
      <c r="B87" s="313"/>
      <c r="C87" s="293" t="s">
        <v>2139</v>
      </c>
      <c r="D87" s="293"/>
      <c r="E87" s="293"/>
      <c r="F87" s="312" t="s">
        <v>2122</v>
      </c>
      <c r="G87" s="311"/>
      <c r="H87" s="293" t="s">
        <v>2140</v>
      </c>
      <c r="I87" s="293" t="s">
        <v>2118</v>
      </c>
      <c r="J87" s="293">
        <v>20</v>
      </c>
      <c r="K87" s="304"/>
    </row>
    <row r="88" spans="2:11" ht="15" customHeight="1">
      <c r="B88" s="313"/>
      <c r="C88" s="293" t="s">
        <v>2141</v>
      </c>
      <c r="D88" s="293"/>
      <c r="E88" s="293"/>
      <c r="F88" s="312" t="s">
        <v>2122</v>
      </c>
      <c r="G88" s="311"/>
      <c r="H88" s="293" t="s">
        <v>2142</v>
      </c>
      <c r="I88" s="293" t="s">
        <v>2118</v>
      </c>
      <c r="J88" s="293">
        <v>50</v>
      </c>
      <c r="K88" s="304"/>
    </row>
    <row r="89" spans="2:11" ht="15" customHeight="1">
      <c r="B89" s="313"/>
      <c r="C89" s="293" t="s">
        <v>2143</v>
      </c>
      <c r="D89" s="293"/>
      <c r="E89" s="293"/>
      <c r="F89" s="312" t="s">
        <v>2122</v>
      </c>
      <c r="G89" s="311"/>
      <c r="H89" s="293" t="s">
        <v>2143</v>
      </c>
      <c r="I89" s="293" t="s">
        <v>2118</v>
      </c>
      <c r="J89" s="293">
        <v>50</v>
      </c>
      <c r="K89" s="304"/>
    </row>
    <row r="90" spans="2:11" ht="15" customHeight="1">
      <c r="B90" s="313"/>
      <c r="C90" s="293" t="s">
        <v>153</v>
      </c>
      <c r="D90" s="293"/>
      <c r="E90" s="293"/>
      <c r="F90" s="312" t="s">
        <v>2122</v>
      </c>
      <c r="G90" s="311"/>
      <c r="H90" s="293" t="s">
        <v>2144</v>
      </c>
      <c r="I90" s="293" t="s">
        <v>2118</v>
      </c>
      <c r="J90" s="293">
        <v>255</v>
      </c>
      <c r="K90" s="304"/>
    </row>
    <row r="91" spans="2:11" ht="15" customHeight="1">
      <c r="B91" s="313"/>
      <c r="C91" s="293" t="s">
        <v>2145</v>
      </c>
      <c r="D91" s="293"/>
      <c r="E91" s="293"/>
      <c r="F91" s="312" t="s">
        <v>2116</v>
      </c>
      <c r="G91" s="311"/>
      <c r="H91" s="293" t="s">
        <v>2146</v>
      </c>
      <c r="I91" s="293" t="s">
        <v>2147</v>
      </c>
      <c r="J91" s="293"/>
      <c r="K91" s="304"/>
    </row>
    <row r="92" spans="2:11" ht="15" customHeight="1">
      <c r="B92" s="313"/>
      <c r="C92" s="293" t="s">
        <v>2148</v>
      </c>
      <c r="D92" s="293"/>
      <c r="E92" s="293"/>
      <c r="F92" s="312" t="s">
        <v>2116</v>
      </c>
      <c r="G92" s="311"/>
      <c r="H92" s="293" t="s">
        <v>2149</v>
      </c>
      <c r="I92" s="293" t="s">
        <v>2150</v>
      </c>
      <c r="J92" s="293"/>
      <c r="K92" s="304"/>
    </row>
    <row r="93" spans="2:11" ht="15" customHeight="1">
      <c r="B93" s="313"/>
      <c r="C93" s="293" t="s">
        <v>2151</v>
      </c>
      <c r="D93" s="293"/>
      <c r="E93" s="293"/>
      <c r="F93" s="312" t="s">
        <v>2116</v>
      </c>
      <c r="G93" s="311"/>
      <c r="H93" s="293" t="s">
        <v>2151</v>
      </c>
      <c r="I93" s="293" t="s">
        <v>2150</v>
      </c>
      <c r="J93" s="293"/>
      <c r="K93" s="304"/>
    </row>
    <row r="94" spans="2:11" ht="15" customHeight="1">
      <c r="B94" s="313"/>
      <c r="C94" s="293" t="s">
        <v>39</v>
      </c>
      <c r="D94" s="293"/>
      <c r="E94" s="293"/>
      <c r="F94" s="312" t="s">
        <v>2116</v>
      </c>
      <c r="G94" s="311"/>
      <c r="H94" s="293" t="s">
        <v>2152</v>
      </c>
      <c r="I94" s="293" t="s">
        <v>2150</v>
      </c>
      <c r="J94" s="293"/>
      <c r="K94" s="304"/>
    </row>
    <row r="95" spans="2:11" ht="15" customHeight="1">
      <c r="B95" s="313"/>
      <c r="C95" s="293" t="s">
        <v>49</v>
      </c>
      <c r="D95" s="293"/>
      <c r="E95" s="293"/>
      <c r="F95" s="312" t="s">
        <v>2116</v>
      </c>
      <c r="G95" s="311"/>
      <c r="H95" s="293" t="s">
        <v>2153</v>
      </c>
      <c r="I95" s="293" t="s">
        <v>2150</v>
      </c>
      <c r="J95" s="293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413" t="s">
        <v>2154</v>
      </c>
      <c r="D100" s="413"/>
      <c r="E100" s="413"/>
      <c r="F100" s="413"/>
      <c r="G100" s="413"/>
      <c r="H100" s="413"/>
      <c r="I100" s="413"/>
      <c r="J100" s="413"/>
      <c r="K100" s="304"/>
    </row>
    <row r="101" spans="2:11" ht="17.25" customHeight="1">
      <c r="B101" s="303"/>
      <c r="C101" s="305" t="s">
        <v>2110</v>
      </c>
      <c r="D101" s="305"/>
      <c r="E101" s="305"/>
      <c r="F101" s="305" t="s">
        <v>2111</v>
      </c>
      <c r="G101" s="306"/>
      <c r="H101" s="305" t="s">
        <v>148</v>
      </c>
      <c r="I101" s="305" t="s">
        <v>58</v>
      </c>
      <c r="J101" s="305" t="s">
        <v>2112</v>
      </c>
      <c r="K101" s="304"/>
    </row>
    <row r="102" spans="2:11" ht="17.25" customHeight="1">
      <c r="B102" s="303"/>
      <c r="C102" s="307" t="s">
        <v>2113</v>
      </c>
      <c r="D102" s="307"/>
      <c r="E102" s="307"/>
      <c r="F102" s="308" t="s">
        <v>2114</v>
      </c>
      <c r="G102" s="309"/>
      <c r="H102" s="307"/>
      <c r="I102" s="307"/>
      <c r="J102" s="307" t="s">
        <v>2115</v>
      </c>
      <c r="K102" s="304"/>
    </row>
    <row r="103" spans="2:11" ht="5.25" customHeight="1">
      <c r="B103" s="303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3"/>
      <c r="C104" s="293" t="s">
        <v>54</v>
      </c>
      <c r="D104" s="310"/>
      <c r="E104" s="310"/>
      <c r="F104" s="312" t="s">
        <v>2116</v>
      </c>
      <c r="G104" s="321"/>
      <c r="H104" s="293" t="s">
        <v>2155</v>
      </c>
      <c r="I104" s="293" t="s">
        <v>2118</v>
      </c>
      <c r="J104" s="293">
        <v>20</v>
      </c>
      <c r="K104" s="304"/>
    </row>
    <row r="105" spans="2:11" ht="15" customHeight="1">
      <c r="B105" s="303"/>
      <c r="C105" s="293" t="s">
        <v>2119</v>
      </c>
      <c r="D105" s="293"/>
      <c r="E105" s="293"/>
      <c r="F105" s="312" t="s">
        <v>2116</v>
      </c>
      <c r="G105" s="293"/>
      <c r="H105" s="293" t="s">
        <v>2155</v>
      </c>
      <c r="I105" s="293" t="s">
        <v>2118</v>
      </c>
      <c r="J105" s="293">
        <v>120</v>
      </c>
      <c r="K105" s="304"/>
    </row>
    <row r="106" spans="2:11" ht="15" customHeight="1">
      <c r="B106" s="313"/>
      <c r="C106" s="293" t="s">
        <v>2121</v>
      </c>
      <c r="D106" s="293"/>
      <c r="E106" s="293"/>
      <c r="F106" s="312" t="s">
        <v>2122</v>
      </c>
      <c r="G106" s="293"/>
      <c r="H106" s="293" t="s">
        <v>2155</v>
      </c>
      <c r="I106" s="293" t="s">
        <v>2118</v>
      </c>
      <c r="J106" s="293">
        <v>50</v>
      </c>
      <c r="K106" s="304"/>
    </row>
    <row r="107" spans="2:11" ht="15" customHeight="1">
      <c r="B107" s="313"/>
      <c r="C107" s="293" t="s">
        <v>2124</v>
      </c>
      <c r="D107" s="293"/>
      <c r="E107" s="293"/>
      <c r="F107" s="312" t="s">
        <v>2116</v>
      </c>
      <c r="G107" s="293"/>
      <c r="H107" s="293" t="s">
        <v>2155</v>
      </c>
      <c r="I107" s="293" t="s">
        <v>2126</v>
      </c>
      <c r="J107" s="293"/>
      <c r="K107" s="304"/>
    </row>
    <row r="108" spans="2:11" ht="15" customHeight="1">
      <c r="B108" s="313"/>
      <c r="C108" s="293" t="s">
        <v>2135</v>
      </c>
      <c r="D108" s="293"/>
      <c r="E108" s="293"/>
      <c r="F108" s="312" t="s">
        <v>2122</v>
      </c>
      <c r="G108" s="293"/>
      <c r="H108" s="293" t="s">
        <v>2155</v>
      </c>
      <c r="I108" s="293" t="s">
        <v>2118</v>
      </c>
      <c r="J108" s="293">
        <v>50</v>
      </c>
      <c r="K108" s="304"/>
    </row>
    <row r="109" spans="2:11" ht="15" customHeight="1">
      <c r="B109" s="313"/>
      <c r="C109" s="293" t="s">
        <v>2143</v>
      </c>
      <c r="D109" s="293"/>
      <c r="E109" s="293"/>
      <c r="F109" s="312" t="s">
        <v>2122</v>
      </c>
      <c r="G109" s="293"/>
      <c r="H109" s="293" t="s">
        <v>2155</v>
      </c>
      <c r="I109" s="293" t="s">
        <v>2118</v>
      </c>
      <c r="J109" s="293">
        <v>50</v>
      </c>
      <c r="K109" s="304"/>
    </row>
    <row r="110" spans="2:11" ht="15" customHeight="1">
      <c r="B110" s="313"/>
      <c r="C110" s="293" t="s">
        <v>2141</v>
      </c>
      <c r="D110" s="293"/>
      <c r="E110" s="293"/>
      <c r="F110" s="312" t="s">
        <v>2122</v>
      </c>
      <c r="G110" s="293"/>
      <c r="H110" s="293" t="s">
        <v>2155</v>
      </c>
      <c r="I110" s="293" t="s">
        <v>2118</v>
      </c>
      <c r="J110" s="293">
        <v>50</v>
      </c>
      <c r="K110" s="304"/>
    </row>
    <row r="111" spans="2:11" ht="15" customHeight="1">
      <c r="B111" s="313"/>
      <c r="C111" s="293" t="s">
        <v>54</v>
      </c>
      <c r="D111" s="293"/>
      <c r="E111" s="293"/>
      <c r="F111" s="312" t="s">
        <v>2116</v>
      </c>
      <c r="G111" s="293"/>
      <c r="H111" s="293" t="s">
        <v>2156</v>
      </c>
      <c r="I111" s="293" t="s">
        <v>2118</v>
      </c>
      <c r="J111" s="293">
        <v>20</v>
      </c>
      <c r="K111" s="304"/>
    </row>
    <row r="112" spans="2:11" ht="15" customHeight="1">
      <c r="B112" s="313"/>
      <c r="C112" s="293" t="s">
        <v>2157</v>
      </c>
      <c r="D112" s="293"/>
      <c r="E112" s="293"/>
      <c r="F112" s="312" t="s">
        <v>2116</v>
      </c>
      <c r="G112" s="293"/>
      <c r="H112" s="293" t="s">
        <v>2158</v>
      </c>
      <c r="I112" s="293" t="s">
        <v>2118</v>
      </c>
      <c r="J112" s="293">
        <v>120</v>
      </c>
      <c r="K112" s="304"/>
    </row>
    <row r="113" spans="2:11" ht="15" customHeight="1">
      <c r="B113" s="313"/>
      <c r="C113" s="293" t="s">
        <v>39</v>
      </c>
      <c r="D113" s="293"/>
      <c r="E113" s="293"/>
      <c r="F113" s="312" t="s">
        <v>2116</v>
      </c>
      <c r="G113" s="293"/>
      <c r="H113" s="293" t="s">
        <v>2159</v>
      </c>
      <c r="I113" s="293" t="s">
        <v>2150</v>
      </c>
      <c r="J113" s="293"/>
      <c r="K113" s="304"/>
    </row>
    <row r="114" spans="2:11" ht="15" customHeight="1">
      <c r="B114" s="313"/>
      <c r="C114" s="293" t="s">
        <v>49</v>
      </c>
      <c r="D114" s="293"/>
      <c r="E114" s="293"/>
      <c r="F114" s="312" t="s">
        <v>2116</v>
      </c>
      <c r="G114" s="293"/>
      <c r="H114" s="293" t="s">
        <v>2160</v>
      </c>
      <c r="I114" s="293" t="s">
        <v>2150</v>
      </c>
      <c r="J114" s="293"/>
      <c r="K114" s="304"/>
    </row>
    <row r="115" spans="2:11" ht="15" customHeight="1">
      <c r="B115" s="313"/>
      <c r="C115" s="293" t="s">
        <v>58</v>
      </c>
      <c r="D115" s="293"/>
      <c r="E115" s="293"/>
      <c r="F115" s="312" t="s">
        <v>2116</v>
      </c>
      <c r="G115" s="293"/>
      <c r="H115" s="293" t="s">
        <v>2161</v>
      </c>
      <c r="I115" s="293" t="s">
        <v>2162</v>
      </c>
      <c r="J115" s="293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89"/>
      <c r="D117" s="289"/>
      <c r="E117" s="289"/>
      <c r="F117" s="324"/>
      <c r="G117" s="289"/>
      <c r="H117" s="289"/>
      <c r="I117" s="289"/>
      <c r="J117" s="289"/>
      <c r="K117" s="323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410" t="s">
        <v>2163</v>
      </c>
      <c r="D120" s="410"/>
      <c r="E120" s="410"/>
      <c r="F120" s="410"/>
      <c r="G120" s="410"/>
      <c r="H120" s="410"/>
      <c r="I120" s="410"/>
      <c r="J120" s="410"/>
      <c r="K120" s="329"/>
    </row>
    <row r="121" spans="2:11" ht="17.25" customHeight="1">
      <c r="B121" s="330"/>
      <c r="C121" s="305" t="s">
        <v>2110</v>
      </c>
      <c r="D121" s="305"/>
      <c r="E121" s="305"/>
      <c r="F121" s="305" t="s">
        <v>2111</v>
      </c>
      <c r="G121" s="306"/>
      <c r="H121" s="305" t="s">
        <v>148</v>
      </c>
      <c r="I121" s="305" t="s">
        <v>58</v>
      </c>
      <c r="J121" s="305" t="s">
        <v>2112</v>
      </c>
      <c r="K121" s="331"/>
    </row>
    <row r="122" spans="2:11" ht="17.25" customHeight="1">
      <c r="B122" s="330"/>
      <c r="C122" s="307" t="s">
        <v>2113</v>
      </c>
      <c r="D122" s="307"/>
      <c r="E122" s="307"/>
      <c r="F122" s="308" t="s">
        <v>2114</v>
      </c>
      <c r="G122" s="309"/>
      <c r="H122" s="307"/>
      <c r="I122" s="307"/>
      <c r="J122" s="307" t="s">
        <v>2115</v>
      </c>
      <c r="K122" s="331"/>
    </row>
    <row r="123" spans="2:11" ht="5.25" customHeight="1">
      <c r="B123" s="332"/>
      <c r="C123" s="310"/>
      <c r="D123" s="310"/>
      <c r="E123" s="310"/>
      <c r="F123" s="310"/>
      <c r="G123" s="293"/>
      <c r="H123" s="310"/>
      <c r="I123" s="310"/>
      <c r="J123" s="310"/>
      <c r="K123" s="333"/>
    </row>
    <row r="124" spans="2:11" ht="15" customHeight="1">
      <c r="B124" s="332"/>
      <c r="C124" s="293" t="s">
        <v>2119</v>
      </c>
      <c r="D124" s="310"/>
      <c r="E124" s="310"/>
      <c r="F124" s="312" t="s">
        <v>2116</v>
      </c>
      <c r="G124" s="293"/>
      <c r="H124" s="293" t="s">
        <v>2155</v>
      </c>
      <c r="I124" s="293" t="s">
        <v>2118</v>
      </c>
      <c r="J124" s="293">
        <v>120</v>
      </c>
      <c r="K124" s="334"/>
    </row>
    <row r="125" spans="2:11" ht="15" customHeight="1">
      <c r="B125" s="332"/>
      <c r="C125" s="293" t="s">
        <v>2164</v>
      </c>
      <c r="D125" s="293"/>
      <c r="E125" s="293"/>
      <c r="F125" s="312" t="s">
        <v>2116</v>
      </c>
      <c r="G125" s="293"/>
      <c r="H125" s="293" t="s">
        <v>2165</v>
      </c>
      <c r="I125" s="293" t="s">
        <v>2118</v>
      </c>
      <c r="J125" s="293" t="s">
        <v>2166</v>
      </c>
      <c r="K125" s="334"/>
    </row>
    <row r="126" spans="2:11" ht="15" customHeight="1">
      <c r="B126" s="332"/>
      <c r="C126" s="293" t="s">
        <v>86</v>
      </c>
      <c r="D126" s="293"/>
      <c r="E126" s="293"/>
      <c r="F126" s="312" t="s">
        <v>2116</v>
      </c>
      <c r="G126" s="293"/>
      <c r="H126" s="293" t="s">
        <v>2167</v>
      </c>
      <c r="I126" s="293" t="s">
        <v>2118</v>
      </c>
      <c r="J126" s="293" t="s">
        <v>2166</v>
      </c>
      <c r="K126" s="334"/>
    </row>
    <row r="127" spans="2:11" ht="15" customHeight="1">
      <c r="B127" s="332"/>
      <c r="C127" s="293" t="s">
        <v>2127</v>
      </c>
      <c r="D127" s="293"/>
      <c r="E127" s="293"/>
      <c r="F127" s="312" t="s">
        <v>2122</v>
      </c>
      <c r="G127" s="293"/>
      <c r="H127" s="293" t="s">
        <v>2128</v>
      </c>
      <c r="I127" s="293" t="s">
        <v>2118</v>
      </c>
      <c r="J127" s="293">
        <v>15</v>
      </c>
      <c r="K127" s="334"/>
    </row>
    <row r="128" spans="2:11" ht="15" customHeight="1">
      <c r="B128" s="332"/>
      <c r="C128" s="314" t="s">
        <v>2129</v>
      </c>
      <c r="D128" s="314"/>
      <c r="E128" s="314"/>
      <c r="F128" s="315" t="s">
        <v>2122</v>
      </c>
      <c r="G128" s="314"/>
      <c r="H128" s="314" t="s">
        <v>2130</v>
      </c>
      <c r="I128" s="314" t="s">
        <v>2118</v>
      </c>
      <c r="J128" s="314">
        <v>15</v>
      </c>
      <c r="K128" s="334"/>
    </row>
    <row r="129" spans="2:11" ht="15" customHeight="1">
      <c r="B129" s="332"/>
      <c r="C129" s="314" t="s">
        <v>2131</v>
      </c>
      <c r="D129" s="314"/>
      <c r="E129" s="314"/>
      <c r="F129" s="315" t="s">
        <v>2122</v>
      </c>
      <c r="G129" s="314"/>
      <c r="H129" s="314" t="s">
        <v>2132</v>
      </c>
      <c r="I129" s="314" t="s">
        <v>2118</v>
      </c>
      <c r="J129" s="314">
        <v>20</v>
      </c>
      <c r="K129" s="334"/>
    </row>
    <row r="130" spans="2:11" ht="15" customHeight="1">
      <c r="B130" s="332"/>
      <c r="C130" s="314" t="s">
        <v>2133</v>
      </c>
      <c r="D130" s="314"/>
      <c r="E130" s="314"/>
      <c r="F130" s="315" t="s">
        <v>2122</v>
      </c>
      <c r="G130" s="314"/>
      <c r="H130" s="314" t="s">
        <v>2134</v>
      </c>
      <c r="I130" s="314" t="s">
        <v>2118</v>
      </c>
      <c r="J130" s="314">
        <v>20</v>
      </c>
      <c r="K130" s="334"/>
    </row>
    <row r="131" spans="2:11" ht="15" customHeight="1">
      <c r="B131" s="332"/>
      <c r="C131" s="293" t="s">
        <v>2121</v>
      </c>
      <c r="D131" s="293"/>
      <c r="E131" s="293"/>
      <c r="F131" s="312" t="s">
        <v>2122</v>
      </c>
      <c r="G131" s="293"/>
      <c r="H131" s="293" t="s">
        <v>2155</v>
      </c>
      <c r="I131" s="293" t="s">
        <v>2118</v>
      </c>
      <c r="J131" s="293">
        <v>50</v>
      </c>
      <c r="K131" s="334"/>
    </row>
    <row r="132" spans="2:11" ht="15" customHeight="1">
      <c r="B132" s="332"/>
      <c r="C132" s="293" t="s">
        <v>2135</v>
      </c>
      <c r="D132" s="293"/>
      <c r="E132" s="293"/>
      <c r="F132" s="312" t="s">
        <v>2122</v>
      </c>
      <c r="G132" s="293"/>
      <c r="H132" s="293" t="s">
        <v>2155</v>
      </c>
      <c r="I132" s="293" t="s">
        <v>2118</v>
      </c>
      <c r="J132" s="293">
        <v>50</v>
      </c>
      <c r="K132" s="334"/>
    </row>
    <row r="133" spans="2:11" ht="15" customHeight="1">
      <c r="B133" s="332"/>
      <c r="C133" s="293" t="s">
        <v>2141</v>
      </c>
      <c r="D133" s="293"/>
      <c r="E133" s="293"/>
      <c r="F133" s="312" t="s">
        <v>2122</v>
      </c>
      <c r="G133" s="293"/>
      <c r="H133" s="293" t="s">
        <v>2155</v>
      </c>
      <c r="I133" s="293" t="s">
        <v>2118</v>
      </c>
      <c r="J133" s="293">
        <v>50</v>
      </c>
      <c r="K133" s="334"/>
    </row>
    <row r="134" spans="2:11" ht="15" customHeight="1">
      <c r="B134" s="332"/>
      <c r="C134" s="293" t="s">
        <v>2143</v>
      </c>
      <c r="D134" s="293"/>
      <c r="E134" s="293"/>
      <c r="F134" s="312" t="s">
        <v>2122</v>
      </c>
      <c r="G134" s="293"/>
      <c r="H134" s="293" t="s">
        <v>2155</v>
      </c>
      <c r="I134" s="293" t="s">
        <v>2118</v>
      </c>
      <c r="J134" s="293">
        <v>50</v>
      </c>
      <c r="K134" s="334"/>
    </row>
    <row r="135" spans="2:11" ht="15" customHeight="1">
      <c r="B135" s="332"/>
      <c r="C135" s="293" t="s">
        <v>153</v>
      </c>
      <c r="D135" s="293"/>
      <c r="E135" s="293"/>
      <c r="F135" s="312" t="s">
        <v>2122</v>
      </c>
      <c r="G135" s="293"/>
      <c r="H135" s="293" t="s">
        <v>2168</v>
      </c>
      <c r="I135" s="293" t="s">
        <v>2118</v>
      </c>
      <c r="J135" s="293">
        <v>255</v>
      </c>
      <c r="K135" s="334"/>
    </row>
    <row r="136" spans="2:11" ht="15" customHeight="1">
      <c r="B136" s="332"/>
      <c r="C136" s="293" t="s">
        <v>2145</v>
      </c>
      <c r="D136" s="293"/>
      <c r="E136" s="293"/>
      <c r="F136" s="312" t="s">
        <v>2116</v>
      </c>
      <c r="G136" s="293"/>
      <c r="H136" s="293" t="s">
        <v>2169</v>
      </c>
      <c r="I136" s="293" t="s">
        <v>2147</v>
      </c>
      <c r="J136" s="293"/>
      <c r="K136" s="334"/>
    </row>
    <row r="137" spans="2:11" ht="15" customHeight="1">
      <c r="B137" s="332"/>
      <c r="C137" s="293" t="s">
        <v>2148</v>
      </c>
      <c r="D137" s="293"/>
      <c r="E137" s="293"/>
      <c r="F137" s="312" t="s">
        <v>2116</v>
      </c>
      <c r="G137" s="293"/>
      <c r="H137" s="293" t="s">
        <v>2170</v>
      </c>
      <c r="I137" s="293" t="s">
        <v>2150</v>
      </c>
      <c r="J137" s="293"/>
      <c r="K137" s="334"/>
    </row>
    <row r="138" spans="2:11" ht="15" customHeight="1">
      <c r="B138" s="332"/>
      <c r="C138" s="293" t="s">
        <v>2151</v>
      </c>
      <c r="D138" s="293"/>
      <c r="E138" s="293"/>
      <c r="F138" s="312" t="s">
        <v>2116</v>
      </c>
      <c r="G138" s="293"/>
      <c r="H138" s="293" t="s">
        <v>2151</v>
      </c>
      <c r="I138" s="293" t="s">
        <v>2150</v>
      </c>
      <c r="J138" s="293"/>
      <c r="K138" s="334"/>
    </row>
    <row r="139" spans="2:11" ht="15" customHeight="1">
      <c r="B139" s="332"/>
      <c r="C139" s="293" t="s">
        <v>39</v>
      </c>
      <c r="D139" s="293"/>
      <c r="E139" s="293"/>
      <c r="F139" s="312" t="s">
        <v>2116</v>
      </c>
      <c r="G139" s="293"/>
      <c r="H139" s="293" t="s">
        <v>2171</v>
      </c>
      <c r="I139" s="293" t="s">
        <v>2150</v>
      </c>
      <c r="J139" s="293"/>
      <c r="K139" s="334"/>
    </row>
    <row r="140" spans="2:11" ht="15" customHeight="1">
      <c r="B140" s="332"/>
      <c r="C140" s="293" t="s">
        <v>2172</v>
      </c>
      <c r="D140" s="293"/>
      <c r="E140" s="293"/>
      <c r="F140" s="312" t="s">
        <v>2116</v>
      </c>
      <c r="G140" s="293"/>
      <c r="H140" s="293" t="s">
        <v>2173</v>
      </c>
      <c r="I140" s="293" t="s">
        <v>2150</v>
      </c>
      <c r="J140" s="293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89"/>
      <c r="C142" s="289"/>
      <c r="D142" s="289"/>
      <c r="E142" s="289"/>
      <c r="F142" s="324"/>
      <c r="G142" s="289"/>
      <c r="H142" s="289"/>
      <c r="I142" s="289"/>
      <c r="J142" s="289"/>
      <c r="K142" s="289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413" t="s">
        <v>2174</v>
      </c>
      <c r="D145" s="413"/>
      <c r="E145" s="413"/>
      <c r="F145" s="413"/>
      <c r="G145" s="413"/>
      <c r="H145" s="413"/>
      <c r="I145" s="413"/>
      <c r="J145" s="413"/>
      <c r="K145" s="304"/>
    </row>
    <row r="146" spans="2:11" ht="17.25" customHeight="1">
      <c r="B146" s="303"/>
      <c r="C146" s="305" t="s">
        <v>2110</v>
      </c>
      <c r="D146" s="305"/>
      <c r="E146" s="305"/>
      <c r="F146" s="305" t="s">
        <v>2111</v>
      </c>
      <c r="G146" s="306"/>
      <c r="H146" s="305" t="s">
        <v>148</v>
      </c>
      <c r="I146" s="305" t="s">
        <v>58</v>
      </c>
      <c r="J146" s="305" t="s">
        <v>2112</v>
      </c>
      <c r="K146" s="304"/>
    </row>
    <row r="147" spans="2:11" ht="17.25" customHeight="1">
      <c r="B147" s="303"/>
      <c r="C147" s="307" t="s">
        <v>2113</v>
      </c>
      <c r="D147" s="307"/>
      <c r="E147" s="307"/>
      <c r="F147" s="308" t="s">
        <v>2114</v>
      </c>
      <c r="G147" s="309"/>
      <c r="H147" s="307"/>
      <c r="I147" s="307"/>
      <c r="J147" s="307" t="s">
        <v>2115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2119</v>
      </c>
      <c r="D149" s="293"/>
      <c r="E149" s="293"/>
      <c r="F149" s="339" t="s">
        <v>2116</v>
      </c>
      <c r="G149" s="293"/>
      <c r="H149" s="338" t="s">
        <v>2155</v>
      </c>
      <c r="I149" s="338" t="s">
        <v>2118</v>
      </c>
      <c r="J149" s="338">
        <v>120</v>
      </c>
      <c r="K149" s="334"/>
    </row>
    <row r="150" spans="2:11" ht="15" customHeight="1">
      <c r="B150" s="313"/>
      <c r="C150" s="338" t="s">
        <v>2164</v>
      </c>
      <c r="D150" s="293"/>
      <c r="E150" s="293"/>
      <c r="F150" s="339" t="s">
        <v>2116</v>
      </c>
      <c r="G150" s="293"/>
      <c r="H150" s="338" t="s">
        <v>2175</v>
      </c>
      <c r="I150" s="338" t="s">
        <v>2118</v>
      </c>
      <c r="J150" s="338" t="s">
        <v>2166</v>
      </c>
      <c r="K150" s="334"/>
    </row>
    <row r="151" spans="2:11" ht="15" customHeight="1">
      <c r="B151" s="313"/>
      <c r="C151" s="338" t="s">
        <v>86</v>
      </c>
      <c r="D151" s="293"/>
      <c r="E151" s="293"/>
      <c r="F151" s="339" t="s">
        <v>2116</v>
      </c>
      <c r="G151" s="293"/>
      <c r="H151" s="338" t="s">
        <v>2176</v>
      </c>
      <c r="I151" s="338" t="s">
        <v>2118</v>
      </c>
      <c r="J151" s="338" t="s">
        <v>2166</v>
      </c>
      <c r="K151" s="334"/>
    </row>
    <row r="152" spans="2:11" ht="15" customHeight="1">
      <c r="B152" s="313"/>
      <c r="C152" s="338" t="s">
        <v>2121</v>
      </c>
      <c r="D152" s="293"/>
      <c r="E152" s="293"/>
      <c r="F152" s="339" t="s">
        <v>2122</v>
      </c>
      <c r="G152" s="293"/>
      <c r="H152" s="338" t="s">
        <v>2155</v>
      </c>
      <c r="I152" s="338" t="s">
        <v>2118</v>
      </c>
      <c r="J152" s="338">
        <v>50</v>
      </c>
      <c r="K152" s="334"/>
    </row>
    <row r="153" spans="2:11" ht="15" customHeight="1">
      <c r="B153" s="313"/>
      <c r="C153" s="338" t="s">
        <v>2124</v>
      </c>
      <c r="D153" s="293"/>
      <c r="E153" s="293"/>
      <c r="F153" s="339" t="s">
        <v>2116</v>
      </c>
      <c r="G153" s="293"/>
      <c r="H153" s="338" t="s">
        <v>2155</v>
      </c>
      <c r="I153" s="338" t="s">
        <v>2126</v>
      </c>
      <c r="J153" s="338"/>
      <c r="K153" s="334"/>
    </row>
    <row r="154" spans="2:11" ht="15" customHeight="1">
      <c r="B154" s="313"/>
      <c r="C154" s="338" t="s">
        <v>2135</v>
      </c>
      <c r="D154" s="293"/>
      <c r="E154" s="293"/>
      <c r="F154" s="339" t="s">
        <v>2122</v>
      </c>
      <c r="G154" s="293"/>
      <c r="H154" s="338" t="s">
        <v>2155</v>
      </c>
      <c r="I154" s="338" t="s">
        <v>2118</v>
      </c>
      <c r="J154" s="338">
        <v>50</v>
      </c>
      <c r="K154" s="334"/>
    </row>
    <row r="155" spans="2:11" ht="15" customHeight="1">
      <c r="B155" s="313"/>
      <c r="C155" s="338" t="s">
        <v>2143</v>
      </c>
      <c r="D155" s="293"/>
      <c r="E155" s="293"/>
      <c r="F155" s="339" t="s">
        <v>2122</v>
      </c>
      <c r="G155" s="293"/>
      <c r="H155" s="338" t="s">
        <v>2155</v>
      </c>
      <c r="I155" s="338" t="s">
        <v>2118</v>
      </c>
      <c r="J155" s="338">
        <v>50</v>
      </c>
      <c r="K155" s="334"/>
    </row>
    <row r="156" spans="2:11" ht="15" customHeight="1">
      <c r="B156" s="313"/>
      <c r="C156" s="338" t="s">
        <v>2141</v>
      </c>
      <c r="D156" s="293"/>
      <c r="E156" s="293"/>
      <c r="F156" s="339" t="s">
        <v>2122</v>
      </c>
      <c r="G156" s="293"/>
      <c r="H156" s="338" t="s">
        <v>2155</v>
      </c>
      <c r="I156" s="338" t="s">
        <v>2118</v>
      </c>
      <c r="J156" s="338">
        <v>50</v>
      </c>
      <c r="K156" s="334"/>
    </row>
    <row r="157" spans="2:11" ht="15" customHeight="1">
      <c r="B157" s="313"/>
      <c r="C157" s="338" t="s">
        <v>129</v>
      </c>
      <c r="D157" s="293"/>
      <c r="E157" s="293"/>
      <c r="F157" s="339" t="s">
        <v>2116</v>
      </c>
      <c r="G157" s="293"/>
      <c r="H157" s="338" t="s">
        <v>2177</v>
      </c>
      <c r="I157" s="338" t="s">
        <v>2118</v>
      </c>
      <c r="J157" s="338" t="s">
        <v>2178</v>
      </c>
      <c r="K157" s="334"/>
    </row>
    <row r="158" spans="2:11" ht="15" customHeight="1">
      <c r="B158" s="313"/>
      <c r="C158" s="338" t="s">
        <v>2179</v>
      </c>
      <c r="D158" s="293"/>
      <c r="E158" s="293"/>
      <c r="F158" s="339" t="s">
        <v>2116</v>
      </c>
      <c r="G158" s="293"/>
      <c r="H158" s="338" t="s">
        <v>2180</v>
      </c>
      <c r="I158" s="338" t="s">
        <v>2150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89"/>
      <c r="C160" s="293"/>
      <c r="D160" s="293"/>
      <c r="E160" s="293"/>
      <c r="F160" s="312"/>
      <c r="G160" s="293"/>
      <c r="H160" s="293"/>
      <c r="I160" s="293"/>
      <c r="J160" s="293"/>
      <c r="K160" s="289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410" t="s">
        <v>2181</v>
      </c>
      <c r="D163" s="410"/>
      <c r="E163" s="410"/>
      <c r="F163" s="410"/>
      <c r="G163" s="410"/>
      <c r="H163" s="410"/>
      <c r="I163" s="410"/>
      <c r="J163" s="410"/>
      <c r="K163" s="285"/>
    </row>
    <row r="164" spans="2:11" ht="17.25" customHeight="1">
      <c r="B164" s="284"/>
      <c r="C164" s="305" t="s">
        <v>2110</v>
      </c>
      <c r="D164" s="305"/>
      <c r="E164" s="305"/>
      <c r="F164" s="305" t="s">
        <v>2111</v>
      </c>
      <c r="G164" s="342"/>
      <c r="H164" s="343" t="s">
        <v>148</v>
      </c>
      <c r="I164" s="343" t="s">
        <v>58</v>
      </c>
      <c r="J164" s="305" t="s">
        <v>2112</v>
      </c>
      <c r="K164" s="285"/>
    </row>
    <row r="165" spans="2:11" ht="17.25" customHeight="1">
      <c r="B165" s="286"/>
      <c r="C165" s="307" t="s">
        <v>2113</v>
      </c>
      <c r="D165" s="307"/>
      <c r="E165" s="307"/>
      <c r="F165" s="308" t="s">
        <v>2114</v>
      </c>
      <c r="G165" s="344"/>
      <c r="H165" s="345"/>
      <c r="I165" s="345"/>
      <c r="J165" s="307" t="s">
        <v>2115</v>
      </c>
      <c r="K165" s="287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3" t="s">
        <v>2119</v>
      </c>
      <c r="D167" s="293"/>
      <c r="E167" s="293"/>
      <c r="F167" s="312" t="s">
        <v>2116</v>
      </c>
      <c r="G167" s="293"/>
      <c r="H167" s="293" t="s">
        <v>2155</v>
      </c>
      <c r="I167" s="293" t="s">
        <v>2118</v>
      </c>
      <c r="J167" s="293">
        <v>120</v>
      </c>
      <c r="K167" s="334"/>
    </row>
    <row r="168" spans="2:11" ht="15" customHeight="1">
      <c r="B168" s="313"/>
      <c r="C168" s="293" t="s">
        <v>2164</v>
      </c>
      <c r="D168" s="293"/>
      <c r="E168" s="293"/>
      <c r="F168" s="312" t="s">
        <v>2116</v>
      </c>
      <c r="G168" s="293"/>
      <c r="H168" s="293" t="s">
        <v>2165</v>
      </c>
      <c r="I168" s="293" t="s">
        <v>2118</v>
      </c>
      <c r="J168" s="293" t="s">
        <v>2166</v>
      </c>
      <c r="K168" s="334"/>
    </row>
    <row r="169" spans="2:11" ht="15" customHeight="1">
      <c r="B169" s="313"/>
      <c r="C169" s="293" t="s">
        <v>86</v>
      </c>
      <c r="D169" s="293"/>
      <c r="E169" s="293"/>
      <c r="F169" s="312" t="s">
        <v>2116</v>
      </c>
      <c r="G169" s="293"/>
      <c r="H169" s="293" t="s">
        <v>2182</v>
      </c>
      <c r="I169" s="293" t="s">
        <v>2118</v>
      </c>
      <c r="J169" s="293" t="s">
        <v>2166</v>
      </c>
      <c r="K169" s="334"/>
    </row>
    <row r="170" spans="2:11" ht="15" customHeight="1">
      <c r="B170" s="313"/>
      <c r="C170" s="293" t="s">
        <v>2121</v>
      </c>
      <c r="D170" s="293"/>
      <c r="E170" s="293"/>
      <c r="F170" s="312" t="s">
        <v>2122</v>
      </c>
      <c r="G170" s="293"/>
      <c r="H170" s="293" t="s">
        <v>2182</v>
      </c>
      <c r="I170" s="293" t="s">
        <v>2118</v>
      </c>
      <c r="J170" s="293">
        <v>50</v>
      </c>
      <c r="K170" s="334"/>
    </row>
    <row r="171" spans="2:11" ht="15" customHeight="1">
      <c r="B171" s="313"/>
      <c r="C171" s="293" t="s">
        <v>2124</v>
      </c>
      <c r="D171" s="293"/>
      <c r="E171" s="293"/>
      <c r="F171" s="312" t="s">
        <v>2116</v>
      </c>
      <c r="G171" s="293"/>
      <c r="H171" s="293" t="s">
        <v>2182</v>
      </c>
      <c r="I171" s="293" t="s">
        <v>2126</v>
      </c>
      <c r="J171" s="293"/>
      <c r="K171" s="334"/>
    </row>
    <row r="172" spans="2:11" ht="15" customHeight="1">
      <c r="B172" s="313"/>
      <c r="C172" s="293" t="s">
        <v>2135</v>
      </c>
      <c r="D172" s="293"/>
      <c r="E172" s="293"/>
      <c r="F172" s="312" t="s">
        <v>2122</v>
      </c>
      <c r="G172" s="293"/>
      <c r="H172" s="293" t="s">
        <v>2182</v>
      </c>
      <c r="I172" s="293" t="s">
        <v>2118</v>
      </c>
      <c r="J172" s="293">
        <v>50</v>
      </c>
      <c r="K172" s="334"/>
    </row>
    <row r="173" spans="2:11" ht="15" customHeight="1">
      <c r="B173" s="313"/>
      <c r="C173" s="293" t="s">
        <v>2143</v>
      </c>
      <c r="D173" s="293"/>
      <c r="E173" s="293"/>
      <c r="F173" s="312" t="s">
        <v>2122</v>
      </c>
      <c r="G173" s="293"/>
      <c r="H173" s="293" t="s">
        <v>2182</v>
      </c>
      <c r="I173" s="293" t="s">
        <v>2118</v>
      </c>
      <c r="J173" s="293">
        <v>50</v>
      </c>
      <c r="K173" s="334"/>
    </row>
    <row r="174" spans="2:11" ht="15" customHeight="1">
      <c r="B174" s="313"/>
      <c r="C174" s="293" t="s">
        <v>2141</v>
      </c>
      <c r="D174" s="293"/>
      <c r="E174" s="293"/>
      <c r="F174" s="312" t="s">
        <v>2122</v>
      </c>
      <c r="G174" s="293"/>
      <c r="H174" s="293" t="s">
        <v>2182</v>
      </c>
      <c r="I174" s="293" t="s">
        <v>2118</v>
      </c>
      <c r="J174" s="293">
        <v>50</v>
      </c>
      <c r="K174" s="334"/>
    </row>
    <row r="175" spans="2:11" ht="15" customHeight="1">
      <c r="B175" s="313"/>
      <c r="C175" s="293" t="s">
        <v>147</v>
      </c>
      <c r="D175" s="293"/>
      <c r="E175" s="293"/>
      <c r="F175" s="312" t="s">
        <v>2116</v>
      </c>
      <c r="G175" s="293"/>
      <c r="H175" s="293" t="s">
        <v>2183</v>
      </c>
      <c r="I175" s="293" t="s">
        <v>2184</v>
      </c>
      <c r="J175" s="293"/>
      <c r="K175" s="334"/>
    </row>
    <row r="176" spans="2:11" ht="15" customHeight="1">
      <c r="B176" s="313"/>
      <c r="C176" s="293" t="s">
        <v>58</v>
      </c>
      <c r="D176" s="293"/>
      <c r="E176" s="293"/>
      <c r="F176" s="312" t="s">
        <v>2116</v>
      </c>
      <c r="G176" s="293"/>
      <c r="H176" s="293" t="s">
        <v>2185</v>
      </c>
      <c r="I176" s="293" t="s">
        <v>2186</v>
      </c>
      <c r="J176" s="293">
        <v>1</v>
      </c>
      <c r="K176" s="334"/>
    </row>
    <row r="177" spans="2:11" ht="15" customHeight="1">
      <c r="B177" s="313"/>
      <c r="C177" s="293" t="s">
        <v>54</v>
      </c>
      <c r="D177" s="293"/>
      <c r="E177" s="293"/>
      <c r="F177" s="312" t="s">
        <v>2116</v>
      </c>
      <c r="G177" s="293"/>
      <c r="H177" s="293" t="s">
        <v>2187</v>
      </c>
      <c r="I177" s="293" t="s">
        <v>2118</v>
      </c>
      <c r="J177" s="293">
        <v>20</v>
      </c>
      <c r="K177" s="334"/>
    </row>
    <row r="178" spans="2:11" ht="15" customHeight="1">
      <c r="B178" s="313"/>
      <c r="C178" s="293" t="s">
        <v>148</v>
      </c>
      <c r="D178" s="293"/>
      <c r="E178" s="293"/>
      <c r="F178" s="312" t="s">
        <v>2116</v>
      </c>
      <c r="G178" s="293"/>
      <c r="H178" s="293" t="s">
        <v>2188</v>
      </c>
      <c r="I178" s="293" t="s">
        <v>2118</v>
      </c>
      <c r="J178" s="293">
        <v>255</v>
      </c>
      <c r="K178" s="334"/>
    </row>
    <row r="179" spans="2:11" ht="15" customHeight="1">
      <c r="B179" s="313"/>
      <c r="C179" s="293" t="s">
        <v>149</v>
      </c>
      <c r="D179" s="293"/>
      <c r="E179" s="293"/>
      <c r="F179" s="312" t="s">
        <v>2116</v>
      </c>
      <c r="G179" s="293"/>
      <c r="H179" s="293" t="s">
        <v>2081</v>
      </c>
      <c r="I179" s="293" t="s">
        <v>2118</v>
      </c>
      <c r="J179" s="293">
        <v>10</v>
      </c>
      <c r="K179" s="334"/>
    </row>
    <row r="180" spans="2:11" ht="15" customHeight="1">
      <c r="B180" s="313"/>
      <c r="C180" s="293" t="s">
        <v>150</v>
      </c>
      <c r="D180" s="293"/>
      <c r="E180" s="293"/>
      <c r="F180" s="312" t="s">
        <v>2116</v>
      </c>
      <c r="G180" s="293"/>
      <c r="H180" s="293" t="s">
        <v>2189</v>
      </c>
      <c r="I180" s="293" t="s">
        <v>2150</v>
      </c>
      <c r="J180" s="293"/>
      <c r="K180" s="334"/>
    </row>
    <row r="181" spans="2:11" ht="15" customHeight="1">
      <c r="B181" s="313"/>
      <c r="C181" s="293" t="s">
        <v>2190</v>
      </c>
      <c r="D181" s="293"/>
      <c r="E181" s="293"/>
      <c r="F181" s="312" t="s">
        <v>2116</v>
      </c>
      <c r="G181" s="293"/>
      <c r="H181" s="293" t="s">
        <v>2191</v>
      </c>
      <c r="I181" s="293" t="s">
        <v>2150</v>
      </c>
      <c r="J181" s="293"/>
      <c r="K181" s="334"/>
    </row>
    <row r="182" spans="2:11" ht="15" customHeight="1">
      <c r="B182" s="313"/>
      <c r="C182" s="293" t="s">
        <v>2179</v>
      </c>
      <c r="D182" s="293"/>
      <c r="E182" s="293"/>
      <c r="F182" s="312" t="s">
        <v>2116</v>
      </c>
      <c r="G182" s="293"/>
      <c r="H182" s="293" t="s">
        <v>2192</v>
      </c>
      <c r="I182" s="293" t="s">
        <v>2150</v>
      </c>
      <c r="J182" s="293"/>
      <c r="K182" s="334"/>
    </row>
    <row r="183" spans="2:11" ht="15" customHeight="1">
      <c r="B183" s="313"/>
      <c r="C183" s="293" t="s">
        <v>152</v>
      </c>
      <c r="D183" s="293"/>
      <c r="E183" s="293"/>
      <c r="F183" s="312" t="s">
        <v>2122</v>
      </c>
      <c r="G183" s="293"/>
      <c r="H183" s="293" t="s">
        <v>2193</v>
      </c>
      <c r="I183" s="293" t="s">
        <v>2118</v>
      </c>
      <c r="J183" s="293">
        <v>50</v>
      </c>
      <c r="K183" s="334"/>
    </row>
    <row r="184" spans="2:11" ht="15" customHeight="1">
      <c r="B184" s="313"/>
      <c r="C184" s="293" t="s">
        <v>2194</v>
      </c>
      <c r="D184" s="293"/>
      <c r="E184" s="293"/>
      <c r="F184" s="312" t="s">
        <v>2122</v>
      </c>
      <c r="G184" s="293"/>
      <c r="H184" s="293" t="s">
        <v>2195</v>
      </c>
      <c r="I184" s="293" t="s">
        <v>2196</v>
      </c>
      <c r="J184" s="293"/>
      <c r="K184" s="334"/>
    </row>
    <row r="185" spans="2:11" ht="15" customHeight="1">
      <c r="B185" s="313"/>
      <c r="C185" s="293" t="s">
        <v>2197</v>
      </c>
      <c r="D185" s="293"/>
      <c r="E185" s="293"/>
      <c r="F185" s="312" t="s">
        <v>2122</v>
      </c>
      <c r="G185" s="293"/>
      <c r="H185" s="293" t="s">
        <v>2198</v>
      </c>
      <c r="I185" s="293" t="s">
        <v>2196</v>
      </c>
      <c r="J185" s="293"/>
      <c r="K185" s="334"/>
    </row>
    <row r="186" spans="2:11" ht="15" customHeight="1">
      <c r="B186" s="313"/>
      <c r="C186" s="293" t="s">
        <v>2199</v>
      </c>
      <c r="D186" s="293"/>
      <c r="E186" s="293"/>
      <c r="F186" s="312" t="s">
        <v>2122</v>
      </c>
      <c r="G186" s="293"/>
      <c r="H186" s="293" t="s">
        <v>2200</v>
      </c>
      <c r="I186" s="293" t="s">
        <v>2196</v>
      </c>
      <c r="J186" s="293"/>
      <c r="K186" s="334"/>
    </row>
    <row r="187" spans="2:11" ht="15" customHeight="1">
      <c r="B187" s="313"/>
      <c r="C187" s="346" t="s">
        <v>2201</v>
      </c>
      <c r="D187" s="293"/>
      <c r="E187" s="293"/>
      <c r="F187" s="312" t="s">
        <v>2122</v>
      </c>
      <c r="G187" s="293"/>
      <c r="H187" s="293" t="s">
        <v>2202</v>
      </c>
      <c r="I187" s="293" t="s">
        <v>2203</v>
      </c>
      <c r="J187" s="347" t="s">
        <v>2204</v>
      </c>
      <c r="K187" s="334"/>
    </row>
    <row r="188" spans="2:11" ht="15" customHeight="1">
      <c r="B188" s="313"/>
      <c r="C188" s="298" t="s">
        <v>43</v>
      </c>
      <c r="D188" s="293"/>
      <c r="E188" s="293"/>
      <c r="F188" s="312" t="s">
        <v>2116</v>
      </c>
      <c r="G188" s="293"/>
      <c r="H188" s="289" t="s">
        <v>2205</v>
      </c>
      <c r="I188" s="293" t="s">
        <v>2206</v>
      </c>
      <c r="J188" s="293"/>
      <c r="K188" s="334"/>
    </row>
    <row r="189" spans="2:11" ht="15" customHeight="1">
      <c r="B189" s="313"/>
      <c r="C189" s="298" t="s">
        <v>2207</v>
      </c>
      <c r="D189" s="293"/>
      <c r="E189" s="293"/>
      <c r="F189" s="312" t="s">
        <v>2116</v>
      </c>
      <c r="G189" s="293"/>
      <c r="H189" s="293" t="s">
        <v>2208</v>
      </c>
      <c r="I189" s="293" t="s">
        <v>2150</v>
      </c>
      <c r="J189" s="293"/>
      <c r="K189" s="334"/>
    </row>
    <row r="190" spans="2:11" ht="15" customHeight="1">
      <c r="B190" s="313"/>
      <c r="C190" s="298" t="s">
        <v>2209</v>
      </c>
      <c r="D190" s="293"/>
      <c r="E190" s="293"/>
      <c r="F190" s="312" t="s">
        <v>2116</v>
      </c>
      <c r="G190" s="293"/>
      <c r="H190" s="293" t="s">
        <v>2210</v>
      </c>
      <c r="I190" s="293" t="s">
        <v>2150</v>
      </c>
      <c r="J190" s="293"/>
      <c r="K190" s="334"/>
    </row>
    <row r="191" spans="2:11" ht="15" customHeight="1">
      <c r="B191" s="313"/>
      <c r="C191" s="298" t="s">
        <v>2211</v>
      </c>
      <c r="D191" s="293"/>
      <c r="E191" s="293"/>
      <c r="F191" s="312" t="s">
        <v>2122</v>
      </c>
      <c r="G191" s="293"/>
      <c r="H191" s="293" t="s">
        <v>2212</v>
      </c>
      <c r="I191" s="293" t="s">
        <v>2150</v>
      </c>
      <c r="J191" s="293"/>
      <c r="K191" s="334"/>
    </row>
    <row r="192" spans="2:11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spans="2:11" ht="18.75" customHeight="1">
      <c r="B193" s="289"/>
      <c r="C193" s="293"/>
      <c r="D193" s="293"/>
      <c r="E193" s="293"/>
      <c r="F193" s="312"/>
      <c r="G193" s="293"/>
      <c r="H193" s="293"/>
      <c r="I193" s="293"/>
      <c r="J193" s="293"/>
      <c r="K193" s="289"/>
    </row>
    <row r="194" spans="2:11" ht="18.75" customHeight="1">
      <c r="B194" s="289"/>
      <c r="C194" s="293"/>
      <c r="D194" s="293"/>
      <c r="E194" s="293"/>
      <c r="F194" s="312"/>
      <c r="G194" s="293"/>
      <c r="H194" s="293"/>
      <c r="I194" s="293"/>
      <c r="J194" s="293"/>
      <c r="K194" s="289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spans="2:11" ht="21">
      <c r="B197" s="284"/>
      <c r="C197" s="410" t="s">
        <v>2213</v>
      </c>
      <c r="D197" s="410"/>
      <c r="E197" s="410"/>
      <c r="F197" s="410"/>
      <c r="G197" s="410"/>
      <c r="H197" s="410"/>
      <c r="I197" s="410"/>
      <c r="J197" s="410"/>
      <c r="K197" s="285"/>
    </row>
    <row r="198" spans="2:11" ht="25.5" customHeight="1">
      <c r="B198" s="284"/>
      <c r="C198" s="349" t="s">
        <v>2214</v>
      </c>
      <c r="D198" s="349"/>
      <c r="E198" s="349"/>
      <c r="F198" s="349" t="s">
        <v>2215</v>
      </c>
      <c r="G198" s="350"/>
      <c r="H198" s="414" t="s">
        <v>2216</v>
      </c>
      <c r="I198" s="414"/>
      <c r="J198" s="414"/>
      <c r="K198" s="285"/>
    </row>
    <row r="199" spans="2:11" ht="5.25" customHeight="1">
      <c r="B199" s="313"/>
      <c r="C199" s="310"/>
      <c r="D199" s="310"/>
      <c r="E199" s="310"/>
      <c r="F199" s="310"/>
      <c r="G199" s="293"/>
      <c r="H199" s="310"/>
      <c r="I199" s="310"/>
      <c r="J199" s="310"/>
      <c r="K199" s="334"/>
    </row>
    <row r="200" spans="2:11" ht="15" customHeight="1">
      <c r="B200" s="313"/>
      <c r="C200" s="293" t="s">
        <v>2206</v>
      </c>
      <c r="D200" s="293"/>
      <c r="E200" s="293"/>
      <c r="F200" s="312" t="s">
        <v>44</v>
      </c>
      <c r="G200" s="293"/>
      <c r="H200" s="415" t="s">
        <v>2217</v>
      </c>
      <c r="I200" s="415"/>
      <c r="J200" s="415"/>
      <c r="K200" s="334"/>
    </row>
    <row r="201" spans="2:11" ht="15" customHeight="1">
      <c r="B201" s="313"/>
      <c r="C201" s="319"/>
      <c r="D201" s="293"/>
      <c r="E201" s="293"/>
      <c r="F201" s="312" t="s">
        <v>45</v>
      </c>
      <c r="G201" s="293"/>
      <c r="H201" s="415" t="s">
        <v>2218</v>
      </c>
      <c r="I201" s="415"/>
      <c r="J201" s="415"/>
      <c r="K201" s="334"/>
    </row>
    <row r="202" spans="2:11" ht="15" customHeight="1">
      <c r="B202" s="313"/>
      <c r="C202" s="319"/>
      <c r="D202" s="293"/>
      <c r="E202" s="293"/>
      <c r="F202" s="312" t="s">
        <v>48</v>
      </c>
      <c r="G202" s="293"/>
      <c r="H202" s="415" t="s">
        <v>2219</v>
      </c>
      <c r="I202" s="415"/>
      <c r="J202" s="415"/>
      <c r="K202" s="334"/>
    </row>
    <row r="203" spans="2:11" ht="15" customHeight="1">
      <c r="B203" s="313"/>
      <c r="C203" s="293"/>
      <c r="D203" s="293"/>
      <c r="E203" s="293"/>
      <c r="F203" s="312" t="s">
        <v>46</v>
      </c>
      <c r="G203" s="293"/>
      <c r="H203" s="415" t="s">
        <v>2220</v>
      </c>
      <c r="I203" s="415"/>
      <c r="J203" s="415"/>
      <c r="K203" s="334"/>
    </row>
    <row r="204" spans="2:11" ht="15" customHeight="1">
      <c r="B204" s="313"/>
      <c r="C204" s="293"/>
      <c r="D204" s="293"/>
      <c r="E204" s="293"/>
      <c r="F204" s="312" t="s">
        <v>47</v>
      </c>
      <c r="G204" s="293"/>
      <c r="H204" s="415" t="s">
        <v>2221</v>
      </c>
      <c r="I204" s="415"/>
      <c r="J204" s="415"/>
      <c r="K204" s="334"/>
    </row>
    <row r="205" spans="2:11" ht="15" customHeight="1">
      <c r="B205" s="313"/>
      <c r="C205" s="293"/>
      <c r="D205" s="293"/>
      <c r="E205" s="293"/>
      <c r="F205" s="312"/>
      <c r="G205" s="293"/>
      <c r="H205" s="293"/>
      <c r="I205" s="293"/>
      <c r="J205" s="293"/>
      <c r="K205" s="334"/>
    </row>
    <row r="206" spans="2:11" ht="15" customHeight="1">
      <c r="B206" s="313"/>
      <c r="C206" s="293" t="s">
        <v>2162</v>
      </c>
      <c r="D206" s="293"/>
      <c r="E206" s="293"/>
      <c r="F206" s="312" t="s">
        <v>79</v>
      </c>
      <c r="G206" s="293"/>
      <c r="H206" s="415" t="s">
        <v>2222</v>
      </c>
      <c r="I206" s="415"/>
      <c r="J206" s="415"/>
      <c r="K206" s="334"/>
    </row>
    <row r="207" spans="2:11" ht="15" customHeight="1">
      <c r="B207" s="313"/>
      <c r="C207" s="319"/>
      <c r="D207" s="293"/>
      <c r="E207" s="293"/>
      <c r="F207" s="312" t="s">
        <v>2061</v>
      </c>
      <c r="G207" s="293"/>
      <c r="H207" s="415" t="s">
        <v>2062</v>
      </c>
      <c r="I207" s="415"/>
      <c r="J207" s="415"/>
      <c r="K207" s="334"/>
    </row>
    <row r="208" spans="2:11" ht="15" customHeight="1">
      <c r="B208" s="313"/>
      <c r="C208" s="293"/>
      <c r="D208" s="293"/>
      <c r="E208" s="293"/>
      <c r="F208" s="312" t="s">
        <v>2059</v>
      </c>
      <c r="G208" s="293"/>
      <c r="H208" s="415" t="s">
        <v>2223</v>
      </c>
      <c r="I208" s="415"/>
      <c r="J208" s="415"/>
      <c r="K208" s="334"/>
    </row>
    <row r="209" spans="2:11" ht="15" customHeight="1">
      <c r="B209" s="351"/>
      <c r="C209" s="319"/>
      <c r="D209" s="319"/>
      <c r="E209" s="319"/>
      <c r="F209" s="312" t="s">
        <v>115</v>
      </c>
      <c r="G209" s="298"/>
      <c r="H209" s="416" t="s">
        <v>2063</v>
      </c>
      <c r="I209" s="416"/>
      <c r="J209" s="416"/>
      <c r="K209" s="352"/>
    </row>
    <row r="210" spans="2:11" ht="15" customHeight="1">
      <c r="B210" s="351"/>
      <c r="C210" s="319"/>
      <c r="D210" s="319"/>
      <c r="E210" s="319"/>
      <c r="F210" s="312" t="s">
        <v>2064</v>
      </c>
      <c r="G210" s="298"/>
      <c r="H210" s="416" t="s">
        <v>2224</v>
      </c>
      <c r="I210" s="416"/>
      <c r="J210" s="416"/>
      <c r="K210" s="352"/>
    </row>
    <row r="211" spans="2:11" ht="15" customHeight="1">
      <c r="B211" s="351"/>
      <c r="C211" s="319"/>
      <c r="D211" s="319"/>
      <c r="E211" s="319"/>
      <c r="F211" s="353"/>
      <c r="G211" s="298"/>
      <c r="H211" s="354"/>
      <c r="I211" s="354"/>
      <c r="J211" s="354"/>
      <c r="K211" s="352"/>
    </row>
    <row r="212" spans="2:11" ht="15" customHeight="1">
      <c r="B212" s="351"/>
      <c r="C212" s="293" t="s">
        <v>2186</v>
      </c>
      <c r="D212" s="319"/>
      <c r="E212" s="319"/>
      <c r="F212" s="312">
        <v>1</v>
      </c>
      <c r="G212" s="298"/>
      <c r="H212" s="416" t="s">
        <v>2225</v>
      </c>
      <c r="I212" s="416"/>
      <c r="J212" s="416"/>
      <c r="K212" s="352"/>
    </row>
    <row r="213" spans="2:11" ht="15" customHeight="1">
      <c r="B213" s="351"/>
      <c r="C213" s="319"/>
      <c r="D213" s="319"/>
      <c r="E213" s="319"/>
      <c r="F213" s="312">
        <v>2</v>
      </c>
      <c r="G213" s="298"/>
      <c r="H213" s="416" t="s">
        <v>2226</v>
      </c>
      <c r="I213" s="416"/>
      <c r="J213" s="416"/>
      <c r="K213" s="352"/>
    </row>
    <row r="214" spans="2:11" ht="15" customHeight="1">
      <c r="B214" s="351"/>
      <c r="C214" s="319"/>
      <c r="D214" s="319"/>
      <c r="E214" s="319"/>
      <c r="F214" s="312">
        <v>3</v>
      </c>
      <c r="G214" s="298"/>
      <c r="H214" s="416" t="s">
        <v>2227</v>
      </c>
      <c r="I214" s="416"/>
      <c r="J214" s="416"/>
      <c r="K214" s="352"/>
    </row>
    <row r="215" spans="2:11" ht="15" customHeight="1">
      <c r="B215" s="351"/>
      <c r="C215" s="319"/>
      <c r="D215" s="319"/>
      <c r="E215" s="319"/>
      <c r="F215" s="312">
        <v>4</v>
      </c>
      <c r="G215" s="298"/>
      <c r="H215" s="416" t="s">
        <v>2228</v>
      </c>
      <c r="I215" s="416"/>
      <c r="J215" s="416"/>
      <c r="K215" s="352"/>
    </row>
    <row r="216" spans="2:11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87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ht="15">
      <c r="B8" s="29"/>
      <c r="C8" s="30"/>
      <c r="D8" s="38" t="s">
        <v>124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125</v>
      </c>
      <c r="F9" s="403"/>
      <c r="G9" s="403"/>
      <c r="H9" s="403"/>
      <c r="I9" s="128"/>
      <c r="J9" s="43"/>
      <c r="K9" s="46"/>
    </row>
    <row r="10" spans="2:11" s="1" customFormat="1" ht="15">
      <c r="B10" s="42"/>
      <c r="C10" s="43"/>
      <c r="D10" s="38" t="s">
        <v>126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4" t="s">
        <v>127</v>
      </c>
      <c r="F11" s="403"/>
      <c r="G11" s="403"/>
      <c r="H11" s="40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23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29" t="s">
        <v>26</v>
      </c>
      <c r="J14" s="130" t="str">
        <f>'Rekapitulace stavby'!AN8</f>
        <v>24. 6. 2018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29" t="s">
        <v>29</v>
      </c>
      <c r="J16" s="36" t="s">
        <v>23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23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32</v>
      </c>
      <c r="E19" s="43"/>
      <c r="F19" s="43"/>
      <c r="G19" s="43"/>
      <c r="H19" s="43"/>
      <c r="I19" s="129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34</v>
      </c>
      <c r="E22" s="43"/>
      <c r="F22" s="43"/>
      <c r="G22" s="43"/>
      <c r="H22" s="43"/>
      <c r="I22" s="129" t="s">
        <v>29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31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37</v>
      </c>
      <c r="E25" s="43"/>
      <c r="F25" s="43"/>
      <c r="G25" s="43"/>
      <c r="H25" s="43"/>
      <c r="I25" s="128"/>
      <c r="J25" s="43"/>
      <c r="K25" s="46"/>
    </row>
    <row r="26" spans="2:11" s="7" customFormat="1" ht="71.25" customHeight="1">
      <c r="B26" s="131"/>
      <c r="C26" s="132"/>
      <c r="D26" s="132"/>
      <c r="E26" s="396" t="s">
        <v>38</v>
      </c>
      <c r="F26" s="396"/>
      <c r="G26" s="396"/>
      <c r="H26" s="396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39</v>
      </c>
      <c r="E29" s="43"/>
      <c r="F29" s="43"/>
      <c r="G29" s="43"/>
      <c r="H29" s="43"/>
      <c r="I29" s="128"/>
      <c r="J29" s="138">
        <f>ROUND(J95,2)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39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40">
        <f>ROUND(SUM(BE95:BE360),2)</f>
        <v>0</v>
      </c>
      <c r="G32" s="43"/>
      <c r="H32" s="43"/>
      <c r="I32" s="141">
        <v>0.21</v>
      </c>
      <c r="J32" s="140">
        <f>ROUND(ROUND((SUM(BE95:BE360)),2)*I32,2)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40">
        <f>ROUND(SUM(BF95:BF360),2)</f>
        <v>0</v>
      </c>
      <c r="G33" s="43"/>
      <c r="H33" s="43"/>
      <c r="I33" s="141">
        <v>0.15</v>
      </c>
      <c r="J33" s="140">
        <f>ROUND(ROUND((SUM(BF95:BF360)),2)*I33,2)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40">
        <f>ROUND(SUM(BG95:BG360),2)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40">
        <f>ROUND(SUM(BH95:BH360),2)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40">
        <f>ROUND(SUM(BI95:BI360),2)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49</v>
      </c>
      <c r="E38" s="80"/>
      <c r="F38" s="80"/>
      <c r="G38" s="144" t="s">
        <v>50</v>
      </c>
      <c r="H38" s="145" t="s">
        <v>51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NÍZKOPRAHOVÉ DENNÍ CENTRUM A NOCLEHÁRNA PRO ŽENY - REKONSTRUKCE A VYBAVENÍ</v>
      </c>
      <c r="F47" s="408"/>
      <c r="G47" s="408"/>
      <c r="H47" s="408"/>
      <c r="I47" s="128"/>
      <c r="J47" s="43"/>
      <c r="K47" s="46"/>
    </row>
    <row r="48" spans="2:11" ht="15">
      <c r="B48" s="29"/>
      <c r="C48" s="38" t="s">
        <v>124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125</v>
      </c>
      <c r="F49" s="403"/>
      <c r="G49" s="403"/>
      <c r="H49" s="403"/>
      <c r="I49" s="128"/>
      <c r="J49" s="43"/>
      <c r="K49" s="46"/>
    </row>
    <row r="50" spans="2:11" s="1" customFormat="1" ht="14.45" customHeight="1">
      <c r="B50" s="42"/>
      <c r="C50" s="38" t="s">
        <v>126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01.1 - Bourací práce</v>
      </c>
      <c r="F51" s="403"/>
      <c r="G51" s="403"/>
      <c r="H51" s="403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Kochova 3957, Chomutov</v>
      </c>
      <c r="G53" s="43"/>
      <c r="H53" s="43"/>
      <c r="I53" s="129" t="s">
        <v>26</v>
      </c>
      <c r="J53" s="130" t="str">
        <f>IF(J14="","",J14)</f>
        <v>24. 6. 2018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5">
      <c r="B55" s="42"/>
      <c r="C55" s="38" t="s">
        <v>28</v>
      </c>
      <c r="D55" s="43"/>
      <c r="E55" s="43"/>
      <c r="F55" s="36" t="str">
        <f>E17</f>
        <v>Statutární město Chomutov</v>
      </c>
      <c r="G55" s="43"/>
      <c r="H55" s="43"/>
      <c r="I55" s="129" t="s">
        <v>34</v>
      </c>
      <c r="J55" s="396" t="str">
        <f>E23</f>
        <v xml:space="preserve"> </v>
      </c>
      <c r="K55" s="46"/>
    </row>
    <row r="56" spans="2:11" s="1" customFormat="1" ht="14.45" customHeight="1">
      <c r="B56" s="42"/>
      <c r="C56" s="38" t="s">
        <v>32</v>
      </c>
      <c r="D56" s="43"/>
      <c r="E56" s="43"/>
      <c r="F56" s="36" t="str">
        <f>IF(E20="","",E20)</f>
        <v/>
      </c>
      <c r="G56" s="43"/>
      <c r="H56" s="43"/>
      <c r="I56" s="128"/>
      <c r="J56" s="405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129</v>
      </c>
      <c r="D58" s="142"/>
      <c r="E58" s="142"/>
      <c r="F58" s="142"/>
      <c r="G58" s="142"/>
      <c r="H58" s="142"/>
      <c r="I58" s="155"/>
      <c r="J58" s="156" t="s">
        <v>130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131</v>
      </c>
      <c r="D60" s="43"/>
      <c r="E60" s="43"/>
      <c r="F60" s="43"/>
      <c r="G60" s="43"/>
      <c r="H60" s="43"/>
      <c r="I60" s="128"/>
      <c r="J60" s="138">
        <f>J95</f>
        <v>0</v>
      </c>
      <c r="K60" s="46"/>
      <c r="AU60" s="25" t="s">
        <v>132</v>
      </c>
    </row>
    <row r="61" spans="2:11" s="8" customFormat="1" ht="24.95" customHeight="1">
      <c r="B61" s="159"/>
      <c r="C61" s="160"/>
      <c r="D61" s="161" t="s">
        <v>133</v>
      </c>
      <c r="E61" s="162"/>
      <c r="F61" s="162"/>
      <c r="G61" s="162"/>
      <c r="H61" s="162"/>
      <c r="I61" s="163"/>
      <c r="J61" s="164">
        <f>J96</f>
        <v>0</v>
      </c>
      <c r="K61" s="165"/>
    </row>
    <row r="62" spans="2:11" s="9" customFormat="1" ht="19.9" customHeight="1">
      <c r="B62" s="166"/>
      <c r="C62" s="167"/>
      <c r="D62" s="168" t="s">
        <v>134</v>
      </c>
      <c r="E62" s="169"/>
      <c r="F62" s="169"/>
      <c r="G62" s="169"/>
      <c r="H62" s="169"/>
      <c r="I62" s="170"/>
      <c r="J62" s="171">
        <f>J97</f>
        <v>0</v>
      </c>
      <c r="K62" s="172"/>
    </row>
    <row r="63" spans="2:11" s="9" customFormat="1" ht="19.9" customHeight="1">
      <c r="B63" s="166"/>
      <c r="C63" s="167"/>
      <c r="D63" s="168" t="s">
        <v>135</v>
      </c>
      <c r="E63" s="169"/>
      <c r="F63" s="169"/>
      <c r="G63" s="169"/>
      <c r="H63" s="169"/>
      <c r="I63" s="170"/>
      <c r="J63" s="171">
        <f>J226</f>
        <v>0</v>
      </c>
      <c r="K63" s="172"/>
    </row>
    <row r="64" spans="2:11" s="8" customFormat="1" ht="24.95" customHeight="1">
      <c r="B64" s="159"/>
      <c r="C64" s="160"/>
      <c r="D64" s="161" t="s">
        <v>136</v>
      </c>
      <c r="E64" s="162"/>
      <c r="F64" s="162"/>
      <c r="G64" s="162"/>
      <c r="H64" s="162"/>
      <c r="I64" s="163"/>
      <c r="J64" s="164">
        <f>J233</f>
        <v>0</v>
      </c>
      <c r="K64" s="165"/>
    </row>
    <row r="65" spans="2:11" s="9" customFormat="1" ht="19.9" customHeight="1">
      <c r="B65" s="166"/>
      <c r="C65" s="167"/>
      <c r="D65" s="168" t="s">
        <v>137</v>
      </c>
      <c r="E65" s="169"/>
      <c r="F65" s="169"/>
      <c r="G65" s="169"/>
      <c r="H65" s="169"/>
      <c r="I65" s="170"/>
      <c r="J65" s="171">
        <f>J234</f>
        <v>0</v>
      </c>
      <c r="K65" s="172"/>
    </row>
    <row r="66" spans="2:11" s="9" customFormat="1" ht="19.9" customHeight="1">
      <c r="B66" s="166"/>
      <c r="C66" s="167"/>
      <c r="D66" s="168" t="s">
        <v>138</v>
      </c>
      <c r="E66" s="169"/>
      <c r="F66" s="169"/>
      <c r="G66" s="169"/>
      <c r="H66" s="169"/>
      <c r="I66" s="170"/>
      <c r="J66" s="171">
        <f>J239</f>
        <v>0</v>
      </c>
      <c r="K66" s="172"/>
    </row>
    <row r="67" spans="2:11" s="9" customFormat="1" ht="19.9" customHeight="1">
      <c r="B67" s="166"/>
      <c r="C67" s="167"/>
      <c r="D67" s="168" t="s">
        <v>139</v>
      </c>
      <c r="E67" s="169"/>
      <c r="F67" s="169"/>
      <c r="G67" s="169"/>
      <c r="H67" s="169"/>
      <c r="I67" s="170"/>
      <c r="J67" s="171">
        <f>J273</f>
        <v>0</v>
      </c>
      <c r="K67" s="172"/>
    </row>
    <row r="68" spans="2:11" s="9" customFormat="1" ht="19.9" customHeight="1">
      <c r="B68" s="166"/>
      <c r="C68" s="167"/>
      <c r="D68" s="168" t="s">
        <v>140</v>
      </c>
      <c r="E68" s="169"/>
      <c r="F68" s="169"/>
      <c r="G68" s="169"/>
      <c r="H68" s="169"/>
      <c r="I68" s="170"/>
      <c r="J68" s="171">
        <f>J278</f>
        <v>0</v>
      </c>
      <c r="K68" s="172"/>
    </row>
    <row r="69" spans="2:11" s="9" customFormat="1" ht="19.9" customHeight="1">
      <c r="B69" s="166"/>
      <c r="C69" s="167"/>
      <c r="D69" s="168" t="s">
        <v>141</v>
      </c>
      <c r="E69" s="169"/>
      <c r="F69" s="169"/>
      <c r="G69" s="169"/>
      <c r="H69" s="169"/>
      <c r="I69" s="170"/>
      <c r="J69" s="171">
        <f>J287</f>
        <v>0</v>
      </c>
      <c r="K69" s="172"/>
    </row>
    <row r="70" spans="2:11" s="9" customFormat="1" ht="19.9" customHeight="1">
      <c r="B70" s="166"/>
      <c r="C70" s="167"/>
      <c r="D70" s="168" t="s">
        <v>142</v>
      </c>
      <c r="E70" s="169"/>
      <c r="F70" s="169"/>
      <c r="G70" s="169"/>
      <c r="H70" s="169"/>
      <c r="I70" s="170"/>
      <c r="J70" s="171">
        <f>J296</f>
        <v>0</v>
      </c>
      <c r="K70" s="172"/>
    </row>
    <row r="71" spans="2:11" s="9" customFormat="1" ht="19.9" customHeight="1">
      <c r="B71" s="166"/>
      <c r="C71" s="167"/>
      <c r="D71" s="168" t="s">
        <v>143</v>
      </c>
      <c r="E71" s="169"/>
      <c r="F71" s="169"/>
      <c r="G71" s="169"/>
      <c r="H71" s="169"/>
      <c r="I71" s="170"/>
      <c r="J71" s="171">
        <f>J309</f>
        <v>0</v>
      </c>
      <c r="K71" s="172"/>
    </row>
    <row r="72" spans="2:11" s="9" customFormat="1" ht="19.9" customHeight="1">
      <c r="B72" s="166"/>
      <c r="C72" s="167"/>
      <c r="D72" s="168" t="s">
        <v>144</v>
      </c>
      <c r="E72" s="169"/>
      <c r="F72" s="169"/>
      <c r="G72" s="169"/>
      <c r="H72" s="169"/>
      <c r="I72" s="170"/>
      <c r="J72" s="171">
        <f>J327</f>
        <v>0</v>
      </c>
      <c r="K72" s="172"/>
    </row>
    <row r="73" spans="2:11" s="9" customFormat="1" ht="19.9" customHeight="1">
      <c r="B73" s="166"/>
      <c r="C73" s="167"/>
      <c r="D73" s="168" t="s">
        <v>145</v>
      </c>
      <c r="E73" s="169"/>
      <c r="F73" s="169"/>
      <c r="G73" s="169"/>
      <c r="H73" s="169"/>
      <c r="I73" s="170"/>
      <c r="J73" s="171">
        <f>J333</f>
        <v>0</v>
      </c>
      <c r="K73" s="172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28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49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2"/>
      <c r="J79" s="61"/>
      <c r="K79" s="61"/>
      <c r="L79" s="62"/>
    </row>
    <row r="80" spans="2:12" s="1" customFormat="1" ht="36.95" customHeight="1">
      <c r="B80" s="42"/>
      <c r="C80" s="63" t="s">
        <v>146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6.5" customHeight="1">
      <c r="B83" s="42"/>
      <c r="C83" s="64"/>
      <c r="D83" s="64"/>
      <c r="E83" s="406" t="str">
        <f>E7</f>
        <v>NÍZKOPRAHOVÉ DENNÍ CENTRUM A NOCLEHÁRNA PRO ŽENY - REKONSTRUKCE A VYBAVENÍ</v>
      </c>
      <c r="F83" s="407"/>
      <c r="G83" s="407"/>
      <c r="H83" s="407"/>
      <c r="I83" s="173"/>
      <c r="J83" s="64"/>
      <c r="K83" s="64"/>
      <c r="L83" s="62"/>
    </row>
    <row r="84" spans="2:12" ht="15">
      <c r="B84" s="29"/>
      <c r="C84" s="66" t="s">
        <v>124</v>
      </c>
      <c r="D84" s="174"/>
      <c r="E84" s="174"/>
      <c r="F84" s="174"/>
      <c r="G84" s="174"/>
      <c r="H84" s="174"/>
      <c r="J84" s="174"/>
      <c r="K84" s="174"/>
      <c r="L84" s="175"/>
    </row>
    <row r="85" spans="2:12" s="1" customFormat="1" ht="16.5" customHeight="1">
      <c r="B85" s="42"/>
      <c r="C85" s="64"/>
      <c r="D85" s="64"/>
      <c r="E85" s="406" t="s">
        <v>125</v>
      </c>
      <c r="F85" s="400"/>
      <c r="G85" s="400"/>
      <c r="H85" s="400"/>
      <c r="I85" s="173"/>
      <c r="J85" s="64"/>
      <c r="K85" s="64"/>
      <c r="L85" s="62"/>
    </row>
    <row r="86" spans="2:12" s="1" customFormat="1" ht="14.45" customHeight="1">
      <c r="B86" s="42"/>
      <c r="C86" s="66" t="s">
        <v>126</v>
      </c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7.25" customHeight="1">
      <c r="B87" s="42"/>
      <c r="C87" s="64"/>
      <c r="D87" s="64"/>
      <c r="E87" s="373" t="str">
        <f>E11</f>
        <v>01.1 - Bourací práce</v>
      </c>
      <c r="F87" s="400"/>
      <c r="G87" s="400"/>
      <c r="H87" s="400"/>
      <c r="I87" s="173"/>
      <c r="J87" s="64"/>
      <c r="K87" s="64"/>
      <c r="L87" s="62"/>
    </row>
    <row r="88" spans="2:12" s="1" customFormat="1" ht="6.9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12" s="1" customFormat="1" ht="18" customHeight="1">
      <c r="B89" s="42"/>
      <c r="C89" s="66" t="s">
        <v>24</v>
      </c>
      <c r="D89" s="64"/>
      <c r="E89" s="64"/>
      <c r="F89" s="176" t="str">
        <f>F14</f>
        <v>Kochova 3957, Chomutov</v>
      </c>
      <c r="G89" s="64"/>
      <c r="H89" s="64"/>
      <c r="I89" s="177" t="s">
        <v>26</v>
      </c>
      <c r="J89" s="74" t="str">
        <f>IF(J14="","",J14)</f>
        <v>24. 6. 2018</v>
      </c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12" s="1" customFormat="1" ht="15">
      <c r="B91" s="42"/>
      <c r="C91" s="66" t="s">
        <v>28</v>
      </c>
      <c r="D91" s="64"/>
      <c r="E91" s="64"/>
      <c r="F91" s="176" t="str">
        <f>E17</f>
        <v>Statutární město Chomutov</v>
      </c>
      <c r="G91" s="64"/>
      <c r="H91" s="64"/>
      <c r="I91" s="177" t="s">
        <v>34</v>
      </c>
      <c r="J91" s="176" t="str">
        <f>E23</f>
        <v xml:space="preserve"> </v>
      </c>
      <c r="K91" s="64"/>
      <c r="L91" s="62"/>
    </row>
    <row r="92" spans="2:12" s="1" customFormat="1" ht="14.45" customHeight="1">
      <c r="B92" s="42"/>
      <c r="C92" s="66" t="s">
        <v>32</v>
      </c>
      <c r="D92" s="64"/>
      <c r="E92" s="64"/>
      <c r="F92" s="176" t="str">
        <f>IF(E20="","",E20)</f>
        <v/>
      </c>
      <c r="G92" s="64"/>
      <c r="H92" s="64"/>
      <c r="I92" s="173"/>
      <c r="J92" s="64"/>
      <c r="K92" s="64"/>
      <c r="L92" s="62"/>
    </row>
    <row r="93" spans="2:12" s="1" customFormat="1" ht="10.35" customHeight="1">
      <c r="B93" s="42"/>
      <c r="C93" s="64"/>
      <c r="D93" s="64"/>
      <c r="E93" s="64"/>
      <c r="F93" s="64"/>
      <c r="G93" s="64"/>
      <c r="H93" s="64"/>
      <c r="I93" s="173"/>
      <c r="J93" s="64"/>
      <c r="K93" s="64"/>
      <c r="L93" s="62"/>
    </row>
    <row r="94" spans="2:20" s="10" customFormat="1" ht="29.25" customHeight="1">
      <c r="B94" s="178"/>
      <c r="C94" s="179" t="s">
        <v>147</v>
      </c>
      <c r="D94" s="180" t="s">
        <v>58</v>
      </c>
      <c r="E94" s="180" t="s">
        <v>54</v>
      </c>
      <c r="F94" s="180" t="s">
        <v>148</v>
      </c>
      <c r="G94" s="180" t="s">
        <v>149</v>
      </c>
      <c r="H94" s="180" t="s">
        <v>150</v>
      </c>
      <c r="I94" s="181" t="s">
        <v>151</v>
      </c>
      <c r="J94" s="180" t="s">
        <v>130</v>
      </c>
      <c r="K94" s="182" t="s">
        <v>152</v>
      </c>
      <c r="L94" s="183"/>
      <c r="M94" s="82" t="s">
        <v>153</v>
      </c>
      <c r="N94" s="83" t="s">
        <v>43</v>
      </c>
      <c r="O94" s="83" t="s">
        <v>154</v>
      </c>
      <c r="P94" s="83" t="s">
        <v>155</v>
      </c>
      <c r="Q94" s="83" t="s">
        <v>156</v>
      </c>
      <c r="R94" s="83" t="s">
        <v>157</v>
      </c>
      <c r="S94" s="83" t="s">
        <v>158</v>
      </c>
      <c r="T94" s="84" t="s">
        <v>159</v>
      </c>
    </row>
    <row r="95" spans="2:63" s="1" customFormat="1" ht="29.25" customHeight="1">
      <c r="B95" s="42"/>
      <c r="C95" s="88" t="s">
        <v>131</v>
      </c>
      <c r="D95" s="64"/>
      <c r="E95" s="64"/>
      <c r="F95" s="64"/>
      <c r="G95" s="64"/>
      <c r="H95" s="64"/>
      <c r="I95" s="173"/>
      <c r="J95" s="184">
        <f>BK95</f>
        <v>0</v>
      </c>
      <c r="K95" s="64"/>
      <c r="L95" s="62"/>
      <c r="M95" s="85"/>
      <c r="N95" s="86"/>
      <c r="O95" s="86"/>
      <c r="P95" s="185">
        <f>P96+P233</f>
        <v>0</v>
      </c>
      <c r="Q95" s="86"/>
      <c r="R95" s="185">
        <f>R96+R233</f>
        <v>0.00935753</v>
      </c>
      <c r="S95" s="86"/>
      <c r="T95" s="186">
        <f>T96+T233</f>
        <v>22.785287690000004</v>
      </c>
      <c r="AT95" s="25" t="s">
        <v>72</v>
      </c>
      <c r="AU95" s="25" t="s">
        <v>132</v>
      </c>
      <c r="BK95" s="187">
        <f>BK96+BK233</f>
        <v>0</v>
      </c>
    </row>
    <row r="96" spans="2:63" s="11" customFormat="1" ht="37.35" customHeight="1">
      <c r="B96" s="188"/>
      <c r="C96" s="189"/>
      <c r="D96" s="190" t="s">
        <v>72</v>
      </c>
      <c r="E96" s="191" t="s">
        <v>160</v>
      </c>
      <c r="F96" s="191" t="s">
        <v>161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P97+P226</f>
        <v>0</v>
      </c>
      <c r="Q96" s="196"/>
      <c r="R96" s="197">
        <f>R97+R226</f>
        <v>0.00935753</v>
      </c>
      <c r="S96" s="196"/>
      <c r="T96" s="198">
        <f>T97+T226</f>
        <v>20.908606000000002</v>
      </c>
      <c r="AR96" s="199" t="s">
        <v>80</v>
      </c>
      <c r="AT96" s="200" t="s">
        <v>72</v>
      </c>
      <c r="AU96" s="200" t="s">
        <v>73</v>
      </c>
      <c r="AY96" s="199" t="s">
        <v>162</v>
      </c>
      <c r="BK96" s="201">
        <f>BK97+BK226</f>
        <v>0</v>
      </c>
    </row>
    <row r="97" spans="2:63" s="11" customFormat="1" ht="19.9" customHeight="1">
      <c r="B97" s="188"/>
      <c r="C97" s="189"/>
      <c r="D97" s="190" t="s">
        <v>72</v>
      </c>
      <c r="E97" s="202" t="s">
        <v>163</v>
      </c>
      <c r="F97" s="202" t="s">
        <v>164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SUM(P98:P225)</f>
        <v>0</v>
      </c>
      <c r="Q97" s="196"/>
      <c r="R97" s="197">
        <f>SUM(R98:R225)</f>
        <v>0.00935753</v>
      </c>
      <c r="S97" s="196"/>
      <c r="T97" s="198">
        <f>SUM(T98:T225)</f>
        <v>20.908606000000002</v>
      </c>
      <c r="AR97" s="199" t="s">
        <v>80</v>
      </c>
      <c r="AT97" s="200" t="s">
        <v>72</v>
      </c>
      <c r="AU97" s="200" t="s">
        <v>80</v>
      </c>
      <c r="AY97" s="199" t="s">
        <v>162</v>
      </c>
      <c r="BK97" s="201">
        <f>SUM(BK98:BK225)</f>
        <v>0</v>
      </c>
    </row>
    <row r="98" spans="2:65" s="1" customFormat="1" ht="25.5" customHeight="1">
      <c r="B98" s="42"/>
      <c r="C98" s="204" t="s">
        <v>80</v>
      </c>
      <c r="D98" s="204" t="s">
        <v>165</v>
      </c>
      <c r="E98" s="205" t="s">
        <v>166</v>
      </c>
      <c r="F98" s="206" t="s">
        <v>167</v>
      </c>
      <c r="G98" s="207" t="s">
        <v>168</v>
      </c>
      <c r="H98" s="208">
        <v>71.981</v>
      </c>
      <c r="I98" s="209"/>
      <c r="J98" s="210">
        <f>ROUND(I98*H98,2)</f>
        <v>0</v>
      </c>
      <c r="K98" s="206" t="s">
        <v>169</v>
      </c>
      <c r="L98" s="62"/>
      <c r="M98" s="211" t="s">
        <v>23</v>
      </c>
      <c r="N98" s="212" t="s">
        <v>44</v>
      </c>
      <c r="O98" s="43"/>
      <c r="P98" s="213">
        <f>O98*H98</f>
        <v>0</v>
      </c>
      <c r="Q98" s="213">
        <v>0.00013</v>
      </c>
      <c r="R98" s="213">
        <f>Q98*H98</f>
        <v>0.00935753</v>
      </c>
      <c r="S98" s="213">
        <v>0</v>
      </c>
      <c r="T98" s="214">
        <f>S98*H98</f>
        <v>0</v>
      </c>
      <c r="AR98" s="25" t="s">
        <v>170</v>
      </c>
      <c r="AT98" s="25" t="s">
        <v>165</v>
      </c>
      <c r="AU98" s="25" t="s">
        <v>82</v>
      </c>
      <c r="AY98" s="25" t="s">
        <v>162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5" t="s">
        <v>80</v>
      </c>
      <c r="BK98" s="215">
        <f>ROUND(I98*H98,2)</f>
        <v>0</v>
      </c>
      <c r="BL98" s="25" t="s">
        <v>170</v>
      </c>
      <c r="BM98" s="25" t="s">
        <v>171</v>
      </c>
    </row>
    <row r="99" spans="2:51" s="12" customFormat="1" ht="13.5">
      <c r="B99" s="216"/>
      <c r="C99" s="217"/>
      <c r="D99" s="218" t="s">
        <v>172</v>
      </c>
      <c r="E99" s="219" t="s">
        <v>23</v>
      </c>
      <c r="F99" s="220" t="s">
        <v>173</v>
      </c>
      <c r="G99" s="217"/>
      <c r="H99" s="221">
        <v>71.981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172</v>
      </c>
      <c r="AU99" s="227" t="s">
        <v>82</v>
      </c>
      <c r="AV99" s="12" t="s">
        <v>82</v>
      </c>
      <c r="AW99" s="12" t="s">
        <v>36</v>
      </c>
      <c r="AX99" s="12" t="s">
        <v>73</v>
      </c>
      <c r="AY99" s="227" t="s">
        <v>162</v>
      </c>
    </row>
    <row r="100" spans="2:51" s="13" customFormat="1" ht="13.5">
      <c r="B100" s="228"/>
      <c r="C100" s="229"/>
      <c r="D100" s="218" t="s">
        <v>172</v>
      </c>
      <c r="E100" s="230" t="s">
        <v>23</v>
      </c>
      <c r="F100" s="231" t="s">
        <v>174</v>
      </c>
      <c r="G100" s="229"/>
      <c r="H100" s="232">
        <v>71.981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172</v>
      </c>
      <c r="AU100" s="238" t="s">
        <v>82</v>
      </c>
      <c r="AV100" s="13" t="s">
        <v>170</v>
      </c>
      <c r="AW100" s="13" t="s">
        <v>36</v>
      </c>
      <c r="AX100" s="13" t="s">
        <v>80</v>
      </c>
      <c r="AY100" s="238" t="s">
        <v>162</v>
      </c>
    </row>
    <row r="101" spans="2:65" s="1" customFormat="1" ht="25.5" customHeight="1">
      <c r="B101" s="42"/>
      <c r="C101" s="204" t="s">
        <v>82</v>
      </c>
      <c r="D101" s="204" t="s">
        <v>165</v>
      </c>
      <c r="E101" s="205" t="s">
        <v>175</v>
      </c>
      <c r="F101" s="206" t="s">
        <v>176</v>
      </c>
      <c r="G101" s="207" t="s">
        <v>177</v>
      </c>
      <c r="H101" s="208">
        <v>1</v>
      </c>
      <c r="I101" s="209"/>
      <c r="J101" s="210">
        <f>ROUND(I101*H101,2)</f>
        <v>0</v>
      </c>
      <c r="K101" s="206" t="s">
        <v>169</v>
      </c>
      <c r="L101" s="62"/>
      <c r="M101" s="211" t="s">
        <v>23</v>
      </c>
      <c r="N101" s="212" t="s">
        <v>44</v>
      </c>
      <c r="O101" s="43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5" t="s">
        <v>170</v>
      </c>
      <c r="AT101" s="25" t="s">
        <v>165</v>
      </c>
      <c r="AU101" s="25" t="s">
        <v>82</v>
      </c>
      <c r="AY101" s="25" t="s">
        <v>162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5" t="s">
        <v>80</v>
      </c>
      <c r="BK101" s="215">
        <f>ROUND(I101*H101,2)</f>
        <v>0</v>
      </c>
      <c r="BL101" s="25" t="s">
        <v>170</v>
      </c>
      <c r="BM101" s="25" t="s">
        <v>178</v>
      </c>
    </row>
    <row r="102" spans="2:47" s="1" customFormat="1" ht="27">
      <c r="B102" s="42"/>
      <c r="C102" s="64"/>
      <c r="D102" s="218" t="s">
        <v>179</v>
      </c>
      <c r="E102" s="64"/>
      <c r="F102" s="239" t="s">
        <v>180</v>
      </c>
      <c r="G102" s="64"/>
      <c r="H102" s="64"/>
      <c r="I102" s="173"/>
      <c r="J102" s="64"/>
      <c r="K102" s="64"/>
      <c r="L102" s="62"/>
      <c r="M102" s="240"/>
      <c r="N102" s="43"/>
      <c r="O102" s="43"/>
      <c r="P102" s="43"/>
      <c r="Q102" s="43"/>
      <c r="R102" s="43"/>
      <c r="S102" s="43"/>
      <c r="T102" s="79"/>
      <c r="AT102" s="25" t="s">
        <v>179</v>
      </c>
      <c r="AU102" s="25" t="s">
        <v>82</v>
      </c>
    </row>
    <row r="103" spans="2:51" s="14" customFormat="1" ht="13.5">
      <c r="B103" s="241"/>
      <c r="C103" s="242"/>
      <c r="D103" s="218" t="s">
        <v>172</v>
      </c>
      <c r="E103" s="243" t="s">
        <v>23</v>
      </c>
      <c r="F103" s="244" t="s">
        <v>181</v>
      </c>
      <c r="G103" s="242"/>
      <c r="H103" s="243" t="s">
        <v>23</v>
      </c>
      <c r="I103" s="245"/>
      <c r="J103" s="242"/>
      <c r="K103" s="242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172</v>
      </c>
      <c r="AU103" s="250" t="s">
        <v>82</v>
      </c>
      <c r="AV103" s="14" t="s">
        <v>80</v>
      </c>
      <c r="AW103" s="14" t="s">
        <v>36</v>
      </c>
      <c r="AX103" s="14" t="s">
        <v>73</v>
      </c>
      <c r="AY103" s="250" t="s">
        <v>162</v>
      </c>
    </row>
    <row r="104" spans="2:51" s="12" customFormat="1" ht="13.5">
      <c r="B104" s="216"/>
      <c r="C104" s="217"/>
      <c r="D104" s="218" t="s">
        <v>172</v>
      </c>
      <c r="E104" s="219" t="s">
        <v>23</v>
      </c>
      <c r="F104" s="220" t="s">
        <v>182</v>
      </c>
      <c r="G104" s="217"/>
      <c r="H104" s="221">
        <v>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172</v>
      </c>
      <c r="AU104" s="227" t="s">
        <v>82</v>
      </c>
      <c r="AV104" s="12" t="s">
        <v>82</v>
      </c>
      <c r="AW104" s="12" t="s">
        <v>36</v>
      </c>
      <c r="AX104" s="12" t="s">
        <v>73</v>
      </c>
      <c r="AY104" s="227" t="s">
        <v>162</v>
      </c>
    </row>
    <row r="105" spans="2:51" s="13" customFormat="1" ht="13.5">
      <c r="B105" s="228"/>
      <c r="C105" s="229"/>
      <c r="D105" s="218" t="s">
        <v>172</v>
      </c>
      <c r="E105" s="230" t="s">
        <v>23</v>
      </c>
      <c r="F105" s="231" t="s">
        <v>174</v>
      </c>
      <c r="G105" s="229"/>
      <c r="H105" s="232">
        <v>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172</v>
      </c>
      <c r="AU105" s="238" t="s">
        <v>82</v>
      </c>
      <c r="AV105" s="13" t="s">
        <v>170</v>
      </c>
      <c r="AW105" s="13" t="s">
        <v>36</v>
      </c>
      <c r="AX105" s="13" t="s">
        <v>80</v>
      </c>
      <c r="AY105" s="238" t="s">
        <v>162</v>
      </c>
    </row>
    <row r="106" spans="2:65" s="1" customFormat="1" ht="16.5" customHeight="1">
      <c r="B106" s="42"/>
      <c r="C106" s="204" t="s">
        <v>183</v>
      </c>
      <c r="D106" s="204" t="s">
        <v>165</v>
      </c>
      <c r="E106" s="205" t="s">
        <v>184</v>
      </c>
      <c r="F106" s="206" t="s">
        <v>185</v>
      </c>
      <c r="G106" s="207" t="s">
        <v>186</v>
      </c>
      <c r="H106" s="208">
        <v>2.7</v>
      </c>
      <c r="I106" s="209"/>
      <c r="J106" s="210">
        <f>ROUND(I106*H106,2)</f>
        <v>0</v>
      </c>
      <c r="K106" s="206" t="s">
        <v>169</v>
      </c>
      <c r="L106" s="62"/>
      <c r="M106" s="211" t="s">
        <v>23</v>
      </c>
      <c r="N106" s="212" t="s">
        <v>44</v>
      </c>
      <c r="O106" s="43"/>
      <c r="P106" s="213">
        <f>O106*H106</f>
        <v>0</v>
      </c>
      <c r="Q106" s="213">
        <v>0</v>
      </c>
      <c r="R106" s="213">
        <f>Q106*H106</f>
        <v>0</v>
      </c>
      <c r="S106" s="213">
        <v>0.07</v>
      </c>
      <c r="T106" s="214">
        <f>S106*H106</f>
        <v>0.18900000000000003</v>
      </c>
      <c r="AR106" s="25" t="s">
        <v>170</v>
      </c>
      <c r="AT106" s="25" t="s">
        <v>165</v>
      </c>
      <c r="AU106" s="25" t="s">
        <v>82</v>
      </c>
      <c r="AY106" s="25" t="s">
        <v>162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5" t="s">
        <v>80</v>
      </c>
      <c r="BK106" s="215">
        <f>ROUND(I106*H106,2)</f>
        <v>0</v>
      </c>
      <c r="BL106" s="25" t="s">
        <v>170</v>
      </c>
      <c r="BM106" s="25" t="s">
        <v>187</v>
      </c>
    </row>
    <row r="107" spans="2:51" s="14" customFormat="1" ht="13.5">
      <c r="B107" s="241"/>
      <c r="C107" s="242"/>
      <c r="D107" s="218" t="s">
        <v>172</v>
      </c>
      <c r="E107" s="243" t="s">
        <v>23</v>
      </c>
      <c r="F107" s="244" t="s">
        <v>188</v>
      </c>
      <c r="G107" s="242"/>
      <c r="H107" s="243" t="s">
        <v>23</v>
      </c>
      <c r="I107" s="245"/>
      <c r="J107" s="242"/>
      <c r="K107" s="242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172</v>
      </c>
      <c r="AU107" s="250" t="s">
        <v>82</v>
      </c>
      <c r="AV107" s="14" t="s">
        <v>80</v>
      </c>
      <c r="AW107" s="14" t="s">
        <v>36</v>
      </c>
      <c r="AX107" s="14" t="s">
        <v>73</v>
      </c>
      <c r="AY107" s="250" t="s">
        <v>162</v>
      </c>
    </row>
    <row r="108" spans="2:51" s="12" customFormat="1" ht="13.5">
      <c r="B108" s="216"/>
      <c r="C108" s="217"/>
      <c r="D108" s="218" t="s">
        <v>172</v>
      </c>
      <c r="E108" s="219" t="s">
        <v>23</v>
      </c>
      <c r="F108" s="220" t="s">
        <v>189</v>
      </c>
      <c r="G108" s="217"/>
      <c r="H108" s="221">
        <v>2.7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172</v>
      </c>
      <c r="AU108" s="227" t="s">
        <v>82</v>
      </c>
      <c r="AV108" s="12" t="s">
        <v>82</v>
      </c>
      <c r="AW108" s="12" t="s">
        <v>36</v>
      </c>
      <c r="AX108" s="12" t="s">
        <v>73</v>
      </c>
      <c r="AY108" s="227" t="s">
        <v>162</v>
      </c>
    </row>
    <row r="109" spans="2:51" s="13" customFormat="1" ht="13.5">
      <c r="B109" s="228"/>
      <c r="C109" s="229"/>
      <c r="D109" s="218" t="s">
        <v>172</v>
      </c>
      <c r="E109" s="230" t="s">
        <v>23</v>
      </c>
      <c r="F109" s="231" t="s">
        <v>174</v>
      </c>
      <c r="G109" s="229"/>
      <c r="H109" s="232">
        <v>2.7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172</v>
      </c>
      <c r="AU109" s="238" t="s">
        <v>82</v>
      </c>
      <c r="AV109" s="13" t="s">
        <v>170</v>
      </c>
      <c r="AW109" s="13" t="s">
        <v>36</v>
      </c>
      <c r="AX109" s="13" t="s">
        <v>80</v>
      </c>
      <c r="AY109" s="238" t="s">
        <v>162</v>
      </c>
    </row>
    <row r="110" spans="2:65" s="1" customFormat="1" ht="16.5" customHeight="1">
      <c r="B110" s="42"/>
      <c r="C110" s="204" t="s">
        <v>170</v>
      </c>
      <c r="D110" s="204" t="s">
        <v>165</v>
      </c>
      <c r="E110" s="205" t="s">
        <v>190</v>
      </c>
      <c r="F110" s="206" t="s">
        <v>191</v>
      </c>
      <c r="G110" s="207" t="s">
        <v>186</v>
      </c>
      <c r="H110" s="208">
        <v>1.5</v>
      </c>
      <c r="I110" s="209"/>
      <c r="J110" s="210">
        <f>ROUND(I110*H110,2)</f>
        <v>0</v>
      </c>
      <c r="K110" s="206" t="s">
        <v>23</v>
      </c>
      <c r="L110" s="62"/>
      <c r="M110" s="211" t="s">
        <v>23</v>
      </c>
      <c r="N110" s="212" t="s">
        <v>44</v>
      </c>
      <c r="O110" s="43"/>
      <c r="P110" s="213">
        <f>O110*H110</f>
        <v>0</v>
      </c>
      <c r="Q110" s="213">
        <v>0</v>
      </c>
      <c r="R110" s="213">
        <f>Q110*H110</f>
        <v>0</v>
      </c>
      <c r="S110" s="213">
        <v>0.108</v>
      </c>
      <c r="T110" s="214">
        <f>S110*H110</f>
        <v>0.162</v>
      </c>
      <c r="AR110" s="25" t="s">
        <v>170</v>
      </c>
      <c r="AT110" s="25" t="s">
        <v>165</v>
      </c>
      <c r="AU110" s="25" t="s">
        <v>82</v>
      </c>
      <c r="AY110" s="25" t="s">
        <v>162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5" t="s">
        <v>80</v>
      </c>
      <c r="BK110" s="215">
        <f>ROUND(I110*H110,2)</f>
        <v>0</v>
      </c>
      <c r="BL110" s="25" t="s">
        <v>170</v>
      </c>
      <c r="BM110" s="25" t="s">
        <v>192</v>
      </c>
    </row>
    <row r="111" spans="2:51" s="14" customFormat="1" ht="13.5">
      <c r="B111" s="241"/>
      <c r="C111" s="242"/>
      <c r="D111" s="218" t="s">
        <v>172</v>
      </c>
      <c r="E111" s="243" t="s">
        <v>23</v>
      </c>
      <c r="F111" s="244" t="s">
        <v>188</v>
      </c>
      <c r="G111" s="242"/>
      <c r="H111" s="243" t="s">
        <v>23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172</v>
      </c>
      <c r="AU111" s="250" t="s">
        <v>82</v>
      </c>
      <c r="AV111" s="14" t="s">
        <v>80</v>
      </c>
      <c r="AW111" s="14" t="s">
        <v>36</v>
      </c>
      <c r="AX111" s="14" t="s">
        <v>73</v>
      </c>
      <c r="AY111" s="250" t="s">
        <v>162</v>
      </c>
    </row>
    <row r="112" spans="2:51" s="12" customFormat="1" ht="13.5">
      <c r="B112" s="216"/>
      <c r="C112" s="217"/>
      <c r="D112" s="218" t="s">
        <v>172</v>
      </c>
      <c r="E112" s="219" t="s">
        <v>23</v>
      </c>
      <c r="F112" s="220" t="s">
        <v>193</v>
      </c>
      <c r="G112" s="217"/>
      <c r="H112" s="221">
        <v>1.5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172</v>
      </c>
      <c r="AU112" s="227" t="s">
        <v>82</v>
      </c>
      <c r="AV112" s="12" t="s">
        <v>82</v>
      </c>
      <c r="AW112" s="12" t="s">
        <v>36</v>
      </c>
      <c r="AX112" s="12" t="s">
        <v>73</v>
      </c>
      <c r="AY112" s="227" t="s">
        <v>162</v>
      </c>
    </row>
    <row r="113" spans="2:51" s="13" customFormat="1" ht="13.5">
      <c r="B113" s="228"/>
      <c r="C113" s="229"/>
      <c r="D113" s="218" t="s">
        <v>172</v>
      </c>
      <c r="E113" s="230" t="s">
        <v>23</v>
      </c>
      <c r="F113" s="231" t="s">
        <v>174</v>
      </c>
      <c r="G113" s="229"/>
      <c r="H113" s="232">
        <v>1.5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172</v>
      </c>
      <c r="AU113" s="238" t="s">
        <v>82</v>
      </c>
      <c r="AV113" s="13" t="s">
        <v>170</v>
      </c>
      <c r="AW113" s="13" t="s">
        <v>36</v>
      </c>
      <c r="AX113" s="13" t="s">
        <v>80</v>
      </c>
      <c r="AY113" s="238" t="s">
        <v>162</v>
      </c>
    </row>
    <row r="114" spans="2:65" s="1" customFormat="1" ht="38.25" customHeight="1">
      <c r="B114" s="42"/>
      <c r="C114" s="204" t="s">
        <v>194</v>
      </c>
      <c r="D114" s="204" t="s">
        <v>165</v>
      </c>
      <c r="E114" s="205" t="s">
        <v>195</v>
      </c>
      <c r="F114" s="206" t="s">
        <v>196</v>
      </c>
      <c r="G114" s="207" t="s">
        <v>168</v>
      </c>
      <c r="H114" s="208">
        <v>6.72</v>
      </c>
      <c r="I114" s="209"/>
      <c r="J114" s="210">
        <f>ROUND(I114*H114,2)</f>
        <v>0</v>
      </c>
      <c r="K114" s="206" t="s">
        <v>169</v>
      </c>
      <c r="L114" s="62"/>
      <c r="M114" s="211" t="s">
        <v>23</v>
      </c>
      <c r="N114" s="212" t="s">
        <v>44</v>
      </c>
      <c r="O114" s="43"/>
      <c r="P114" s="213">
        <f>O114*H114</f>
        <v>0</v>
      </c>
      <c r="Q114" s="213">
        <v>0</v>
      </c>
      <c r="R114" s="213">
        <f>Q114*H114</f>
        <v>0</v>
      </c>
      <c r="S114" s="213">
        <v>0.055</v>
      </c>
      <c r="T114" s="214">
        <f>S114*H114</f>
        <v>0.3696</v>
      </c>
      <c r="AR114" s="25" t="s">
        <v>170</v>
      </c>
      <c r="AT114" s="25" t="s">
        <v>165</v>
      </c>
      <c r="AU114" s="25" t="s">
        <v>82</v>
      </c>
      <c r="AY114" s="25" t="s">
        <v>162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5" t="s">
        <v>80</v>
      </c>
      <c r="BK114" s="215">
        <f>ROUND(I114*H114,2)</f>
        <v>0</v>
      </c>
      <c r="BL114" s="25" t="s">
        <v>170</v>
      </c>
      <c r="BM114" s="25" t="s">
        <v>197</v>
      </c>
    </row>
    <row r="115" spans="2:51" s="14" customFormat="1" ht="13.5">
      <c r="B115" s="241"/>
      <c r="C115" s="242"/>
      <c r="D115" s="218" t="s">
        <v>172</v>
      </c>
      <c r="E115" s="243" t="s">
        <v>23</v>
      </c>
      <c r="F115" s="244" t="s">
        <v>198</v>
      </c>
      <c r="G115" s="242"/>
      <c r="H115" s="243" t="s">
        <v>23</v>
      </c>
      <c r="I115" s="245"/>
      <c r="J115" s="242"/>
      <c r="K115" s="242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172</v>
      </c>
      <c r="AU115" s="250" t="s">
        <v>82</v>
      </c>
      <c r="AV115" s="14" t="s">
        <v>80</v>
      </c>
      <c r="AW115" s="14" t="s">
        <v>36</v>
      </c>
      <c r="AX115" s="14" t="s">
        <v>73</v>
      </c>
      <c r="AY115" s="250" t="s">
        <v>162</v>
      </c>
    </row>
    <row r="116" spans="2:51" s="12" customFormat="1" ht="13.5">
      <c r="B116" s="216"/>
      <c r="C116" s="217"/>
      <c r="D116" s="218" t="s">
        <v>172</v>
      </c>
      <c r="E116" s="219" t="s">
        <v>23</v>
      </c>
      <c r="F116" s="220" t="s">
        <v>199</v>
      </c>
      <c r="G116" s="217"/>
      <c r="H116" s="221">
        <v>6.72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172</v>
      </c>
      <c r="AU116" s="227" t="s">
        <v>82</v>
      </c>
      <c r="AV116" s="12" t="s">
        <v>82</v>
      </c>
      <c r="AW116" s="12" t="s">
        <v>36</v>
      </c>
      <c r="AX116" s="12" t="s">
        <v>73</v>
      </c>
      <c r="AY116" s="227" t="s">
        <v>162</v>
      </c>
    </row>
    <row r="117" spans="2:51" s="13" customFormat="1" ht="13.5">
      <c r="B117" s="228"/>
      <c r="C117" s="229"/>
      <c r="D117" s="218" t="s">
        <v>172</v>
      </c>
      <c r="E117" s="230" t="s">
        <v>23</v>
      </c>
      <c r="F117" s="231" t="s">
        <v>174</v>
      </c>
      <c r="G117" s="229"/>
      <c r="H117" s="232">
        <v>6.72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172</v>
      </c>
      <c r="AU117" s="238" t="s">
        <v>82</v>
      </c>
      <c r="AV117" s="13" t="s">
        <v>170</v>
      </c>
      <c r="AW117" s="13" t="s">
        <v>36</v>
      </c>
      <c r="AX117" s="13" t="s">
        <v>80</v>
      </c>
      <c r="AY117" s="238" t="s">
        <v>162</v>
      </c>
    </row>
    <row r="118" spans="2:65" s="1" customFormat="1" ht="38.25" customHeight="1">
      <c r="B118" s="42"/>
      <c r="C118" s="204" t="s">
        <v>200</v>
      </c>
      <c r="D118" s="204" t="s">
        <v>165</v>
      </c>
      <c r="E118" s="205" t="s">
        <v>201</v>
      </c>
      <c r="F118" s="206" t="s">
        <v>202</v>
      </c>
      <c r="G118" s="207" t="s">
        <v>168</v>
      </c>
      <c r="H118" s="208">
        <v>0.97</v>
      </c>
      <c r="I118" s="209"/>
      <c r="J118" s="210">
        <f>ROUND(I118*H118,2)</f>
        <v>0</v>
      </c>
      <c r="K118" s="206" t="s">
        <v>169</v>
      </c>
      <c r="L118" s="62"/>
      <c r="M118" s="211" t="s">
        <v>23</v>
      </c>
      <c r="N118" s="212" t="s">
        <v>44</v>
      </c>
      <c r="O118" s="43"/>
      <c r="P118" s="213">
        <f>O118*H118</f>
        <v>0</v>
      </c>
      <c r="Q118" s="213">
        <v>0</v>
      </c>
      <c r="R118" s="213">
        <f>Q118*H118</f>
        <v>0</v>
      </c>
      <c r="S118" s="213">
        <v>0.183</v>
      </c>
      <c r="T118" s="214">
        <f>S118*H118</f>
        <v>0.17751</v>
      </c>
      <c r="AR118" s="25" t="s">
        <v>170</v>
      </c>
      <c r="AT118" s="25" t="s">
        <v>165</v>
      </c>
      <c r="AU118" s="25" t="s">
        <v>82</v>
      </c>
      <c r="AY118" s="25" t="s">
        <v>162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5" t="s">
        <v>80</v>
      </c>
      <c r="BK118" s="215">
        <f>ROUND(I118*H118,2)</f>
        <v>0</v>
      </c>
      <c r="BL118" s="25" t="s">
        <v>170</v>
      </c>
      <c r="BM118" s="25" t="s">
        <v>203</v>
      </c>
    </row>
    <row r="119" spans="2:51" s="14" customFormat="1" ht="13.5">
      <c r="B119" s="241"/>
      <c r="C119" s="242"/>
      <c r="D119" s="218" t="s">
        <v>172</v>
      </c>
      <c r="E119" s="243" t="s">
        <v>23</v>
      </c>
      <c r="F119" s="244" t="s">
        <v>198</v>
      </c>
      <c r="G119" s="242"/>
      <c r="H119" s="243" t="s">
        <v>23</v>
      </c>
      <c r="I119" s="245"/>
      <c r="J119" s="242"/>
      <c r="K119" s="242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172</v>
      </c>
      <c r="AU119" s="250" t="s">
        <v>82</v>
      </c>
      <c r="AV119" s="14" t="s">
        <v>80</v>
      </c>
      <c r="AW119" s="14" t="s">
        <v>36</v>
      </c>
      <c r="AX119" s="14" t="s">
        <v>73</v>
      </c>
      <c r="AY119" s="250" t="s">
        <v>162</v>
      </c>
    </row>
    <row r="120" spans="2:51" s="12" customFormat="1" ht="13.5">
      <c r="B120" s="216"/>
      <c r="C120" s="217"/>
      <c r="D120" s="218" t="s">
        <v>172</v>
      </c>
      <c r="E120" s="219" t="s">
        <v>23</v>
      </c>
      <c r="F120" s="220" t="s">
        <v>204</v>
      </c>
      <c r="G120" s="217"/>
      <c r="H120" s="221">
        <v>0.48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172</v>
      </c>
      <c r="AU120" s="227" t="s">
        <v>82</v>
      </c>
      <c r="AV120" s="12" t="s">
        <v>82</v>
      </c>
      <c r="AW120" s="12" t="s">
        <v>36</v>
      </c>
      <c r="AX120" s="12" t="s">
        <v>73</v>
      </c>
      <c r="AY120" s="227" t="s">
        <v>162</v>
      </c>
    </row>
    <row r="121" spans="2:51" s="12" customFormat="1" ht="13.5">
      <c r="B121" s="216"/>
      <c r="C121" s="217"/>
      <c r="D121" s="218" t="s">
        <v>172</v>
      </c>
      <c r="E121" s="219" t="s">
        <v>23</v>
      </c>
      <c r="F121" s="220" t="s">
        <v>205</v>
      </c>
      <c r="G121" s="217"/>
      <c r="H121" s="221">
        <v>0.49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172</v>
      </c>
      <c r="AU121" s="227" t="s">
        <v>82</v>
      </c>
      <c r="AV121" s="12" t="s">
        <v>82</v>
      </c>
      <c r="AW121" s="12" t="s">
        <v>36</v>
      </c>
      <c r="AX121" s="12" t="s">
        <v>73</v>
      </c>
      <c r="AY121" s="227" t="s">
        <v>162</v>
      </c>
    </row>
    <row r="122" spans="2:51" s="13" customFormat="1" ht="13.5">
      <c r="B122" s="228"/>
      <c r="C122" s="229"/>
      <c r="D122" s="218" t="s">
        <v>172</v>
      </c>
      <c r="E122" s="230" t="s">
        <v>23</v>
      </c>
      <c r="F122" s="231" t="s">
        <v>174</v>
      </c>
      <c r="G122" s="229"/>
      <c r="H122" s="232">
        <v>0.97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172</v>
      </c>
      <c r="AU122" s="238" t="s">
        <v>82</v>
      </c>
      <c r="AV122" s="13" t="s">
        <v>170</v>
      </c>
      <c r="AW122" s="13" t="s">
        <v>36</v>
      </c>
      <c r="AX122" s="13" t="s">
        <v>80</v>
      </c>
      <c r="AY122" s="238" t="s">
        <v>162</v>
      </c>
    </row>
    <row r="123" spans="2:65" s="1" customFormat="1" ht="25.5" customHeight="1">
      <c r="B123" s="42"/>
      <c r="C123" s="204" t="s">
        <v>206</v>
      </c>
      <c r="D123" s="204" t="s">
        <v>165</v>
      </c>
      <c r="E123" s="205" t="s">
        <v>207</v>
      </c>
      <c r="F123" s="206" t="s">
        <v>208</v>
      </c>
      <c r="G123" s="207" t="s">
        <v>168</v>
      </c>
      <c r="H123" s="208">
        <v>4.68</v>
      </c>
      <c r="I123" s="209"/>
      <c r="J123" s="210">
        <f>ROUND(I123*H123,2)</f>
        <v>0</v>
      </c>
      <c r="K123" s="206" t="s">
        <v>169</v>
      </c>
      <c r="L123" s="62"/>
      <c r="M123" s="211" t="s">
        <v>23</v>
      </c>
      <c r="N123" s="212" t="s">
        <v>44</v>
      </c>
      <c r="O123" s="43"/>
      <c r="P123" s="213">
        <f>O123*H123</f>
        <v>0</v>
      </c>
      <c r="Q123" s="213">
        <v>0</v>
      </c>
      <c r="R123" s="213">
        <f>Q123*H123</f>
        <v>0</v>
      </c>
      <c r="S123" s="213">
        <v>0.075</v>
      </c>
      <c r="T123" s="214">
        <f>S123*H123</f>
        <v>0.351</v>
      </c>
      <c r="AR123" s="25" t="s">
        <v>170</v>
      </c>
      <c r="AT123" s="25" t="s">
        <v>165</v>
      </c>
      <c r="AU123" s="25" t="s">
        <v>82</v>
      </c>
      <c r="AY123" s="25" t="s">
        <v>162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5" t="s">
        <v>80</v>
      </c>
      <c r="BK123" s="215">
        <f>ROUND(I123*H123,2)</f>
        <v>0</v>
      </c>
      <c r="BL123" s="25" t="s">
        <v>170</v>
      </c>
      <c r="BM123" s="25" t="s">
        <v>209</v>
      </c>
    </row>
    <row r="124" spans="2:51" s="14" customFormat="1" ht="13.5">
      <c r="B124" s="241"/>
      <c r="C124" s="242"/>
      <c r="D124" s="218" t="s">
        <v>172</v>
      </c>
      <c r="E124" s="243" t="s">
        <v>23</v>
      </c>
      <c r="F124" s="244" t="s">
        <v>188</v>
      </c>
      <c r="G124" s="242"/>
      <c r="H124" s="243" t="s">
        <v>23</v>
      </c>
      <c r="I124" s="245"/>
      <c r="J124" s="242"/>
      <c r="K124" s="242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172</v>
      </c>
      <c r="AU124" s="250" t="s">
        <v>82</v>
      </c>
      <c r="AV124" s="14" t="s">
        <v>80</v>
      </c>
      <c r="AW124" s="14" t="s">
        <v>36</v>
      </c>
      <c r="AX124" s="14" t="s">
        <v>73</v>
      </c>
      <c r="AY124" s="250" t="s">
        <v>162</v>
      </c>
    </row>
    <row r="125" spans="2:51" s="12" customFormat="1" ht="13.5">
      <c r="B125" s="216"/>
      <c r="C125" s="217"/>
      <c r="D125" s="218" t="s">
        <v>172</v>
      </c>
      <c r="E125" s="219" t="s">
        <v>23</v>
      </c>
      <c r="F125" s="220" t="s">
        <v>210</v>
      </c>
      <c r="G125" s="217"/>
      <c r="H125" s="221">
        <v>1.08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172</v>
      </c>
      <c r="AU125" s="227" t="s">
        <v>82</v>
      </c>
      <c r="AV125" s="12" t="s">
        <v>82</v>
      </c>
      <c r="AW125" s="12" t="s">
        <v>36</v>
      </c>
      <c r="AX125" s="12" t="s">
        <v>73</v>
      </c>
      <c r="AY125" s="227" t="s">
        <v>162</v>
      </c>
    </row>
    <row r="126" spans="2:51" s="12" customFormat="1" ht="13.5">
      <c r="B126" s="216"/>
      <c r="C126" s="217"/>
      <c r="D126" s="218" t="s">
        <v>172</v>
      </c>
      <c r="E126" s="219" t="s">
        <v>23</v>
      </c>
      <c r="F126" s="220" t="s">
        <v>211</v>
      </c>
      <c r="G126" s="217"/>
      <c r="H126" s="221">
        <v>3.6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172</v>
      </c>
      <c r="AU126" s="227" t="s">
        <v>82</v>
      </c>
      <c r="AV126" s="12" t="s">
        <v>82</v>
      </c>
      <c r="AW126" s="12" t="s">
        <v>36</v>
      </c>
      <c r="AX126" s="12" t="s">
        <v>73</v>
      </c>
      <c r="AY126" s="227" t="s">
        <v>162</v>
      </c>
    </row>
    <row r="127" spans="2:51" s="13" customFormat="1" ht="13.5">
      <c r="B127" s="228"/>
      <c r="C127" s="229"/>
      <c r="D127" s="218" t="s">
        <v>172</v>
      </c>
      <c r="E127" s="230" t="s">
        <v>23</v>
      </c>
      <c r="F127" s="231" t="s">
        <v>174</v>
      </c>
      <c r="G127" s="229"/>
      <c r="H127" s="232">
        <v>4.68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172</v>
      </c>
      <c r="AU127" s="238" t="s">
        <v>82</v>
      </c>
      <c r="AV127" s="13" t="s">
        <v>170</v>
      </c>
      <c r="AW127" s="13" t="s">
        <v>36</v>
      </c>
      <c r="AX127" s="13" t="s">
        <v>80</v>
      </c>
      <c r="AY127" s="238" t="s">
        <v>162</v>
      </c>
    </row>
    <row r="128" spans="2:65" s="1" customFormat="1" ht="25.5" customHeight="1">
      <c r="B128" s="42"/>
      <c r="C128" s="204" t="s">
        <v>212</v>
      </c>
      <c r="D128" s="204" t="s">
        <v>165</v>
      </c>
      <c r="E128" s="205" t="s">
        <v>213</v>
      </c>
      <c r="F128" s="206" t="s">
        <v>214</v>
      </c>
      <c r="G128" s="207" t="s">
        <v>168</v>
      </c>
      <c r="H128" s="208">
        <v>3.228</v>
      </c>
      <c r="I128" s="209"/>
      <c r="J128" s="210">
        <f>ROUND(I128*H128,2)</f>
        <v>0</v>
      </c>
      <c r="K128" s="206" t="s">
        <v>169</v>
      </c>
      <c r="L128" s="62"/>
      <c r="M128" s="211" t="s">
        <v>23</v>
      </c>
      <c r="N128" s="212" t="s">
        <v>44</v>
      </c>
      <c r="O128" s="43"/>
      <c r="P128" s="213">
        <f>O128*H128</f>
        <v>0</v>
      </c>
      <c r="Q128" s="213">
        <v>0</v>
      </c>
      <c r="R128" s="213">
        <f>Q128*H128</f>
        <v>0</v>
      </c>
      <c r="S128" s="213">
        <v>0.062</v>
      </c>
      <c r="T128" s="214">
        <f>S128*H128</f>
        <v>0.200136</v>
      </c>
      <c r="AR128" s="25" t="s">
        <v>170</v>
      </c>
      <c r="AT128" s="25" t="s">
        <v>165</v>
      </c>
      <c r="AU128" s="25" t="s">
        <v>82</v>
      </c>
      <c r="AY128" s="25" t="s">
        <v>162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5" t="s">
        <v>80</v>
      </c>
      <c r="BK128" s="215">
        <f>ROUND(I128*H128,2)</f>
        <v>0</v>
      </c>
      <c r="BL128" s="25" t="s">
        <v>170</v>
      </c>
      <c r="BM128" s="25" t="s">
        <v>215</v>
      </c>
    </row>
    <row r="129" spans="2:51" s="14" customFormat="1" ht="13.5">
      <c r="B129" s="241"/>
      <c r="C129" s="242"/>
      <c r="D129" s="218" t="s">
        <v>172</v>
      </c>
      <c r="E129" s="243" t="s">
        <v>23</v>
      </c>
      <c r="F129" s="244" t="s">
        <v>188</v>
      </c>
      <c r="G129" s="242"/>
      <c r="H129" s="243" t="s">
        <v>23</v>
      </c>
      <c r="I129" s="245"/>
      <c r="J129" s="242"/>
      <c r="K129" s="242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172</v>
      </c>
      <c r="AU129" s="250" t="s">
        <v>82</v>
      </c>
      <c r="AV129" s="14" t="s">
        <v>80</v>
      </c>
      <c r="AW129" s="14" t="s">
        <v>36</v>
      </c>
      <c r="AX129" s="14" t="s">
        <v>73</v>
      </c>
      <c r="AY129" s="250" t="s">
        <v>162</v>
      </c>
    </row>
    <row r="130" spans="2:51" s="12" customFormat="1" ht="13.5">
      <c r="B130" s="216"/>
      <c r="C130" s="217"/>
      <c r="D130" s="218" t="s">
        <v>172</v>
      </c>
      <c r="E130" s="219" t="s">
        <v>23</v>
      </c>
      <c r="F130" s="220" t="s">
        <v>216</v>
      </c>
      <c r="G130" s="217"/>
      <c r="H130" s="221">
        <v>1.512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172</v>
      </c>
      <c r="AU130" s="227" t="s">
        <v>82</v>
      </c>
      <c r="AV130" s="12" t="s">
        <v>82</v>
      </c>
      <c r="AW130" s="12" t="s">
        <v>36</v>
      </c>
      <c r="AX130" s="12" t="s">
        <v>73</v>
      </c>
      <c r="AY130" s="227" t="s">
        <v>162</v>
      </c>
    </row>
    <row r="131" spans="2:51" s="12" customFormat="1" ht="13.5">
      <c r="B131" s="216"/>
      <c r="C131" s="217"/>
      <c r="D131" s="218" t="s">
        <v>172</v>
      </c>
      <c r="E131" s="219" t="s">
        <v>23</v>
      </c>
      <c r="F131" s="220" t="s">
        <v>217</v>
      </c>
      <c r="G131" s="217"/>
      <c r="H131" s="221">
        <v>1.716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172</v>
      </c>
      <c r="AU131" s="227" t="s">
        <v>82</v>
      </c>
      <c r="AV131" s="12" t="s">
        <v>82</v>
      </c>
      <c r="AW131" s="12" t="s">
        <v>36</v>
      </c>
      <c r="AX131" s="12" t="s">
        <v>73</v>
      </c>
      <c r="AY131" s="227" t="s">
        <v>162</v>
      </c>
    </row>
    <row r="132" spans="2:51" s="13" customFormat="1" ht="13.5">
      <c r="B132" s="228"/>
      <c r="C132" s="229"/>
      <c r="D132" s="218" t="s">
        <v>172</v>
      </c>
      <c r="E132" s="230" t="s">
        <v>23</v>
      </c>
      <c r="F132" s="231" t="s">
        <v>174</v>
      </c>
      <c r="G132" s="229"/>
      <c r="H132" s="232">
        <v>3.228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172</v>
      </c>
      <c r="AU132" s="238" t="s">
        <v>82</v>
      </c>
      <c r="AV132" s="13" t="s">
        <v>170</v>
      </c>
      <c r="AW132" s="13" t="s">
        <v>36</v>
      </c>
      <c r="AX132" s="13" t="s">
        <v>80</v>
      </c>
      <c r="AY132" s="238" t="s">
        <v>162</v>
      </c>
    </row>
    <row r="133" spans="2:65" s="1" customFormat="1" ht="25.5" customHeight="1">
      <c r="B133" s="42"/>
      <c r="C133" s="204" t="s">
        <v>163</v>
      </c>
      <c r="D133" s="204" t="s">
        <v>165</v>
      </c>
      <c r="E133" s="205" t="s">
        <v>218</v>
      </c>
      <c r="F133" s="206" t="s">
        <v>219</v>
      </c>
      <c r="G133" s="207" t="s">
        <v>168</v>
      </c>
      <c r="H133" s="208">
        <v>13.95</v>
      </c>
      <c r="I133" s="209"/>
      <c r="J133" s="210">
        <f>ROUND(I133*H133,2)</f>
        <v>0</v>
      </c>
      <c r="K133" s="206" t="s">
        <v>169</v>
      </c>
      <c r="L133" s="62"/>
      <c r="M133" s="211" t="s">
        <v>23</v>
      </c>
      <c r="N133" s="212" t="s">
        <v>44</v>
      </c>
      <c r="O133" s="43"/>
      <c r="P133" s="213">
        <f>O133*H133</f>
        <v>0</v>
      </c>
      <c r="Q133" s="213">
        <v>0</v>
      </c>
      <c r="R133" s="213">
        <f>Q133*H133</f>
        <v>0</v>
      </c>
      <c r="S133" s="213">
        <v>0.054</v>
      </c>
      <c r="T133" s="214">
        <f>S133*H133</f>
        <v>0.7533</v>
      </c>
      <c r="AR133" s="25" t="s">
        <v>170</v>
      </c>
      <c r="AT133" s="25" t="s">
        <v>165</v>
      </c>
      <c r="AU133" s="25" t="s">
        <v>82</v>
      </c>
      <c r="AY133" s="25" t="s">
        <v>162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5" t="s">
        <v>80</v>
      </c>
      <c r="BK133" s="215">
        <f>ROUND(I133*H133,2)</f>
        <v>0</v>
      </c>
      <c r="BL133" s="25" t="s">
        <v>170</v>
      </c>
      <c r="BM133" s="25" t="s">
        <v>220</v>
      </c>
    </row>
    <row r="134" spans="2:51" s="14" customFormat="1" ht="13.5">
      <c r="B134" s="241"/>
      <c r="C134" s="242"/>
      <c r="D134" s="218" t="s">
        <v>172</v>
      </c>
      <c r="E134" s="243" t="s">
        <v>23</v>
      </c>
      <c r="F134" s="244" t="s">
        <v>188</v>
      </c>
      <c r="G134" s="242"/>
      <c r="H134" s="243" t="s">
        <v>23</v>
      </c>
      <c r="I134" s="245"/>
      <c r="J134" s="242"/>
      <c r="K134" s="242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172</v>
      </c>
      <c r="AU134" s="250" t="s">
        <v>82</v>
      </c>
      <c r="AV134" s="14" t="s">
        <v>80</v>
      </c>
      <c r="AW134" s="14" t="s">
        <v>36</v>
      </c>
      <c r="AX134" s="14" t="s">
        <v>73</v>
      </c>
      <c r="AY134" s="250" t="s">
        <v>162</v>
      </c>
    </row>
    <row r="135" spans="2:51" s="12" customFormat="1" ht="13.5">
      <c r="B135" s="216"/>
      <c r="C135" s="217"/>
      <c r="D135" s="218" t="s">
        <v>172</v>
      </c>
      <c r="E135" s="219" t="s">
        <v>23</v>
      </c>
      <c r="F135" s="220" t="s">
        <v>221</v>
      </c>
      <c r="G135" s="217"/>
      <c r="H135" s="221">
        <v>9.45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172</v>
      </c>
      <c r="AU135" s="227" t="s">
        <v>82</v>
      </c>
      <c r="AV135" s="12" t="s">
        <v>82</v>
      </c>
      <c r="AW135" s="12" t="s">
        <v>36</v>
      </c>
      <c r="AX135" s="12" t="s">
        <v>73</v>
      </c>
      <c r="AY135" s="227" t="s">
        <v>162</v>
      </c>
    </row>
    <row r="136" spans="2:51" s="12" customFormat="1" ht="13.5">
      <c r="B136" s="216"/>
      <c r="C136" s="217"/>
      <c r="D136" s="218" t="s">
        <v>172</v>
      </c>
      <c r="E136" s="219" t="s">
        <v>23</v>
      </c>
      <c r="F136" s="220" t="s">
        <v>222</v>
      </c>
      <c r="G136" s="217"/>
      <c r="H136" s="221">
        <v>4.5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172</v>
      </c>
      <c r="AU136" s="227" t="s">
        <v>82</v>
      </c>
      <c r="AV136" s="12" t="s">
        <v>82</v>
      </c>
      <c r="AW136" s="12" t="s">
        <v>36</v>
      </c>
      <c r="AX136" s="12" t="s">
        <v>73</v>
      </c>
      <c r="AY136" s="227" t="s">
        <v>162</v>
      </c>
    </row>
    <row r="137" spans="2:51" s="13" customFormat="1" ht="13.5">
      <c r="B137" s="228"/>
      <c r="C137" s="229"/>
      <c r="D137" s="218" t="s">
        <v>172</v>
      </c>
      <c r="E137" s="230" t="s">
        <v>23</v>
      </c>
      <c r="F137" s="231" t="s">
        <v>174</v>
      </c>
      <c r="G137" s="229"/>
      <c r="H137" s="232">
        <v>13.95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172</v>
      </c>
      <c r="AU137" s="238" t="s">
        <v>82</v>
      </c>
      <c r="AV137" s="13" t="s">
        <v>170</v>
      </c>
      <c r="AW137" s="13" t="s">
        <v>36</v>
      </c>
      <c r="AX137" s="13" t="s">
        <v>80</v>
      </c>
      <c r="AY137" s="238" t="s">
        <v>162</v>
      </c>
    </row>
    <row r="138" spans="2:65" s="1" customFormat="1" ht="25.5" customHeight="1">
      <c r="B138" s="42"/>
      <c r="C138" s="204" t="s">
        <v>223</v>
      </c>
      <c r="D138" s="204" t="s">
        <v>165</v>
      </c>
      <c r="E138" s="205" t="s">
        <v>224</v>
      </c>
      <c r="F138" s="206" t="s">
        <v>225</v>
      </c>
      <c r="G138" s="207" t="s">
        <v>168</v>
      </c>
      <c r="H138" s="208">
        <v>8.865</v>
      </c>
      <c r="I138" s="209"/>
      <c r="J138" s="210">
        <f>ROUND(I138*H138,2)</f>
        <v>0</v>
      </c>
      <c r="K138" s="206" t="s">
        <v>169</v>
      </c>
      <c r="L138" s="62"/>
      <c r="M138" s="211" t="s">
        <v>23</v>
      </c>
      <c r="N138" s="212" t="s">
        <v>44</v>
      </c>
      <c r="O138" s="43"/>
      <c r="P138" s="213">
        <f>O138*H138</f>
        <v>0</v>
      </c>
      <c r="Q138" s="213">
        <v>0</v>
      </c>
      <c r="R138" s="213">
        <f>Q138*H138</f>
        <v>0</v>
      </c>
      <c r="S138" s="213">
        <v>0.076</v>
      </c>
      <c r="T138" s="214">
        <f>S138*H138</f>
        <v>0.67374</v>
      </c>
      <c r="AR138" s="25" t="s">
        <v>170</v>
      </c>
      <c r="AT138" s="25" t="s">
        <v>165</v>
      </c>
      <c r="AU138" s="25" t="s">
        <v>82</v>
      </c>
      <c r="AY138" s="25" t="s">
        <v>162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5" t="s">
        <v>80</v>
      </c>
      <c r="BK138" s="215">
        <f>ROUND(I138*H138,2)</f>
        <v>0</v>
      </c>
      <c r="BL138" s="25" t="s">
        <v>170</v>
      </c>
      <c r="BM138" s="25" t="s">
        <v>226</v>
      </c>
    </row>
    <row r="139" spans="2:51" s="14" customFormat="1" ht="13.5">
      <c r="B139" s="241"/>
      <c r="C139" s="242"/>
      <c r="D139" s="218" t="s">
        <v>172</v>
      </c>
      <c r="E139" s="243" t="s">
        <v>23</v>
      </c>
      <c r="F139" s="244" t="s">
        <v>188</v>
      </c>
      <c r="G139" s="242"/>
      <c r="H139" s="243" t="s">
        <v>23</v>
      </c>
      <c r="I139" s="245"/>
      <c r="J139" s="242"/>
      <c r="K139" s="242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172</v>
      </c>
      <c r="AU139" s="250" t="s">
        <v>82</v>
      </c>
      <c r="AV139" s="14" t="s">
        <v>80</v>
      </c>
      <c r="AW139" s="14" t="s">
        <v>36</v>
      </c>
      <c r="AX139" s="14" t="s">
        <v>73</v>
      </c>
      <c r="AY139" s="250" t="s">
        <v>162</v>
      </c>
    </row>
    <row r="140" spans="2:51" s="12" customFormat="1" ht="13.5">
      <c r="B140" s="216"/>
      <c r="C140" s="217"/>
      <c r="D140" s="218" t="s">
        <v>172</v>
      </c>
      <c r="E140" s="219" t="s">
        <v>23</v>
      </c>
      <c r="F140" s="220" t="s">
        <v>227</v>
      </c>
      <c r="G140" s="217"/>
      <c r="H140" s="221">
        <v>1.773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172</v>
      </c>
      <c r="AU140" s="227" t="s">
        <v>82</v>
      </c>
      <c r="AV140" s="12" t="s">
        <v>82</v>
      </c>
      <c r="AW140" s="12" t="s">
        <v>36</v>
      </c>
      <c r="AX140" s="12" t="s">
        <v>73</v>
      </c>
      <c r="AY140" s="227" t="s">
        <v>162</v>
      </c>
    </row>
    <row r="141" spans="2:51" s="12" customFormat="1" ht="13.5">
      <c r="B141" s="216"/>
      <c r="C141" s="217"/>
      <c r="D141" s="218" t="s">
        <v>172</v>
      </c>
      <c r="E141" s="219" t="s">
        <v>23</v>
      </c>
      <c r="F141" s="220" t="s">
        <v>228</v>
      </c>
      <c r="G141" s="217"/>
      <c r="H141" s="221">
        <v>4.728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172</v>
      </c>
      <c r="AU141" s="227" t="s">
        <v>82</v>
      </c>
      <c r="AV141" s="12" t="s">
        <v>82</v>
      </c>
      <c r="AW141" s="12" t="s">
        <v>36</v>
      </c>
      <c r="AX141" s="12" t="s">
        <v>73</v>
      </c>
      <c r="AY141" s="227" t="s">
        <v>162</v>
      </c>
    </row>
    <row r="142" spans="2:51" s="12" customFormat="1" ht="13.5">
      <c r="B142" s="216"/>
      <c r="C142" s="217"/>
      <c r="D142" s="218" t="s">
        <v>172</v>
      </c>
      <c r="E142" s="219" t="s">
        <v>23</v>
      </c>
      <c r="F142" s="220" t="s">
        <v>229</v>
      </c>
      <c r="G142" s="217"/>
      <c r="H142" s="221">
        <v>2.364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172</v>
      </c>
      <c r="AU142" s="227" t="s">
        <v>82</v>
      </c>
      <c r="AV142" s="12" t="s">
        <v>82</v>
      </c>
      <c r="AW142" s="12" t="s">
        <v>36</v>
      </c>
      <c r="AX142" s="12" t="s">
        <v>73</v>
      </c>
      <c r="AY142" s="227" t="s">
        <v>162</v>
      </c>
    </row>
    <row r="143" spans="2:51" s="13" customFormat="1" ht="13.5">
      <c r="B143" s="228"/>
      <c r="C143" s="229"/>
      <c r="D143" s="218" t="s">
        <v>172</v>
      </c>
      <c r="E143" s="230" t="s">
        <v>23</v>
      </c>
      <c r="F143" s="231" t="s">
        <v>174</v>
      </c>
      <c r="G143" s="229"/>
      <c r="H143" s="232">
        <v>8.865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172</v>
      </c>
      <c r="AU143" s="238" t="s">
        <v>82</v>
      </c>
      <c r="AV143" s="13" t="s">
        <v>170</v>
      </c>
      <c r="AW143" s="13" t="s">
        <v>36</v>
      </c>
      <c r="AX143" s="13" t="s">
        <v>80</v>
      </c>
      <c r="AY143" s="238" t="s">
        <v>162</v>
      </c>
    </row>
    <row r="144" spans="2:65" s="1" customFormat="1" ht="38.25" customHeight="1">
      <c r="B144" s="42"/>
      <c r="C144" s="204" t="s">
        <v>230</v>
      </c>
      <c r="D144" s="204" t="s">
        <v>165</v>
      </c>
      <c r="E144" s="205" t="s">
        <v>231</v>
      </c>
      <c r="F144" s="206" t="s">
        <v>232</v>
      </c>
      <c r="G144" s="207" t="s">
        <v>177</v>
      </c>
      <c r="H144" s="208">
        <v>2</v>
      </c>
      <c r="I144" s="209"/>
      <c r="J144" s="210">
        <f>ROUND(I144*H144,2)</f>
        <v>0</v>
      </c>
      <c r="K144" s="206" t="s">
        <v>169</v>
      </c>
      <c r="L144" s="62"/>
      <c r="M144" s="211" t="s">
        <v>23</v>
      </c>
      <c r="N144" s="212" t="s">
        <v>44</v>
      </c>
      <c r="O144" s="43"/>
      <c r="P144" s="213">
        <f>O144*H144</f>
        <v>0</v>
      </c>
      <c r="Q144" s="213">
        <v>0</v>
      </c>
      <c r="R144" s="213">
        <f>Q144*H144</f>
        <v>0</v>
      </c>
      <c r="S144" s="213">
        <v>0.074</v>
      </c>
      <c r="T144" s="214">
        <f>S144*H144</f>
        <v>0.148</v>
      </c>
      <c r="AR144" s="25" t="s">
        <v>170</v>
      </c>
      <c r="AT144" s="25" t="s">
        <v>165</v>
      </c>
      <c r="AU144" s="25" t="s">
        <v>82</v>
      </c>
      <c r="AY144" s="25" t="s">
        <v>162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5" t="s">
        <v>80</v>
      </c>
      <c r="BK144" s="215">
        <f>ROUND(I144*H144,2)</f>
        <v>0</v>
      </c>
      <c r="BL144" s="25" t="s">
        <v>170</v>
      </c>
      <c r="BM144" s="25" t="s">
        <v>233</v>
      </c>
    </row>
    <row r="145" spans="2:51" s="14" customFormat="1" ht="13.5">
      <c r="B145" s="241"/>
      <c r="C145" s="242"/>
      <c r="D145" s="218" t="s">
        <v>172</v>
      </c>
      <c r="E145" s="243" t="s">
        <v>23</v>
      </c>
      <c r="F145" s="244" t="s">
        <v>188</v>
      </c>
      <c r="G145" s="242"/>
      <c r="H145" s="243" t="s">
        <v>23</v>
      </c>
      <c r="I145" s="245"/>
      <c r="J145" s="242"/>
      <c r="K145" s="242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172</v>
      </c>
      <c r="AU145" s="250" t="s">
        <v>82</v>
      </c>
      <c r="AV145" s="14" t="s">
        <v>80</v>
      </c>
      <c r="AW145" s="14" t="s">
        <v>36</v>
      </c>
      <c r="AX145" s="14" t="s">
        <v>73</v>
      </c>
      <c r="AY145" s="250" t="s">
        <v>162</v>
      </c>
    </row>
    <row r="146" spans="2:51" s="12" customFormat="1" ht="13.5">
      <c r="B146" s="216"/>
      <c r="C146" s="217"/>
      <c r="D146" s="218" t="s">
        <v>172</v>
      </c>
      <c r="E146" s="219" t="s">
        <v>23</v>
      </c>
      <c r="F146" s="220" t="s">
        <v>234</v>
      </c>
      <c r="G146" s="217"/>
      <c r="H146" s="221">
        <v>2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172</v>
      </c>
      <c r="AU146" s="227" t="s">
        <v>82</v>
      </c>
      <c r="AV146" s="12" t="s">
        <v>82</v>
      </c>
      <c r="AW146" s="12" t="s">
        <v>36</v>
      </c>
      <c r="AX146" s="12" t="s">
        <v>73</v>
      </c>
      <c r="AY146" s="227" t="s">
        <v>162</v>
      </c>
    </row>
    <row r="147" spans="2:51" s="13" customFormat="1" ht="13.5">
      <c r="B147" s="228"/>
      <c r="C147" s="229"/>
      <c r="D147" s="218" t="s">
        <v>172</v>
      </c>
      <c r="E147" s="230" t="s">
        <v>23</v>
      </c>
      <c r="F147" s="231" t="s">
        <v>174</v>
      </c>
      <c r="G147" s="229"/>
      <c r="H147" s="232">
        <v>2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172</v>
      </c>
      <c r="AU147" s="238" t="s">
        <v>82</v>
      </c>
      <c r="AV147" s="13" t="s">
        <v>170</v>
      </c>
      <c r="AW147" s="13" t="s">
        <v>36</v>
      </c>
      <c r="AX147" s="13" t="s">
        <v>80</v>
      </c>
      <c r="AY147" s="238" t="s">
        <v>162</v>
      </c>
    </row>
    <row r="148" spans="2:65" s="1" customFormat="1" ht="38.25" customHeight="1">
      <c r="B148" s="42"/>
      <c r="C148" s="204" t="s">
        <v>235</v>
      </c>
      <c r="D148" s="204" t="s">
        <v>165</v>
      </c>
      <c r="E148" s="205" t="s">
        <v>236</v>
      </c>
      <c r="F148" s="206" t="s">
        <v>237</v>
      </c>
      <c r="G148" s="207" t="s">
        <v>168</v>
      </c>
      <c r="H148" s="208">
        <v>3.4</v>
      </c>
      <c r="I148" s="209"/>
      <c r="J148" s="210">
        <f>ROUND(I148*H148,2)</f>
        <v>0</v>
      </c>
      <c r="K148" s="206" t="s">
        <v>169</v>
      </c>
      <c r="L148" s="62"/>
      <c r="M148" s="211" t="s">
        <v>23</v>
      </c>
      <c r="N148" s="212" t="s">
        <v>44</v>
      </c>
      <c r="O148" s="43"/>
      <c r="P148" s="213">
        <f>O148*H148</f>
        <v>0</v>
      </c>
      <c r="Q148" s="213">
        <v>0</v>
      </c>
      <c r="R148" s="213">
        <f>Q148*H148</f>
        <v>0</v>
      </c>
      <c r="S148" s="213">
        <v>0.18</v>
      </c>
      <c r="T148" s="214">
        <f>S148*H148</f>
        <v>0.612</v>
      </c>
      <c r="AR148" s="25" t="s">
        <v>170</v>
      </c>
      <c r="AT148" s="25" t="s">
        <v>165</v>
      </c>
      <c r="AU148" s="25" t="s">
        <v>82</v>
      </c>
      <c r="AY148" s="25" t="s">
        <v>162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5" t="s">
        <v>80</v>
      </c>
      <c r="BK148" s="215">
        <f>ROUND(I148*H148,2)</f>
        <v>0</v>
      </c>
      <c r="BL148" s="25" t="s">
        <v>170</v>
      </c>
      <c r="BM148" s="25" t="s">
        <v>238</v>
      </c>
    </row>
    <row r="149" spans="2:51" s="14" customFormat="1" ht="13.5">
      <c r="B149" s="241"/>
      <c r="C149" s="242"/>
      <c r="D149" s="218" t="s">
        <v>172</v>
      </c>
      <c r="E149" s="243" t="s">
        <v>23</v>
      </c>
      <c r="F149" s="244" t="s">
        <v>188</v>
      </c>
      <c r="G149" s="242"/>
      <c r="H149" s="243" t="s">
        <v>23</v>
      </c>
      <c r="I149" s="245"/>
      <c r="J149" s="242"/>
      <c r="K149" s="242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172</v>
      </c>
      <c r="AU149" s="250" t="s">
        <v>82</v>
      </c>
      <c r="AV149" s="14" t="s">
        <v>80</v>
      </c>
      <c r="AW149" s="14" t="s">
        <v>36</v>
      </c>
      <c r="AX149" s="14" t="s">
        <v>73</v>
      </c>
      <c r="AY149" s="250" t="s">
        <v>162</v>
      </c>
    </row>
    <row r="150" spans="2:51" s="12" customFormat="1" ht="13.5">
      <c r="B150" s="216"/>
      <c r="C150" s="217"/>
      <c r="D150" s="218" t="s">
        <v>172</v>
      </c>
      <c r="E150" s="219" t="s">
        <v>23</v>
      </c>
      <c r="F150" s="220" t="s">
        <v>239</v>
      </c>
      <c r="G150" s="217"/>
      <c r="H150" s="221">
        <v>3.4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172</v>
      </c>
      <c r="AU150" s="227" t="s">
        <v>82</v>
      </c>
      <c r="AV150" s="12" t="s">
        <v>82</v>
      </c>
      <c r="AW150" s="12" t="s">
        <v>36</v>
      </c>
      <c r="AX150" s="12" t="s">
        <v>73</v>
      </c>
      <c r="AY150" s="227" t="s">
        <v>162</v>
      </c>
    </row>
    <row r="151" spans="2:51" s="13" customFormat="1" ht="13.5">
      <c r="B151" s="228"/>
      <c r="C151" s="229"/>
      <c r="D151" s="218" t="s">
        <v>172</v>
      </c>
      <c r="E151" s="230" t="s">
        <v>23</v>
      </c>
      <c r="F151" s="231" t="s">
        <v>174</v>
      </c>
      <c r="G151" s="229"/>
      <c r="H151" s="232">
        <v>3.4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172</v>
      </c>
      <c r="AU151" s="238" t="s">
        <v>82</v>
      </c>
      <c r="AV151" s="13" t="s">
        <v>170</v>
      </c>
      <c r="AW151" s="13" t="s">
        <v>36</v>
      </c>
      <c r="AX151" s="13" t="s">
        <v>80</v>
      </c>
      <c r="AY151" s="238" t="s">
        <v>162</v>
      </c>
    </row>
    <row r="152" spans="2:65" s="1" customFormat="1" ht="38.25" customHeight="1">
      <c r="B152" s="42"/>
      <c r="C152" s="204" t="s">
        <v>240</v>
      </c>
      <c r="D152" s="204" t="s">
        <v>165</v>
      </c>
      <c r="E152" s="205" t="s">
        <v>241</v>
      </c>
      <c r="F152" s="206" t="s">
        <v>242</v>
      </c>
      <c r="G152" s="207" t="s">
        <v>243</v>
      </c>
      <c r="H152" s="208">
        <v>1.728</v>
      </c>
      <c r="I152" s="209"/>
      <c r="J152" s="210">
        <f>ROUND(I152*H152,2)</f>
        <v>0</v>
      </c>
      <c r="K152" s="206" t="s">
        <v>169</v>
      </c>
      <c r="L152" s="62"/>
      <c r="M152" s="211" t="s">
        <v>23</v>
      </c>
      <c r="N152" s="212" t="s">
        <v>44</v>
      </c>
      <c r="O152" s="43"/>
      <c r="P152" s="213">
        <f>O152*H152</f>
        <v>0</v>
      </c>
      <c r="Q152" s="213">
        <v>0</v>
      </c>
      <c r="R152" s="213">
        <f>Q152*H152</f>
        <v>0</v>
      </c>
      <c r="S152" s="213">
        <v>1.8</v>
      </c>
      <c r="T152" s="214">
        <f>S152*H152</f>
        <v>3.1104</v>
      </c>
      <c r="AR152" s="25" t="s">
        <v>170</v>
      </c>
      <c r="AT152" s="25" t="s">
        <v>165</v>
      </c>
      <c r="AU152" s="25" t="s">
        <v>82</v>
      </c>
      <c r="AY152" s="25" t="s">
        <v>162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5" t="s">
        <v>80</v>
      </c>
      <c r="BK152" s="215">
        <f>ROUND(I152*H152,2)</f>
        <v>0</v>
      </c>
      <c r="BL152" s="25" t="s">
        <v>170</v>
      </c>
      <c r="BM152" s="25" t="s">
        <v>244</v>
      </c>
    </row>
    <row r="153" spans="2:51" s="14" customFormat="1" ht="13.5">
      <c r="B153" s="241"/>
      <c r="C153" s="242"/>
      <c r="D153" s="218" t="s">
        <v>172</v>
      </c>
      <c r="E153" s="243" t="s">
        <v>23</v>
      </c>
      <c r="F153" s="244" t="s">
        <v>188</v>
      </c>
      <c r="G153" s="242"/>
      <c r="H153" s="243" t="s">
        <v>23</v>
      </c>
      <c r="I153" s="245"/>
      <c r="J153" s="242"/>
      <c r="K153" s="242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172</v>
      </c>
      <c r="AU153" s="250" t="s">
        <v>82</v>
      </c>
      <c r="AV153" s="14" t="s">
        <v>80</v>
      </c>
      <c r="AW153" s="14" t="s">
        <v>36</v>
      </c>
      <c r="AX153" s="14" t="s">
        <v>73</v>
      </c>
      <c r="AY153" s="250" t="s">
        <v>162</v>
      </c>
    </row>
    <row r="154" spans="2:51" s="12" customFormat="1" ht="13.5">
      <c r="B154" s="216"/>
      <c r="C154" s="217"/>
      <c r="D154" s="218" t="s">
        <v>172</v>
      </c>
      <c r="E154" s="219" t="s">
        <v>23</v>
      </c>
      <c r="F154" s="220" t="s">
        <v>245</v>
      </c>
      <c r="G154" s="217"/>
      <c r="H154" s="221">
        <v>1.728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172</v>
      </c>
      <c r="AU154" s="227" t="s">
        <v>82</v>
      </c>
      <c r="AV154" s="12" t="s">
        <v>82</v>
      </c>
      <c r="AW154" s="12" t="s">
        <v>36</v>
      </c>
      <c r="AX154" s="12" t="s">
        <v>73</v>
      </c>
      <c r="AY154" s="227" t="s">
        <v>162</v>
      </c>
    </row>
    <row r="155" spans="2:51" s="13" customFormat="1" ht="13.5">
      <c r="B155" s="228"/>
      <c r="C155" s="229"/>
      <c r="D155" s="218" t="s">
        <v>172</v>
      </c>
      <c r="E155" s="230" t="s">
        <v>23</v>
      </c>
      <c r="F155" s="231" t="s">
        <v>174</v>
      </c>
      <c r="G155" s="229"/>
      <c r="H155" s="232">
        <v>1.728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172</v>
      </c>
      <c r="AU155" s="238" t="s">
        <v>82</v>
      </c>
      <c r="AV155" s="13" t="s">
        <v>170</v>
      </c>
      <c r="AW155" s="13" t="s">
        <v>36</v>
      </c>
      <c r="AX155" s="13" t="s">
        <v>80</v>
      </c>
      <c r="AY155" s="238" t="s">
        <v>162</v>
      </c>
    </row>
    <row r="156" spans="2:65" s="1" customFormat="1" ht="38.25" customHeight="1">
      <c r="B156" s="42"/>
      <c r="C156" s="204" t="s">
        <v>246</v>
      </c>
      <c r="D156" s="204" t="s">
        <v>165</v>
      </c>
      <c r="E156" s="205" t="s">
        <v>247</v>
      </c>
      <c r="F156" s="206" t="s">
        <v>248</v>
      </c>
      <c r="G156" s="207" t="s">
        <v>186</v>
      </c>
      <c r="H156" s="208">
        <v>3.6</v>
      </c>
      <c r="I156" s="209"/>
      <c r="J156" s="210">
        <f>ROUND(I156*H156,2)</f>
        <v>0</v>
      </c>
      <c r="K156" s="206" t="s">
        <v>169</v>
      </c>
      <c r="L156" s="62"/>
      <c r="M156" s="211" t="s">
        <v>23</v>
      </c>
      <c r="N156" s="212" t="s">
        <v>44</v>
      </c>
      <c r="O156" s="43"/>
      <c r="P156" s="213">
        <f>O156*H156</f>
        <v>0</v>
      </c>
      <c r="Q156" s="213">
        <v>0</v>
      </c>
      <c r="R156" s="213">
        <f>Q156*H156</f>
        <v>0</v>
      </c>
      <c r="S156" s="213">
        <v>0.065</v>
      </c>
      <c r="T156" s="214">
        <f>S156*H156</f>
        <v>0.234</v>
      </c>
      <c r="AR156" s="25" t="s">
        <v>170</v>
      </c>
      <c r="AT156" s="25" t="s">
        <v>165</v>
      </c>
      <c r="AU156" s="25" t="s">
        <v>82</v>
      </c>
      <c r="AY156" s="25" t="s">
        <v>162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5" t="s">
        <v>80</v>
      </c>
      <c r="BK156" s="215">
        <f>ROUND(I156*H156,2)</f>
        <v>0</v>
      </c>
      <c r="BL156" s="25" t="s">
        <v>170</v>
      </c>
      <c r="BM156" s="25" t="s">
        <v>249</v>
      </c>
    </row>
    <row r="157" spans="2:51" s="14" customFormat="1" ht="13.5">
      <c r="B157" s="241"/>
      <c r="C157" s="242"/>
      <c r="D157" s="218" t="s">
        <v>172</v>
      </c>
      <c r="E157" s="243" t="s">
        <v>23</v>
      </c>
      <c r="F157" s="244" t="s">
        <v>250</v>
      </c>
      <c r="G157" s="242"/>
      <c r="H157" s="243" t="s">
        <v>23</v>
      </c>
      <c r="I157" s="245"/>
      <c r="J157" s="242"/>
      <c r="K157" s="242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172</v>
      </c>
      <c r="AU157" s="250" t="s">
        <v>82</v>
      </c>
      <c r="AV157" s="14" t="s">
        <v>80</v>
      </c>
      <c r="AW157" s="14" t="s">
        <v>36</v>
      </c>
      <c r="AX157" s="14" t="s">
        <v>73</v>
      </c>
      <c r="AY157" s="250" t="s">
        <v>162</v>
      </c>
    </row>
    <row r="158" spans="2:51" s="12" customFormat="1" ht="13.5">
      <c r="B158" s="216"/>
      <c r="C158" s="217"/>
      <c r="D158" s="218" t="s">
        <v>172</v>
      </c>
      <c r="E158" s="219" t="s">
        <v>23</v>
      </c>
      <c r="F158" s="220" t="s">
        <v>251</v>
      </c>
      <c r="G158" s="217"/>
      <c r="H158" s="221">
        <v>3.6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172</v>
      </c>
      <c r="AU158" s="227" t="s">
        <v>82</v>
      </c>
      <c r="AV158" s="12" t="s">
        <v>82</v>
      </c>
      <c r="AW158" s="12" t="s">
        <v>36</v>
      </c>
      <c r="AX158" s="12" t="s">
        <v>73</v>
      </c>
      <c r="AY158" s="227" t="s">
        <v>162</v>
      </c>
    </row>
    <row r="159" spans="2:51" s="13" customFormat="1" ht="13.5">
      <c r="B159" s="228"/>
      <c r="C159" s="229"/>
      <c r="D159" s="218" t="s">
        <v>172</v>
      </c>
      <c r="E159" s="230" t="s">
        <v>23</v>
      </c>
      <c r="F159" s="231" t="s">
        <v>174</v>
      </c>
      <c r="G159" s="229"/>
      <c r="H159" s="232">
        <v>3.6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172</v>
      </c>
      <c r="AU159" s="238" t="s">
        <v>82</v>
      </c>
      <c r="AV159" s="13" t="s">
        <v>170</v>
      </c>
      <c r="AW159" s="13" t="s">
        <v>36</v>
      </c>
      <c r="AX159" s="13" t="s">
        <v>80</v>
      </c>
      <c r="AY159" s="238" t="s">
        <v>162</v>
      </c>
    </row>
    <row r="160" spans="2:65" s="1" customFormat="1" ht="25.5" customHeight="1">
      <c r="B160" s="42"/>
      <c r="C160" s="204" t="s">
        <v>10</v>
      </c>
      <c r="D160" s="204" t="s">
        <v>165</v>
      </c>
      <c r="E160" s="205" t="s">
        <v>252</v>
      </c>
      <c r="F160" s="206" t="s">
        <v>253</v>
      </c>
      <c r="G160" s="207" t="s">
        <v>168</v>
      </c>
      <c r="H160" s="208">
        <v>71.981</v>
      </c>
      <c r="I160" s="209"/>
      <c r="J160" s="210">
        <f>ROUND(I160*H160,2)</f>
        <v>0</v>
      </c>
      <c r="K160" s="206" t="s">
        <v>169</v>
      </c>
      <c r="L160" s="62"/>
      <c r="M160" s="211" t="s">
        <v>23</v>
      </c>
      <c r="N160" s="212" t="s">
        <v>44</v>
      </c>
      <c r="O160" s="43"/>
      <c r="P160" s="213">
        <f>O160*H160</f>
        <v>0</v>
      </c>
      <c r="Q160" s="213">
        <v>0</v>
      </c>
      <c r="R160" s="213">
        <f>Q160*H160</f>
        <v>0</v>
      </c>
      <c r="S160" s="213">
        <v>0.05</v>
      </c>
      <c r="T160" s="214">
        <f>S160*H160</f>
        <v>3.59905</v>
      </c>
      <c r="AR160" s="25" t="s">
        <v>170</v>
      </c>
      <c r="AT160" s="25" t="s">
        <v>165</v>
      </c>
      <c r="AU160" s="25" t="s">
        <v>82</v>
      </c>
      <c r="AY160" s="25" t="s">
        <v>162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5" t="s">
        <v>80</v>
      </c>
      <c r="BK160" s="215">
        <f>ROUND(I160*H160,2)</f>
        <v>0</v>
      </c>
      <c r="BL160" s="25" t="s">
        <v>170</v>
      </c>
      <c r="BM160" s="25" t="s">
        <v>254</v>
      </c>
    </row>
    <row r="161" spans="2:51" s="14" customFormat="1" ht="13.5">
      <c r="B161" s="241"/>
      <c r="C161" s="242"/>
      <c r="D161" s="218" t="s">
        <v>172</v>
      </c>
      <c r="E161" s="243" t="s">
        <v>23</v>
      </c>
      <c r="F161" s="244" t="s">
        <v>188</v>
      </c>
      <c r="G161" s="242"/>
      <c r="H161" s="243" t="s">
        <v>23</v>
      </c>
      <c r="I161" s="245"/>
      <c r="J161" s="242"/>
      <c r="K161" s="242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172</v>
      </c>
      <c r="AU161" s="250" t="s">
        <v>82</v>
      </c>
      <c r="AV161" s="14" t="s">
        <v>80</v>
      </c>
      <c r="AW161" s="14" t="s">
        <v>36</v>
      </c>
      <c r="AX161" s="14" t="s">
        <v>73</v>
      </c>
      <c r="AY161" s="250" t="s">
        <v>162</v>
      </c>
    </row>
    <row r="162" spans="2:51" s="14" customFormat="1" ht="13.5">
      <c r="B162" s="241"/>
      <c r="C162" s="242"/>
      <c r="D162" s="218" t="s">
        <v>172</v>
      </c>
      <c r="E162" s="243" t="s">
        <v>23</v>
      </c>
      <c r="F162" s="244" t="s">
        <v>255</v>
      </c>
      <c r="G162" s="242"/>
      <c r="H162" s="243" t="s">
        <v>23</v>
      </c>
      <c r="I162" s="245"/>
      <c r="J162" s="242"/>
      <c r="K162" s="242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172</v>
      </c>
      <c r="AU162" s="250" t="s">
        <v>82</v>
      </c>
      <c r="AV162" s="14" t="s">
        <v>80</v>
      </c>
      <c r="AW162" s="14" t="s">
        <v>36</v>
      </c>
      <c r="AX162" s="14" t="s">
        <v>73</v>
      </c>
      <c r="AY162" s="250" t="s">
        <v>162</v>
      </c>
    </row>
    <row r="163" spans="2:51" s="12" customFormat="1" ht="13.5">
      <c r="B163" s="216"/>
      <c r="C163" s="217"/>
      <c r="D163" s="218" t="s">
        <v>172</v>
      </c>
      <c r="E163" s="219" t="s">
        <v>23</v>
      </c>
      <c r="F163" s="220" t="s">
        <v>256</v>
      </c>
      <c r="G163" s="217"/>
      <c r="H163" s="221">
        <v>8.49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172</v>
      </c>
      <c r="AU163" s="227" t="s">
        <v>82</v>
      </c>
      <c r="AV163" s="12" t="s">
        <v>82</v>
      </c>
      <c r="AW163" s="12" t="s">
        <v>36</v>
      </c>
      <c r="AX163" s="12" t="s">
        <v>73</v>
      </c>
      <c r="AY163" s="227" t="s">
        <v>162</v>
      </c>
    </row>
    <row r="164" spans="2:51" s="15" customFormat="1" ht="13.5">
      <c r="B164" s="251"/>
      <c r="C164" s="252"/>
      <c r="D164" s="218" t="s">
        <v>172</v>
      </c>
      <c r="E164" s="253" t="s">
        <v>23</v>
      </c>
      <c r="F164" s="254" t="s">
        <v>257</v>
      </c>
      <c r="G164" s="252"/>
      <c r="H164" s="255">
        <v>8.49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172</v>
      </c>
      <c r="AU164" s="261" t="s">
        <v>82</v>
      </c>
      <c r="AV164" s="15" t="s">
        <v>183</v>
      </c>
      <c r="AW164" s="15" t="s">
        <v>36</v>
      </c>
      <c r="AX164" s="15" t="s">
        <v>73</v>
      </c>
      <c r="AY164" s="261" t="s">
        <v>162</v>
      </c>
    </row>
    <row r="165" spans="2:51" s="14" customFormat="1" ht="13.5">
      <c r="B165" s="241"/>
      <c r="C165" s="242"/>
      <c r="D165" s="218" t="s">
        <v>172</v>
      </c>
      <c r="E165" s="243" t="s">
        <v>23</v>
      </c>
      <c r="F165" s="244" t="s">
        <v>258</v>
      </c>
      <c r="G165" s="242"/>
      <c r="H165" s="243" t="s">
        <v>23</v>
      </c>
      <c r="I165" s="245"/>
      <c r="J165" s="242"/>
      <c r="K165" s="242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172</v>
      </c>
      <c r="AU165" s="250" t="s">
        <v>82</v>
      </c>
      <c r="AV165" s="14" t="s">
        <v>80</v>
      </c>
      <c r="AW165" s="14" t="s">
        <v>36</v>
      </c>
      <c r="AX165" s="14" t="s">
        <v>73</v>
      </c>
      <c r="AY165" s="250" t="s">
        <v>162</v>
      </c>
    </row>
    <row r="166" spans="2:51" s="12" customFormat="1" ht="13.5">
      <c r="B166" s="216"/>
      <c r="C166" s="217"/>
      <c r="D166" s="218" t="s">
        <v>172</v>
      </c>
      <c r="E166" s="219" t="s">
        <v>23</v>
      </c>
      <c r="F166" s="220" t="s">
        <v>259</v>
      </c>
      <c r="G166" s="217"/>
      <c r="H166" s="221">
        <v>8.453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172</v>
      </c>
      <c r="AU166" s="227" t="s">
        <v>82</v>
      </c>
      <c r="AV166" s="12" t="s">
        <v>82</v>
      </c>
      <c r="AW166" s="12" t="s">
        <v>36</v>
      </c>
      <c r="AX166" s="12" t="s">
        <v>73</v>
      </c>
      <c r="AY166" s="227" t="s">
        <v>162</v>
      </c>
    </row>
    <row r="167" spans="2:51" s="15" customFormat="1" ht="13.5">
      <c r="B167" s="251"/>
      <c r="C167" s="252"/>
      <c r="D167" s="218" t="s">
        <v>172</v>
      </c>
      <c r="E167" s="253" t="s">
        <v>23</v>
      </c>
      <c r="F167" s="254" t="s">
        <v>257</v>
      </c>
      <c r="G167" s="252"/>
      <c r="H167" s="255">
        <v>8.453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172</v>
      </c>
      <c r="AU167" s="261" t="s">
        <v>82</v>
      </c>
      <c r="AV167" s="15" t="s">
        <v>183</v>
      </c>
      <c r="AW167" s="15" t="s">
        <v>36</v>
      </c>
      <c r="AX167" s="15" t="s">
        <v>73</v>
      </c>
      <c r="AY167" s="261" t="s">
        <v>162</v>
      </c>
    </row>
    <row r="168" spans="2:51" s="14" customFormat="1" ht="13.5">
      <c r="B168" s="241"/>
      <c r="C168" s="242"/>
      <c r="D168" s="218" t="s">
        <v>172</v>
      </c>
      <c r="E168" s="243" t="s">
        <v>23</v>
      </c>
      <c r="F168" s="244" t="s">
        <v>260</v>
      </c>
      <c r="G168" s="242"/>
      <c r="H168" s="243" t="s">
        <v>23</v>
      </c>
      <c r="I168" s="245"/>
      <c r="J168" s="242"/>
      <c r="K168" s="242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172</v>
      </c>
      <c r="AU168" s="250" t="s">
        <v>82</v>
      </c>
      <c r="AV168" s="14" t="s">
        <v>80</v>
      </c>
      <c r="AW168" s="14" t="s">
        <v>36</v>
      </c>
      <c r="AX168" s="14" t="s">
        <v>73</v>
      </c>
      <c r="AY168" s="250" t="s">
        <v>162</v>
      </c>
    </row>
    <row r="169" spans="2:51" s="12" customFormat="1" ht="13.5">
      <c r="B169" s="216"/>
      <c r="C169" s="217"/>
      <c r="D169" s="218" t="s">
        <v>172</v>
      </c>
      <c r="E169" s="219" t="s">
        <v>23</v>
      </c>
      <c r="F169" s="220" t="s">
        <v>261</v>
      </c>
      <c r="G169" s="217"/>
      <c r="H169" s="221">
        <v>6.557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172</v>
      </c>
      <c r="AU169" s="227" t="s">
        <v>82</v>
      </c>
      <c r="AV169" s="12" t="s">
        <v>82</v>
      </c>
      <c r="AW169" s="12" t="s">
        <v>36</v>
      </c>
      <c r="AX169" s="12" t="s">
        <v>73</v>
      </c>
      <c r="AY169" s="227" t="s">
        <v>162</v>
      </c>
    </row>
    <row r="170" spans="2:51" s="15" customFormat="1" ht="13.5">
      <c r="B170" s="251"/>
      <c r="C170" s="252"/>
      <c r="D170" s="218" t="s">
        <v>172</v>
      </c>
      <c r="E170" s="253" t="s">
        <v>23</v>
      </c>
      <c r="F170" s="254" t="s">
        <v>257</v>
      </c>
      <c r="G170" s="252"/>
      <c r="H170" s="255">
        <v>6.557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172</v>
      </c>
      <c r="AU170" s="261" t="s">
        <v>82</v>
      </c>
      <c r="AV170" s="15" t="s">
        <v>183</v>
      </c>
      <c r="AW170" s="15" t="s">
        <v>36</v>
      </c>
      <c r="AX170" s="15" t="s">
        <v>73</v>
      </c>
      <c r="AY170" s="261" t="s">
        <v>162</v>
      </c>
    </row>
    <row r="171" spans="2:51" s="14" customFormat="1" ht="13.5">
      <c r="B171" s="241"/>
      <c r="C171" s="242"/>
      <c r="D171" s="218" t="s">
        <v>172</v>
      </c>
      <c r="E171" s="243" t="s">
        <v>23</v>
      </c>
      <c r="F171" s="244" t="s">
        <v>262</v>
      </c>
      <c r="G171" s="242"/>
      <c r="H171" s="243" t="s">
        <v>23</v>
      </c>
      <c r="I171" s="245"/>
      <c r="J171" s="242"/>
      <c r="K171" s="242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172</v>
      </c>
      <c r="AU171" s="250" t="s">
        <v>82</v>
      </c>
      <c r="AV171" s="14" t="s">
        <v>80</v>
      </c>
      <c r="AW171" s="14" t="s">
        <v>36</v>
      </c>
      <c r="AX171" s="14" t="s">
        <v>73</v>
      </c>
      <c r="AY171" s="250" t="s">
        <v>162</v>
      </c>
    </row>
    <row r="172" spans="2:51" s="12" customFormat="1" ht="13.5">
      <c r="B172" s="216"/>
      <c r="C172" s="217"/>
      <c r="D172" s="218" t="s">
        <v>172</v>
      </c>
      <c r="E172" s="219" t="s">
        <v>23</v>
      </c>
      <c r="F172" s="220" t="s">
        <v>263</v>
      </c>
      <c r="G172" s="217"/>
      <c r="H172" s="221">
        <v>24.041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172</v>
      </c>
      <c r="AU172" s="227" t="s">
        <v>82</v>
      </c>
      <c r="AV172" s="12" t="s">
        <v>82</v>
      </c>
      <c r="AW172" s="12" t="s">
        <v>36</v>
      </c>
      <c r="AX172" s="12" t="s">
        <v>73</v>
      </c>
      <c r="AY172" s="227" t="s">
        <v>162</v>
      </c>
    </row>
    <row r="173" spans="2:51" s="15" customFormat="1" ht="13.5">
      <c r="B173" s="251"/>
      <c r="C173" s="252"/>
      <c r="D173" s="218" t="s">
        <v>172</v>
      </c>
      <c r="E173" s="253" t="s">
        <v>23</v>
      </c>
      <c r="F173" s="254" t="s">
        <v>257</v>
      </c>
      <c r="G173" s="252"/>
      <c r="H173" s="255">
        <v>24.041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AT173" s="261" t="s">
        <v>172</v>
      </c>
      <c r="AU173" s="261" t="s">
        <v>82</v>
      </c>
      <c r="AV173" s="15" t="s">
        <v>183</v>
      </c>
      <c r="AW173" s="15" t="s">
        <v>36</v>
      </c>
      <c r="AX173" s="15" t="s">
        <v>73</v>
      </c>
      <c r="AY173" s="261" t="s">
        <v>162</v>
      </c>
    </row>
    <row r="174" spans="2:51" s="14" customFormat="1" ht="13.5">
      <c r="B174" s="241"/>
      <c r="C174" s="242"/>
      <c r="D174" s="218" t="s">
        <v>172</v>
      </c>
      <c r="E174" s="243" t="s">
        <v>23</v>
      </c>
      <c r="F174" s="244" t="s">
        <v>264</v>
      </c>
      <c r="G174" s="242"/>
      <c r="H174" s="243" t="s">
        <v>23</v>
      </c>
      <c r="I174" s="245"/>
      <c r="J174" s="242"/>
      <c r="K174" s="242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172</v>
      </c>
      <c r="AU174" s="250" t="s">
        <v>82</v>
      </c>
      <c r="AV174" s="14" t="s">
        <v>80</v>
      </c>
      <c r="AW174" s="14" t="s">
        <v>36</v>
      </c>
      <c r="AX174" s="14" t="s">
        <v>73</v>
      </c>
      <c r="AY174" s="250" t="s">
        <v>162</v>
      </c>
    </row>
    <row r="175" spans="2:51" s="12" customFormat="1" ht="13.5">
      <c r="B175" s="216"/>
      <c r="C175" s="217"/>
      <c r="D175" s="218" t="s">
        <v>172</v>
      </c>
      <c r="E175" s="219" t="s">
        <v>23</v>
      </c>
      <c r="F175" s="220" t="s">
        <v>265</v>
      </c>
      <c r="G175" s="217"/>
      <c r="H175" s="221">
        <v>24.44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172</v>
      </c>
      <c r="AU175" s="227" t="s">
        <v>82</v>
      </c>
      <c r="AV175" s="12" t="s">
        <v>82</v>
      </c>
      <c r="AW175" s="12" t="s">
        <v>36</v>
      </c>
      <c r="AX175" s="12" t="s">
        <v>73</v>
      </c>
      <c r="AY175" s="227" t="s">
        <v>162</v>
      </c>
    </row>
    <row r="176" spans="2:51" s="15" customFormat="1" ht="13.5">
      <c r="B176" s="251"/>
      <c r="C176" s="252"/>
      <c r="D176" s="218" t="s">
        <v>172</v>
      </c>
      <c r="E176" s="253" t="s">
        <v>23</v>
      </c>
      <c r="F176" s="254" t="s">
        <v>257</v>
      </c>
      <c r="G176" s="252"/>
      <c r="H176" s="255">
        <v>24.44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172</v>
      </c>
      <c r="AU176" s="261" t="s">
        <v>82</v>
      </c>
      <c r="AV176" s="15" t="s">
        <v>183</v>
      </c>
      <c r="AW176" s="15" t="s">
        <v>36</v>
      </c>
      <c r="AX176" s="15" t="s">
        <v>73</v>
      </c>
      <c r="AY176" s="261" t="s">
        <v>162</v>
      </c>
    </row>
    <row r="177" spans="2:51" s="13" customFormat="1" ht="13.5">
      <c r="B177" s="228"/>
      <c r="C177" s="229"/>
      <c r="D177" s="218" t="s">
        <v>172</v>
      </c>
      <c r="E177" s="230" t="s">
        <v>23</v>
      </c>
      <c r="F177" s="231" t="s">
        <v>174</v>
      </c>
      <c r="G177" s="229"/>
      <c r="H177" s="232">
        <v>71.981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172</v>
      </c>
      <c r="AU177" s="238" t="s">
        <v>82</v>
      </c>
      <c r="AV177" s="13" t="s">
        <v>170</v>
      </c>
      <c r="AW177" s="13" t="s">
        <v>36</v>
      </c>
      <c r="AX177" s="13" t="s">
        <v>80</v>
      </c>
      <c r="AY177" s="238" t="s">
        <v>162</v>
      </c>
    </row>
    <row r="178" spans="2:65" s="1" customFormat="1" ht="25.5" customHeight="1">
      <c r="B178" s="42"/>
      <c r="C178" s="204" t="s">
        <v>266</v>
      </c>
      <c r="D178" s="204" t="s">
        <v>165</v>
      </c>
      <c r="E178" s="205" t="s">
        <v>267</v>
      </c>
      <c r="F178" s="206" t="s">
        <v>268</v>
      </c>
      <c r="G178" s="207" t="s">
        <v>168</v>
      </c>
      <c r="H178" s="208">
        <v>191.673</v>
      </c>
      <c r="I178" s="209"/>
      <c r="J178" s="210">
        <f>ROUND(I178*H178,2)</f>
        <v>0</v>
      </c>
      <c r="K178" s="206" t="s">
        <v>169</v>
      </c>
      <c r="L178" s="62"/>
      <c r="M178" s="211" t="s">
        <v>23</v>
      </c>
      <c r="N178" s="212" t="s">
        <v>44</v>
      </c>
      <c r="O178" s="43"/>
      <c r="P178" s="213">
        <f>O178*H178</f>
        <v>0</v>
      </c>
      <c r="Q178" s="213">
        <v>0</v>
      </c>
      <c r="R178" s="213">
        <f>Q178*H178</f>
        <v>0</v>
      </c>
      <c r="S178" s="213">
        <v>0.046</v>
      </c>
      <c r="T178" s="214">
        <f>S178*H178</f>
        <v>8.816958</v>
      </c>
      <c r="AR178" s="25" t="s">
        <v>170</v>
      </c>
      <c r="AT178" s="25" t="s">
        <v>165</v>
      </c>
      <c r="AU178" s="25" t="s">
        <v>82</v>
      </c>
      <c r="AY178" s="25" t="s">
        <v>162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5" t="s">
        <v>80</v>
      </c>
      <c r="BK178" s="215">
        <f>ROUND(I178*H178,2)</f>
        <v>0</v>
      </c>
      <c r="BL178" s="25" t="s">
        <v>170</v>
      </c>
      <c r="BM178" s="25" t="s">
        <v>269</v>
      </c>
    </row>
    <row r="179" spans="2:51" s="14" customFormat="1" ht="13.5">
      <c r="B179" s="241"/>
      <c r="C179" s="242"/>
      <c r="D179" s="218" t="s">
        <v>172</v>
      </c>
      <c r="E179" s="243" t="s">
        <v>23</v>
      </c>
      <c r="F179" s="244" t="s">
        <v>198</v>
      </c>
      <c r="G179" s="242"/>
      <c r="H179" s="243" t="s">
        <v>23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172</v>
      </c>
      <c r="AU179" s="250" t="s">
        <v>82</v>
      </c>
      <c r="AV179" s="14" t="s">
        <v>80</v>
      </c>
      <c r="AW179" s="14" t="s">
        <v>36</v>
      </c>
      <c r="AX179" s="14" t="s">
        <v>73</v>
      </c>
      <c r="AY179" s="250" t="s">
        <v>162</v>
      </c>
    </row>
    <row r="180" spans="2:51" s="14" customFormat="1" ht="13.5">
      <c r="B180" s="241"/>
      <c r="C180" s="242"/>
      <c r="D180" s="218" t="s">
        <v>172</v>
      </c>
      <c r="E180" s="243" t="s">
        <v>23</v>
      </c>
      <c r="F180" s="244" t="s">
        <v>255</v>
      </c>
      <c r="G180" s="242"/>
      <c r="H180" s="243" t="s">
        <v>23</v>
      </c>
      <c r="I180" s="245"/>
      <c r="J180" s="242"/>
      <c r="K180" s="242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172</v>
      </c>
      <c r="AU180" s="250" t="s">
        <v>82</v>
      </c>
      <c r="AV180" s="14" t="s">
        <v>80</v>
      </c>
      <c r="AW180" s="14" t="s">
        <v>36</v>
      </c>
      <c r="AX180" s="14" t="s">
        <v>73</v>
      </c>
      <c r="AY180" s="250" t="s">
        <v>162</v>
      </c>
    </row>
    <row r="181" spans="2:51" s="12" customFormat="1" ht="13.5">
      <c r="B181" s="216"/>
      <c r="C181" s="217"/>
      <c r="D181" s="218" t="s">
        <v>172</v>
      </c>
      <c r="E181" s="219" t="s">
        <v>23</v>
      </c>
      <c r="F181" s="220" t="s">
        <v>270</v>
      </c>
      <c r="G181" s="217"/>
      <c r="H181" s="221">
        <v>30.438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172</v>
      </c>
      <c r="AU181" s="227" t="s">
        <v>82</v>
      </c>
      <c r="AV181" s="12" t="s">
        <v>82</v>
      </c>
      <c r="AW181" s="12" t="s">
        <v>36</v>
      </c>
      <c r="AX181" s="12" t="s">
        <v>73</v>
      </c>
      <c r="AY181" s="227" t="s">
        <v>162</v>
      </c>
    </row>
    <row r="182" spans="2:51" s="12" customFormat="1" ht="13.5">
      <c r="B182" s="216"/>
      <c r="C182" s="217"/>
      <c r="D182" s="218" t="s">
        <v>172</v>
      </c>
      <c r="E182" s="219" t="s">
        <v>23</v>
      </c>
      <c r="F182" s="220" t="s">
        <v>271</v>
      </c>
      <c r="G182" s="217"/>
      <c r="H182" s="221">
        <v>2.738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172</v>
      </c>
      <c r="AU182" s="227" t="s">
        <v>82</v>
      </c>
      <c r="AV182" s="12" t="s">
        <v>82</v>
      </c>
      <c r="AW182" s="12" t="s">
        <v>36</v>
      </c>
      <c r="AX182" s="12" t="s">
        <v>73</v>
      </c>
      <c r="AY182" s="227" t="s">
        <v>162</v>
      </c>
    </row>
    <row r="183" spans="2:51" s="12" customFormat="1" ht="13.5">
      <c r="B183" s="216"/>
      <c r="C183" s="217"/>
      <c r="D183" s="218" t="s">
        <v>172</v>
      </c>
      <c r="E183" s="219" t="s">
        <v>23</v>
      </c>
      <c r="F183" s="220" t="s">
        <v>272</v>
      </c>
      <c r="G183" s="217"/>
      <c r="H183" s="221">
        <v>-1.512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172</v>
      </c>
      <c r="AU183" s="227" t="s">
        <v>82</v>
      </c>
      <c r="AV183" s="12" t="s">
        <v>82</v>
      </c>
      <c r="AW183" s="12" t="s">
        <v>36</v>
      </c>
      <c r="AX183" s="12" t="s">
        <v>73</v>
      </c>
      <c r="AY183" s="227" t="s">
        <v>162</v>
      </c>
    </row>
    <row r="184" spans="2:51" s="12" customFormat="1" ht="13.5">
      <c r="B184" s="216"/>
      <c r="C184" s="217"/>
      <c r="D184" s="218" t="s">
        <v>172</v>
      </c>
      <c r="E184" s="219" t="s">
        <v>23</v>
      </c>
      <c r="F184" s="220" t="s">
        <v>273</v>
      </c>
      <c r="G184" s="217"/>
      <c r="H184" s="221">
        <v>-4.334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172</v>
      </c>
      <c r="AU184" s="227" t="s">
        <v>82</v>
      </c>
      <c r="AV184" s="12" t="s">
        <v>82</v>
      </c>
      <c r="AW184" s="12" t="s">
        <v>36</v>
      </c>
      <c r="AX184" s="12" t="s">
        <v>73</v>
      </c>
      <c r="AY184" s="227" t="s">
        <v>162</v>
      </c>
    </row>
    <row r="185" spans="2:51" s="15" customFormat="1" ht="13.5">
      <c r="B185" s="251"/>
      <c r="C185" s="252"/>
      <c r="D185" s="218" t="s">
        <v>172</v>
      </c>
      <c r="E185" s="253" t="s">
        <v>23</v>
      </c>
      <c r="F185" s="254" t="s">
        <v>257</v>
      </c>
      <c r="G185" s="252"/>
      <c r="H185" s="255">
        <v>27.33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AT185" s="261" t="s">
        <v>172</v>
      </c>
      <c r="AU185" s="261" t="s">
        <v>82</v>
      </c>
      <c r="AV185" s="15" t="s">
        <v>183</v>
      </c>
      <c r="AW185" s="15" t="s">
        <v>36</v>
      </c>
      <c r="AX185" s="15" t="s">
        <v>73</v>
      </c>
      <c r="AY185" s="261" t="s">
        <v>162</v>
      </c>
    </row>
    <row r="186" spans="2:51" s="14" customFormat="1" ht="13.5">
      <c r="B186" s="241"/>
      <c r="C186" s="242"/>
      <c r="D186" s="218" t="s">
        <v>172</v>
      </c>
      <c r="E186" s="243" t="s">
        <v>23</v>
      </c>
      <c r="F186" s="244" t="s">
        <v>258</v>
      </c>
      <c r="G186" s="242"/>
      <c r="H186" s="243" t="s">
        <v>23</v>
      </c>
      <c r="I186" s="245"/>
      <c r="J186" s="242"/>
      <c r="K186" s="242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172</v>
      </c>
      <c r="AU186" s="250" t="s">
        <v>82</v>
      </c>
      <c r="AV186" s="14" t="s">
        <v>80</v>
      </c>
      <c r="AW186" s="14" t="s">
        <v>36</v>
      </c>
      <c r="AX186" s="14" t="s">
        <v>73</v>
      </c>
      <c r="AY186" s="250" t="s">
        <v>162</v>
      </c>
    </row>
    <row r="187" spans="2:51" s="12" customFormat="1" ht="13.5">
      <c r="B187" s="216"/>
      <c r="C187" s="217"/>
      <c r="D187" s="218" t="s">
        <v>172</v>
      </c>
      <c r="E187" s="219" t="s">
        <v>23</v>
      </c>
      <c r="F187" s="220" t="s">
        <v>274</v>
      </c>
      <c r="G187" s="217"/>
      <c r="H187" s="221">
        <v>39.516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172</v>
      </c>
      <c r="AU187" s="227" t="s">
        <v>82</v>
      </c>
      <c r="AV187" s="12" t="s">
        <v>82</v>
      </c>
      <c r="AW187" s="12" t="s">
        <v>36</v>
      </c>
      <c r="AX187" s="12" t="s">
        <v>73</v>
      </c>
      <c r="AY187" s="227" t="s">
        <v>162</v>
      </c>
    </row>
    <row r="188" spans="2:51" s="12" customFormat="1" ht="13.5">
      <c r="B188" s="216"/>
      <c r="C188" s="217"/>
      <c r="D188" s="218" t="s">
        <v>172</v>
      </c>
      <c r="E188" s="219" t="s">
        <v>23</v>
      </c>
      <c r="F188" s="220" t="s">
        <v>275</v>
      </c>
      <c r="G188" s="217"/>
      <c r="H188" s="221">
        <v>1.886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172</v>
      </c>
      <c r="AU188" s="227" t="s">
        <v>82</v>
      </c>
      <c r="AV188" s="12" t="s">
        <v>82</v>
      </c>
      <c r="AW188" s="12" t="s">
        <v>36</v>
      </c>
      <c r="AX188" s="12" t="s">
        <v>73</v>
      </c>
      <c r="AY188" s="227" t="s">
        <v>162</v>
      </c>
    </row>
    <row r="189" spans="2:51" s="12" customFormat="1" ht="13.5">
      <c r="B189" s="216"/>
      <c r="C189" s="217"/>
      <c r="D189" s="218" t="s">
        <v>172</v>
      </c>
      <c r="E189" s="219" t="s">
        <v>23</v>
      </c>
      <c r="F189" s="220" t="s">
        <v>273</v>
      </c>
      <c r="G189" s="217"/>
      <c r="H189" s="221">
        <v>-4.334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172</v>
      </c>
      <c r="AU189" s="227" t="s">
        <v>82</v>
      </c>
      <c r="AV189" s="12" t="s">
        <v>82</v>
      </c>
      <c r="AW189" s="12" t="s">
        <v>36</v>
      </c>
      <c r="AX189" s="12" t="s">
        <v>73</v>
      </c>
      <c r="AY189" s="227" t="s">
        <v>162</v>
      </c>
    </row>
    <row r="190" spans="2:51" s="15" customFormat="1" ht="13.5">
      <c r="B190" s="251"/>
      <c r="C190" s="252"/>
      <c r="D190" s="218" t="s">
        <v>172</v>
      </c>
      <c r="E190" s="253" t="s">
        <v>23</v>
      </c>
      <c r="F190" s="254" t="s">
        <v>257</v>
      </c>
      <c r="G190" s="252"/>
      <c r="H190" s="255">
        <v>37.068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172</v>
      </c>
      <c r="AU190" s="261" t="s">
        <v>82</v>
      </c>
      <c r="AV190" s="15" t="s">
        <v>183</v>
      </c>
      <c r="AW190" s="15" t="s">
        <v>36</v>
      </c>
      <c r="AX190" s="15" t="s">
        <v>73</v>
      </c>
      <c r="AY190" s="261" t="s">
        <v>162</v>
      </c>
    </row>
    <row r="191" spans="2:51" s="14" customFormat="1" ht="13.5">
      <c r="B191" s="241"/>
      <c r="C191" s="242"/>
      <c r="D191" s="218" t="s">
        <v>172</v>
      </c>
      <c r="E191" s="243" t="s">
        <v>23</v>
      </c>
      <c r="F191" s="244" t="s">
        <v>276</v>
      </c>
      <c r="G191" s="242"/>
      <c r="H191" s="243" t="s">
        <v>23</v>
      </c>
      <c r="I191" s="245"/>
      <c r="J191" s="242"/>
      <c r="K191" s="242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172</v>
      </c>
      <c r="AU191" s="250" t="s">
        <v>82</v>
      </c>
      <c r="AV191" s="14" t="s">
        <v>80</v>
      </c>
      <c r="AW191" s="14" t="s">
        <v>36</v>
      </c>
      <c r="AX191" s="14" t="s">
        <v>73</v>
      </c>
      <c r="AY191" s="250" t="s">
        <v>162</v>
      </c>
    </row>
    <row r="192" spans="2:51" s="12" customFormat="1" ht="13.5">
      <c r="B192" s="216"/>
      <c r="C192" s="217"/>
      <c r="D192" s="218" t="s">
        <v>172</v>
      </c>
      <c r="E192" s="219" t="s">
        <v>23</v>
      </c>
      <c r="F192" s="220" t="s">
        <v>277</v>
      </c>
      <c r="G192" s="217"/>
      <c r="H192" s="221">
        <v>7.276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172</v>
      </c>
      <c r="AU192" s="227" t="s">
        <v>82</v>
      </c>
      <c r="AV192" s="12" t="s">
        <v>82</v>
      </c>
      <c r="AW192" s="12" t="s">
        <v>36</v>
      </c>
      <c r="AX192" s="12" t="s">
        <v>73</v>
      </c>
      <c r="AY192" s="227" t="s">
        <v>162</v>
      </c>
    </row>
    <row r="193" spans="2:51" s="12" customFormat="1" ht="13.5">
      <c r="B193" s="216"/>
      <c r="C193" s="217"/>
      <c r="D193" s="218" t="s">
        <v>172</v>
      </c>
      <c r="E193" s="219" t="s">
        <v>23</v>
      </c>
      <c r="F193" s="220" t="s">
        <v>278</v>
      </c>
      <c r="G193" s="217"/>
      <c r="H193" s="221">
        <v>0.812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172</v>
      </c>
      <c r="AU193" s="227" t="s">
        <v>82</v>
      </c>
      <c r="AV193" s="12" t="s">
        <v>82</v>
      </c>
      <c r="AW193" s="12" t="s">
        <v>36</v>
      </c>
      <c r="AX193" s="12" t="s">
        <v>73</v>
      </c>
      <c r="AY193" s="227" t="s">
        <v>162</v>
      </c>
    </row>
    <row r="194" spans="2:51" s="12" customFormat="1" ht="13.5">
      <c r="B194" s="216"/>
      <c r="C194" s="217"/>
      <c r="D194" s="218" t="s">
        <v>172</v>
      </c>
      <c r="E194" s="219" t="s">
        <v>23</v>
      </c>
      <c r="F194" s="220" t="s">
        <v>279</v>
      </c>
      <c r="G194" s="217"/>
      <c r="H194" s="221">
        <v>-0.6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172</v>
      </c>
      <c r="AU194" s="227" t="s">
        <v>82</v>
      </c>
      <c r="AV194" s="12" t="s">
        <v>82</v>
      </c>
      <c r="AW194" s="12" t="s">
        <v>36</v>
      </c>
      <c r="AX194" s="12" t="s">
        <v>73</v>
      </c>
      <c r="AY194" s="227" t="s">
        <v>162</v>
      </c>
    </row>
    <row r="195" spans="2:51" s="15" customFormat="1" ht="13.5">
      <c r="B195" s="251"/>
      <c r="C195" s="252"/>
      <c r="D195" s="218" t="s">
        <v>172</v>
      </c>
      <c r="E195" s="253" t="s">
        <v>23</v>
      </c>
      <c r="F195" s="254" t="s">
        <v>257</v>
      </c>
      <c r="G195" s="252"/>
      <c r="H195" s="255">
        <v>7.488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172</v>
      </c>
      <c r="AU195" s="261" t="s">
        <v>82</v>
      </c>
      <c r="AV195" s="15" t="s">
        <v>183</v>
      </c>
      <c r="AW195" s="15" t="s">
        <v>36</v>
      </c>
      <c r="AX195" s="15" t="s">
        <v>73</v>
      </c>
      <c r="AY195" s="261" t="s">
        <v>162</v>
      </c>
    </row>
    <row r="196" spans="2:51" s="14" customFormat="1" ht="13.5">
      <c r="B196" s="241"/>
      <c r="C196" s="242"/>
      <c r="D196" s="218" t="s">
        <v>172</v>
      </c>
      <c r="E196" s="243" t="s">
        <v>23</v>
      </c>
      <c r="F196" s="244" t="s">
        <v>262</v>
      </c>
      <c r="G196" s="242"/>
      <c r="H196" s="243" t="s">
        <v>23</v>
      </c>
      <c r="I196" s="245"/>
      <c r="J196" s="242"/>
      <c r="K196" s="242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172</v>
      </c>
      <c r="AU196" s="250" t="s">
        <v>82</v>
      </c>
      <c r="AV196" s="14" t="s">
        <v>80</v>
      </c>
      <c r="AW196" s="14" t="s">
        <v>36</v>
      </c>
      <c r="AX196" s="14" t="s">
        <v>73</v>
      </c>
      <c r="AY196" s="250" t="s">
        <v>162</v>
      </c>
    </row>
    <row r="197" spans="2:51" s="12" customFormat="1" ht="13.5">
      <c r="B197" s="216"/>
      <c r="C197" s="217"/>
      <c r="D197" s="218" t="s">
        <v>172</v>
      </c>
      <c r="E197" s="219" t="s">
        <v>23</v>
      </c>
      <c r="F197" s="220" t="s">
        <v>280</v>
      </c>
      <c r="G197" s="217"/>
      <c r="H197" s="221">
        <v>81.4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172</v>
      </c>
      <c r="AU197" s="227" t="s">
        <v>82</v>
      </c>
      <c r="AV197" s="12" t="s">
        <v>82</v>
      </c>
      <c r="AW197" s="12" t="s">
        <v>36</v>
      </c>
      <c r="AX197" s="12" t="s">
        <v>73</v>
      </c>
      <c r="AY197" s="227" t="s">
        <v>162</v>
      </c>
    </row>
    <row r="198" spans="2:51" s="12" customFormat="1" ht="13.5">
      <c r="B198" s="216"/>
      <c r="C198" s="217"/>
      <c r="D198" s="218" t="s">
        <v>172</v>
      </c>
      <c r="E198" s="219" t="s">
        <v>23</v>
      </c>
      <c r="F198" s="220" t="s">
        <v>281</v>
      </c>
      <c r="G198" s="217"/>
      <c r="H198" s="221">
        <v>-2.16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172</v>
      </c>
      <c r="AU198" s="227" t="s">
        <v>82</v>
      </c>
      <c r="AV198" s="12" t="s">
        <v>82</v>
      </c>
      <c r="AW198" s="12" t="s">
        <v>36</v>
      </c>
      <c r="AX198" s="12" t="s">
        <v>73</v>
      </c>
      <c r="AY198" s="227" t="s">
        <v>162</v>
      </c>
    </row>
    <row r="199" spans="2:51" s="12" customFormat="1" ht="13.5">
      <c r="B199" s="216"/>
      <c r="C199" s="217"/>
      <c r="D199" s="218" t="s">
        <v>172</v>
      </c>
      <c r="E199" s="219" t="s">
        <v>23</v>
      </c>
      <c r="F199" s="220" t="s">
        <v>282</v>
      </c>
      <c r="G199" s="217"/>
      <c r="H199" s="221">
        <v>-1.44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172</v>
      </c>
      <c r="AU199" s="227" t="s">
        <v>82</v>
      </c>
      <c r="AV199" s="12" t="s">
        <v>82</v>
      </c>
      <c r="AW199" s="12" t="s">
        <v>36</v>
      </c>
      <c r="AX199" s="12" t="s">
        <v>73</v>
      </c>
      <c r="AY199" s="227" t="s">
        <v>162</v>
      </c>
    </row>
    <row r="200" spans="2:51" s="12" customFormat="1" ht="13.5">
      <c r="B200" s="216"/>
      <c r="C200" s="217"/>
      <c r="D200" s="218" t="s">
        <v>172</v>
      </c>
      <c r="E200" s="219" t="s">
        <v>23</v>
      </c>
      <c r="F200" s="220" t="s">
        <v>283</v>
      </c>
      <c r="G200" s="217"/>
      <c r="H200" s="221">
        <v>-1.576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172</v>
      </c>
      <c r="AU200" s="227" t="s">
        <v>82</v>
      </c>
      <c r="AV200" s="12" t="s">
        <v>82</v>
      </c>
      <c r="AW200" s="12" t="s">
        <v>36</v>
      </c>
      <c r="AX200" s="12" t="s">
        <v>73</v>
      </c>
      <c r="AY200" s="227" t="s">
        <v>162</v>
      </c>
    </row>
    <row r="201" spans="2:51" s="15" customFormat="1" ht="13.5">
      <c r="B201" s="251"/>
      <c r="C201" s="252"/>
      <c r="D201" s="218" t="s">
        <v>172</v>
      </c>
      <c r="E201" s="253" t="s">
        <v>23</v>
      </c>
      <c r="F201" s="254" t="s">
        <v>257</v>
      </c>
      <c r="G201" s="252"/>
      <c r="H201" s="255">
        <v>76.224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172</v>
      </c>
      <c r="AU201" s="261" t="s">
        <v>82</v>
      </c>
      <c r="AV201" s="15" t="s">
        <v>183</v>
      </c>
      <c r="AW201" s="15" t="s">
        <v>36</v>
      </c>
      <c r="AX201" s="15" t="s">
        <v>73</v>
      </c>
      <c r="AY201" s="261" t="s">
        <v>162</v>
      </c>
    </row>
    <row r="202" spans="2:51" s="14" customFormat="1" ht="13.5">
      <c r="B202" s="241"/>
      <c r="C202" s="242"/>
      <c r="D202" s="218" t="s">
        <v>172</v>
      </c>
      <c r="E202" s="243" t="s">
        <v>23</v>
      </c>
      <c r="F202" s="244" t="s">
        <v>264</v>
      </c>
      <c r="G202" s="242"/>
      <c r="H202" s="243" t="s">
        <v>23</v>
      </c>
      <c r="I202" s="245"/>
      <c r="J202" s="242"/>
      <c r="K202" s="242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172</v>
      </c>
      <c r="AU202" s="250" t="s">
        <v>82</v>
      </c>
      <c r="AV202" s="14" t="s">
        <v>80</v>
      </c>
      <c r="AW202" s="14" t="s">
        <v>36</v>
      </c>
      <c r="AX202" s="14" t="s">
        <v>73</v>
      </c>
      <c r="AY202" s="250" t="s">
        <v>162</v>
      </c>
    </row>
    <row r="203" spans="2:51" s="12" customFormat="1" ht="13.5">
      <c r="B203" s="216"/>
      <c r="C203" s="217"/>
      <c r="D203" s="218" t="s">
        <v>172</v>
      </c>
      <c r="E203" s="219" t="s">
        <v>23</v>
      </c>
      <c r="F203" s="220" t="s">
        <v>284</v>
      </c>
      <c r="G203" s="217"/>
      <c r="H203" s="221">
        <v>52.866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172</v>
      </c>
      <c r="AU203" s="227" t="s">
        <v>82</v>
      </c>
      <c r="AV203" s="12" t="s">
        <v>82</v>
      </c>
      <c r="AW203" s="12" t="s">
        <v>36</v>
      </c>
      <c r="AX203" s="12" t="s">
        <v>73</v>
      </c>
      <c r="AY203" s="227" t="s">
        <v>162</v>
      </c>
    </row>
    <row r="204" spans="2:51" s="12" customFormat="1" ht="13.5">
      <c r="B204" s="216"/>
      <c r="C204" s="217"/>
      <c r="D204" s="218" t="s">
        <v>172</v>
      </c>
      <c r="E204" s="219" t="s">
        <v>23</v>
      </c>
      <c r="F204" s="220" t="s">
        <v>285</v>
      </c>
      <c r="G204" s="217"/>
      <c r="H204" s="221">
        <v>1.02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172</v>
      </c>
      <c r="AU204" s="227" t="s">
        <v>82</v>
      </c>
      <c r="AV204" s="12" t="s">
        <v>82</v>
      </c>
      <c r="AW204" s="12" t="s">
        <v>36</v>
      </c>
      <c r="AX204" s="12" t="s">
        <v>73</v>
      </c>
      <c r="AY204" s="227" t="s">
        <v>162</v>
      </c>
    </row>
    <row r="205" spans="2:51" s="12" customFormat="1" ht="13.5">
      <c r="B205" s="216"/>
      <c r="C205" s="217"/>
      <c r="D205" s="218" t="s">
        <v>172</v>
      </c>
      <c r="E205" s="219" t="s">
        <v>23</v>
      </c>
      <c r="F205" s="220" t="s">
        <v>286</v>
      </c>
      <c r="G205" s="217"/>
      <c r="H205" s="221">
        <v>-3.96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172</v>
      </c>
      <c r="AU205" s="227" t="s">
        <v>82</v>
      </c>
      <c r="AV205" s="12" t="s">
        <v>82</v>
      </c>
      <c r="AW205" s="12" t="s">
        <v>36</v>
      </c>
      <c r="AX205" s="12" t="s">
        <v>73</v>
      </c>
      <c r="AY205" s="227" t="s">
        <v>162</v>
      </c>
    </row>
    <row r="206" spans="2:51" s="12" customFormat="1" ht="13.5">
      <c r="B206" s="216"/>
      <c r="C206" s="217"/>
      <c r="D206" s="218" t="s">
        <v>172</v>
      </c>
      <c r="E206" s="219" t="s">
        <v>23</v>
      </c>
      <c r="F206" s="220" t="s">
        <v>287</v>
      </c>
      <c r="G206" s="217"/>
      <c r="H206" s="221">
        <v>-4.59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172</v>
      </c>
      <c r="AU206" s="227" t="s">
        <v>82</v>
      </c>
      <c r="AV206" s="12" t="s">
        <v>82</v>
      </c>
      <c r="AW206" s="12" t="s">
        <v>36</v>
      </c>
      <c r="AX206" s="12" t="s">
        <v>73</v>
      </c>
      <c r="AY206" s="227" t="s">
        <v>162</v>
      </c>
    </row>
    <row r="207" spans="2:51" s="12" customFormat="1" ht="13.5">
      <c r="B207" s="216"/>
      <c r="C207" s="217"/>
      <c r="D207" s="218" t="s">
        <v>172</v>
      </c>
      <c r="E207" s="219" t="s">
        <v>23</v>
      </c>
      <c r="F207" s="220" t="s">
        <v>288</v>
      </c>
      <c r="G207" s="217"/>
      <c r="H207" s="221">
        <v>-1.773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172</v>
      </c>
      <c r="AU207" s="227" t="s">
        <v>82</v>
      </c>
      <c r="AV207" s="12" t="s">
        <v>82</v>
      </c>
      <c r="AW207" s="12" t="s">
        <v>36</v>
      </c>
      <c r="AX207" s="12" t="s">
        <v>73</v>
      </c>
      <c r="AY207" s="227" t="s">
        <v>162</v>
      </c>
    </row>
    <row r="208" spans="2:51" s="15" customFormat="1" ht="13.5">
      <c r="B208" s="251"/>
      <c r="C208" s="252"/>
      <c r="D208" s="218" t="s">
        <v>172</v>
      </c>
      <c r="E208" s="253" t="s">
        <v>23</v>
      </c>
      <c r="F208" s="254" t="s">
        <v>257</v>
      </c>
      <c r="G208" s="252"/>
      <c r="H208" s="255">
        <v>43.563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AT208" s="261" t="s">
        <v>172</v>
      </c>
      <c r="AU208" s="261" t="s">
        <v>82</v>
      </c>
      <c r="AV208" s="15" t="s">
        <v>183</v>
      </c>
      <c r="AW208" s="15" t="s">
        <v>36</v>
      </c>
      <c r="AX208" s="15" t="s">
        <v>73</v>
      </c>
      <c r="AY208" s="261" t="s">
        <v>162</v>
      </c>
    </row>
    <row r="209" spans="2:51" s="13" customFormat="1" ht="13.5">
      <c r="B209" s="228"/>
      <c r="C209" s="229"/>
      <c r="D209" s="218" t="s">
        <v>172</v>
      </c>
      <c r="E209" s="230" t="s">
        <v>23</v>
      </c>
      <c r="F209" s="231" t="s">
        <v>174</v>
      </c>
      <c r="G209" s="229"/>
      <c r="H209" s="232">
        <v>191.673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172</v>
      </c>
      <c r="AU209" s="238" t="s">
        <v>82</v>
      </c>
      <c r="AV209" s="13" t="s">
        <v>170</v>
      </c>
      <c r="AW209" s="13" t="s">
        <v>36</v>
      </c>
      <c r="AX209" s="13" t="s">
        <v>80</v>
      </c>
      <c r="AY209" s="238" t="s">
        <v>162</v>
      </c>
    </row>
    <row r="210" spans="2:65" s="1" customFormat="1" ht="25.5" customHeight="1">
      <c r="B210" s="42"/>
      <c r="C210" s="204" t="s">
        <v>289</v>
      </c>
      <c r="D210" s="204" t="s">
        <v>165</v>
      </c>
      <c r="E210" s="205" t="s">
        <v>290</v>
      </c>
      <c r="F210" s="206" t="s">
        <v>291</v>
      </c>
      <c r="G210" s="207" t="s">
        <v>168</v>
      </c>
      <c r="H210" s="208">
        <v>20.234</v>
      </c>
      <c r="I210" s="209"/>
      <c r="J210" s="210">
        <f>ROUND(I210*H210,2)</f>
        <v>0</v>
      </c>
      <c r="K210" s="206" t="s">
        <v>169</v>
      </c>
      <c r="L210" s="62"/>
      <c r="M210" s="211" t="s">
        <v>23</v>
      </c>
      <c r="N210" s="212" t="s">
        <v>44</v>
      </c>
      <c r="O210" s="43"/>
      <c r="P210" s="213">
        <f>O210*H210</f>
        <v>0</v>
      </c>
      <c r="Q210" s="213">
        <v>0</v>
      </c>
      <c r="R210" s="213">
        <f>Q210*H210</f>
        <v>0</v>
      </c>
      <c r="S210" s="213">
        <v>0.068</v>
      </c>
      <c r="T210" s="214">
        <f>S210*H210</f>
        <v>1.3759120000000002</v>
      </c>
      <c r="AR210" s="25" t="s">
        <v>170</v>
      </c>
      <c r="AT210" s="25" t="s">
        <v>165</v>
      </c>
      <c r="AU210" s="25" t="s">
        <v>82</v>
      </c>
      <c r="AY210" s="25" t="s">
        <v>162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5" t="s">
        <v>80</v>
      </c>
      <c r="BK210" s="215">
        <f>ROUND(I210*H210,2)</f>
        <v>0</v>
      </c>
      <c r="BL210" s="25" t="s">
        <v>170</v>
      </c>
      <c r="BM210" s="25" t="s">
        <v>292</v>
      </c>
    </row>
    <row r="211" spans="2:51" s="14" customFormat="1" ht="13.5">
      <c r="B211" s="241"/>
      <c r="C211" s="242"/>
      <c r="D211" s="218" t="s">
        <v>172</v>
      </c>
      <c r="E211" s="243" t="s">
        <v>23</v>
      </c>
      <c r="F211" s="244" t="s">
        <v>188</v>
      </c>
      <c r="G211" s="242"/>
      <c r="H211" s="243" t="s">
        <v>23</v>
      </c>
      <c r="I211" s="245"/>
      <c r="J211" s="242"/>
      <c r="K211" s="242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172</v>
      </c>
      <c r="AU211" s="250" t="s">
        <v>82</v>
      </c>
      <c r="AV211" s="14" t="s">
        <v>80</v>
      </c>
      <c r="AW211" s="14" t="s">
        <v>36</v>
      </c>
      <c r="AX211" s="14" t="s">
        <v>73</v>
      </c>
      <c r="AY211" s="250" t="s">
        <v>162</v>
      </c>
    </row>
    <row r="212" spans="2:51" s="14" customFormat="1" ht="13.5">
      <c r="B212" s="241"/>
      <c r="C212" s="242"/>
      <c r="D212" s="218" t="s">
        <v>172</v>
      </c>
      <c r="E212" s="243" t="s">
        <v>23</v>
      </c>
      <c r="F212" s="244" t="s">
        <v>260</v>
      </c>
      <c r="G212" s="242"/>
      <c r="H212" s="243" t="s">
        <v>23</v>
      </c>
      <c r="I212" s="245"/>
      <c r="J212" s="242"/>
      <c r="K212" s="242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172</v>
      </c>
      <c r="AU212" s="250" t="s">
        <v>82</v>
      </c>
      <c r="AV212" s="14" t="s">
        <v>80</v>
      </c>
      <c r="AW212" s="14" t="s">
        <v>36</v>
      </c>
      <c r="AX212" s="14" t="s">
        <v>73</v>
      </c>
      <c r="AY212" s="250" t="s">
        <v>162</v>
      </c>
    </row>
    <row r="213" spans="2:51" s="12" customFormat="1" ht="13.5">
      <c r="B213" s="216"/>
      <c r="C213" s="217"/>
      <c r="D213" s="218" t="s">
        <v>172</v>
      </c>
      <c r="E213" s="219" t="s">
        <v>23</v>
      </c>
      <c r="F213" s="220" t="s">
        <v>293</v>
      </c>
      <c r="G213" s="217"/>
      <c r="H213" s="221">
        <v>21.72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172</v>
      </c>
      <c r="AU213" s="227" t="s">
        <v>82</v>
      </c>
      <c r="AV213" s="12" t="s">
        <v>82</v>
      </c>
      <c r="AW213" s="12" t="s">
        <v>36</v>
      </c>
      <c r="AX213" s="12" t="s">
        <v>73</v>
      </c>
      <c r="AY213" s="227" t="s">
        <v>162</v>
      </c>
    </row>
    <row r="214" spans="2:51" s="12" customFormat="1" ht="13.5">
      <c r="B214" s="216"/>
      <c r="C214" s="217"/>
      <c r="D214" s="218" t="s">
        <v>172</v>
      </c>
      <c r="E214" s="219" t="s">
        <v>23</v>
      </c>
      <c r="F214" s="220" t="s">
        <v>294</v>
      </c>
      <c r="G214" s="217"/>
      <c r="H214" s="221">
        <v>0.812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172</v>
      </c>
      <c r="AU214" s="227" t="s">
        <v>82</v>
      </c>
      <c r="AV214" s="12" t="s">
        <v>82</v>
      </c>
      <c r="AW214" s="12" t="s">
        <v>36</v>
      </c>
      <c r="AX214" s="12" t="s">
        <v>73</v>
      </c>
      <c r="AY214" s="227" t="s">
        <v>162</v>
      </c>
    </row>
    <row r="215" spans="2:51" s="12" customFormat="1" ht="13.5">
      <c r="B215" s="216"/>
      <c r="C215" s="217"/>
      <c r="D215" s="218" t="s">
        <v>172</v>
      </c>
      <c r="E215" s="219" t="s">
        <v>23</v>
      </c>
      <c r="F215" s="220" t="s">
        <v>295</v>
      </c>
      <c r="G215" s="217"/>
      <c r="H215" s="221">
        <v>-1.116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172</v>
      </c>
      <c r="AU215" s="227" t="s">
        <v>82</v>
      </c>
      <c r="AV215" s="12" t="s">
        <v>82</v>
      </c>
      <c r="AW215" s="12" t="s">
        <v>36</v>
      </c>
      <c r="AX215" s="12" t="s">
        <v>73</v>
      </c>
      <c r="AY215" s="227" t="s">
        <v>162</v>
      </c>
    </row>
    <row r="216" spans="2:51" s="12" customFormat="1" ht="13.5">
      <c r="B216" s="216"/>
      <c r="C216" s="217"/>
      <c r="D216" s="218" t="s">
        <v>172</v>
      </c>
      <c r="E216" s="219" t="s">
        <v>23</v>
      </c>
      <c r="F216" s="220" t="s">
        <v>296</v>
      </c>
      <c r="G216" s="217"/>
      <c r="H216" s="221">
        <v>-1.182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172</v>
      </c>
      <c r="AU216" s="227" t="s">
        <v>82</v>
      </c>
      <c r="AV216" s="12" t="s">
        <v>82</v>
      </c>
      <c r="AW216" s="12" t="s">
        <v>36</v>
      </c>
      <c r="AX216" s="12" t="s">
        <v>73</v>
      </c>
      <c r="AY216" s="227" t="s">
        <v>162</v>
      </c>
    </row>
    <row r="217" spans="2:51" s="13" customFormat="1" ht="13.5">
      <c r="B217" s="228"/>
      <c r="C217" s="229"/>
      <c r="D217" s="218" t="s">
        <v>172</v>
      </c>
      <c r="E217" s="230" t="s">
        <v>23</v>
      </c>
      <c r="F217" s="231" t="s">
        <v>174</v>
      </c>
      <c r="G217" s="229"/>
      <c r="H217" s="232">
        <v>20.234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172</v>
      </c>
      <c r="AU217" s="238" t="s">
        <v>82</v>
      </c>
      <c r="AV217" s="13" t="s">
        <v>170</v>
      </c>
      <c r="AW217" s="13" t="s">
        <v>36</v>
      </c>
      <c r="AX217" s="13" t="s">
        <v>80</v>
      </c>
      <c r="AY217" s="238" t="s">
        <v>162</v>
      </c>
    </row>
    <row r="218" spans="2:65" s="1" customFormat="1" ht="16.5" customHeight="1">
      <c r="B218" s="42"/>
      <c r="C218" s="204" t="s">
        <v>297</v>
      </c>
      <c r="D218" s="204" t="s">
        <v>165</v>
      </c>
      <c r="E218" s="205" t="s">
        <v>298</v>
      </c>
      <c r="F218" s="206" t="s">
        <v>299</v>
      </c>
      <c r="G218" s="207" t="s">
        <v>300</v>
      </c>
      <c r="H218" s="208">
        <v>1</v>
      </c>
      <c r="I218" s="209"/>
      <c r="J218" s="210">
        <f>ROUND(I218*H218,2)</f>
        <v>0</v>
      </c>
      <c r="K218" s="206" t="s">
        <v>23</v>
      </c>
      <c r="L218" s="62"/>
      <c r="M218" s="211" t="s">
        <v>23</v>
      </c>
      <c r="N218" s="212" t="s">
        <v>44</v>
      </c>
      <c r="O218" s="43"/>
      <c r="P218" s="213">
        <f>O218*H218</f>
        <v>0</v>
      </c>
      <c r="Q218" s="213">
        <v>0</v>
      </c>
      <c r="R218" s="213">
        <f>Q218*H218</f>
        <v>0</v>
      </c>
      <c r="S218" s="213">
        <v>0.068</v>
      </c>
      <c r="T218" s="214">
        <f>S218*H218</f>
        <v>0.068</v>
      </c>
      <c r="AR218" s="25" t="s">
        <v>170</v>
      </c>
      <c r="AT218" s="25" t="s">
        <v>165</v>
      </c>
      <c r="AU218" s="25" t="s">
        <v>82</v>
      </c>
      <c r="AY218" s="25" t="s">
        <v>162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5" t="s">
        <v>80</v>
      </c>
      <c r="BK218" s="215">
        <f>ROUND(I218*H218,2)</f>
        <v>0</v>
      </c>
      <c r="BL218" s="25" t="s">
        <v>170</v>
      </c>
      <c r="BM218" s="25" t="s">
        <v>301</v>
      </c>
    </row>
    <row r="219" spans="2:51" s="14" customFormat="1" ht="13.5">
      <c r="B219" s="241"/>
      <c r="C219" s="242"/>
      <c r="D219" s="218" t="s">
        <v>172</v>
      </c>
      <c r="E219" s="243" t="s">
        <v>23</v>
      </c>
      <c r="F219" s="244" t="s">
        <v>302</v>
      </c>
      <c r="G219" s="242"/>
      <c r="H219" s="243" t="s">
        <v>23</v>
      </c>
      <c r="I219" s="245"/>
      <c r="J219" s="242"/>
      <c r="K219" s="242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172</v>
      </c>
      <c r="AU219" s="250" t="s">
        <v>82</v>
      </c>
      <c r="AV219" s="14" t="s">
        <v>80</v>
      </c>
      <c r="AW219" s="14" t="s">
        <v>36</v>
      </c>
      <c r="AX219" s="14" t="s">
        <v>73</v>
      </c>
      <c r="AY219" s="250" t="s">
        <v>162</v>
      </c>
    </row>
    <row r="220" spans="2:51" s="12" customFormat="1" ht="13.5">
      <c r="B220" s="216"/>
      <c r="C220" s="217"/>
      <c r="D220" s="218" t="s">
        <v>172</v>
      </c>
      <c r="E220" s="219" t="s">
        <v>23</v>
      </c>
      <c r="F220" s="220" t="s">
        <v>303</v>
      </c>
      <c r="G220" s="217"/>
      <c r="H220" s="221">
        <v>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172</v>
      </c>
      <c r="AU220" s="227" t="s">
        <v>82</v>
      </c>
      <c r="AV220" s="12" t="s">
        <v>82</v>
      </c>
      <c r="AW220" s="12" t="s">
        <v>36</v>
      </c>
      <c r="AX220" s="12" t="s">
        <v>73</v>
      </c>
      <c r="AY220" s="227" t="s">
        <v>162</v>
      </c>
    </row>
    <row r="221" spans="2:51" s="13" customFormat="1" ht="13.5">
      <c r="B221" s="228"/>
      <c r="C221" s="229"/>
      <c r="D221" s="218" t="s">
        <v>172</v>
      </c>
      <c r="E221" s="230" t="s">
        <v>23</v>
      </c>
      <c r="F221" s="231" t="s">
        <v>174</v>
      </c>
      <c r="G221" s="229"/>
      <c r="H221" s="232">
        <v>1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172</v>
      </c>
      <c r="AU221" s="238" t="s">
        <v>82</v>
      </c>
      <c r="AV221" s="13" t="s">
        <v>170</v>
      </c>
      <c r="AW221" s="13" t="s">
        <v>36</v>
      </c>
      <c r="AX221" s="13" t="s">
        <v>80</v>
      </c>
      <c r="AY221" s="238" t="s">
        <v>162</v>
      </c>
    </row>
    <row r="222" spans="2:65" s="1" customFormat="1" ht="16.5" customHeight="1">
      <c r="B222" s="42"/>
      <c r="C222" s="204" t="s">
        <v>304</v>
      </c>
      <c r="D222" s="204" t="s">
        <v>165</v>
      </c>
      <c r="E222" s="205" t="s">
        <v>305</v>
      </c>
      <c r="F222" s="206" t="s">
        <v>306</v>
      </c>
      <c r="G222" s="207" t="s">
        <v>300</v>
      </c>
      <c r="H222" s="208">
        <v>1</v>
      </c>
      <c r="I222" s="209"/>
      <c r="J222" s="210">
        <f>ROUND(I222*H222,2)</f>
        <v>0</v>
      </c>
      <c r="K222" s="206" t="s">
        <v>23</v>
      </c>
      <c r="L222" s="62"/>
      <c r="M222" s="211" t="s">
        <v>23</v>
      </c>
      <c r="N222" s="212" t="s">
        <v>44</v>
      </c>
      <c r="O222" s="43"/>
      <c r="P222" s="213">
        <f>O222*H222</f>
        <v>0</v>
      </c>
      <c r="Q222" s="213">
        <v>0</v>
      </c>
      <c r="R222" s="213">
        <f>Q222*H222</f>
        <v>0</v>
      </c>
      <c r="S222" s="213">
        <v>0.068</v>
      </c>
      <c r="T222" s="214">
        <f>S222*H222</f>
        <v>0.068</v>
      </c>
      <c r="AR222" s="25" t="s">
        <v>170</v>
      </c>
      <c r="AT222" s="25" t="s">
        <v>165</v>
      </c>
      <c r="AU222" s="25" t="s">
        <v>82</v>
      </c>
      <c r="AY222" s="25" t="s">
        <v>162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5" t="s">
        <v>80</v>
      </c>
      <c r="BK222" s="215">
        <f>ROUND(I222*H222,2)</f>
        <v>0</v>
      </c>
      <c r="BL222" s="25" t="s">
        <v>170</v>
      </c>
      <c r="BM222" s="25" t="s">
        <v>307</v>
      </c>
    </row>
    <row r="223" spans="2:51" s="14" customFormat="1" ht="13.5">
      <c r="B223" s="241"/>
      <c r="C223" s="242"/>
      <c r="D223" s="218" t="s">
        <v>172</v>
      </c>
      <c r="E223" s="243" t="s">
        <v>23</v>
      </c>
      <c r="F223" s="244" t="s">
        <v>302</v>
      </c>
      <c r="G223" s="242"/>
      <c r="H223" s="243" t="s">
        <v>23</v>
      </c>
      <c r="I223" s="245"/>
      <c r="J223" s="242"/>
      <c r="K223" s="242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172</v>
      </c>
      <c r="AU223" s="250" t="s">
        <v>82</v>
      </c>
      <c r="AV223" s="14" t="s">
        <v>80</v>
      </c>
      <c r="AW223" s="14" t="s">
        <v>36</v>
      </c>
      <c r="AX223" s="14" t="s">
        <v>73</v>
      </c>
      <c r="AY223" s="250" t="s">
        <v>162</v>
      </c>
    </row>
    <row r="224" spans="2:51" s="12" customFormat="1" ht="13.5">
      <c r="B224" s="216"/>
      <c r="C224" s="217"/>
      <c r="D224" s="218" t="s">
        <v>172</v>
      </c>
      <c r="E224" s="219" t="s">
        <v>23</v>
      </c>
      <c r="F224" s="220" t="s">
        <v>303</v>
      </c>
      <c r="G224" s="217"/>
      <c r="H224" s="221">
        <v>1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172</v>
      </c>
      <c r="AU224" s="227" t="s">
        <v>82</v>
      </c>
      <c r="AV224" s="12" t="s">
        <v>82</v>
      </c>
      <c r="AW224" s="12" t="s">
        <v>36</v>
      </c>
      <c r="AX224" s="12" t="s">
        <v>73</v>
      </c>
      <c r="AY224" s="227" t="s">
        <v>162</v>
      </c>
    </row>
    <row r="225" spans="2:51" s="13" customFormat="1" ht="13.5">
      <c r="B225" s="228"/>
      <c r="C225" s="229"/>
      <c r="D225" s="218" t="s">
        <v>172</v>
      </c>
      <c r="E225" s="230" t="s">
        <v>23</v>
      </c>
      <c r="F225" s="231" t="s">
        <v>174</v>
      </c>
      <c r="G225" s="229"/>
      <c r="H225" s="232">
        <v>1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172</v>
      </c>
      <c r="AU225" s="238" t="s">
        <v>82</v>
      </c>
      <c r="AV225" s="13" t="s">
        <v>170</v>
      </c>
      <c r="AW225" s="13" t="s">
        <v>36</v>
      </c>
      <c r="AX225" s="13" t="s">
        <v>80</v>
      </c>
      <c r="AY225" s="238" t="s">
        <v>162</v>
      </c>
    </row>
    <row r="226" spans="2:63" s="11" customFormat="1" ht="29.85" customHeight="1">
      <c r="B226" s="188"/>
      <c r="C226" s="189"/>
      <c r="D226" s="190" t="s">
        <v>72</v>
      </c>
      <c r="E226" s="202" t="s">
        <v>308</v>
      </c>
      <c r="F226" s="202" t="s">
        <v>309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SUM(P227:P232)</f>
        <v>0</v>
      </c>
      <c r="Q226" s="196"/>
      <c r="R226" s="197">
        <f>SUM(R227:R232)</f>
        <v>0</v>
      </c>
      <c r="S226" s="196"/>
      <c r="T226" s="198">
        <f>SUM(T227:T232)</f>
        <v>0</v>
      </c>
      <c r="AR226" s="199" t="s">
        <v>80</v>
      </c>
      <c r="AT226" s="200" t="s">
        <v>72</v>
      </c>
      <c r="AU226" s="200" t="s">
        <v>80</v>
      </c>
      <c r="AY226" s="199" t="s">
        <v>162</v>
      </c>
      <c r="BK226" s="201">
        <f>SUM(BK227:BK232)</f>
        <v>0</v>
      </c>
    </row>
    <row r="227" spans="2:65" s="1" customFormat="1" ht="25.5" customHeight="1">
      <c r="B227" s="42"/>
      <c r="C227" s="204" t="s">
        <v>310</v>
      </c>
      <c r="D227" s="204" t="s">
        <v>165</v>
      </c>
      <c r="E227" s="205" t="s">
        <v>311</v>
      </c>
      <c r="F227" s="206" t="s">
        <v>312</v>
      </c>
      <c r="G227" s="207" t="s">
        <v>313</v>
      </c>
      <c r="H227" s="208">
        <v>22.785</v>
      </c>
      <c r="I227" s="209"/>
      <c r="J227" s="210">
        <f>ROUND(I227*H227,2)</f>
        <v>0</v>
      </c>
      <c r="K227" s="206" t="s">
        <v>169</v>
      </c>
      <c r="L227" s="62"/>
      <c r="M227" s="211" t="s">
        <v>23</v>
      </c>
      <c r="N227" s="212" t="s">
        <v>44</v>
      </c>
      <c r="O227" s="43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5" t="s">
        <v>170</v>
      </c>
      <c r="AT227" s="25" t="s">
        <v>165</v>
      </c>
      <c r="AU227" s="25" t="s">
        <v>82</v>
      </c>
      <c r="AY227" s="25" t="s">
        <v>162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5" t="s">
        <v>80</v>
      </c>
      <c r="BK227" s="215">
        <f>ROUND(I227*H227,2)</f>
        <v>0</v>
      </c>
      <c r="BL227" s="25" t="s">
        <v>170</v>
      </c>
      <c r="BM227" s="25" t="s">
        <v>314</v>
      </c>
    </row>
    <row r="228" spans="2:65" s="1" customFormat="1" ht="25.5" customHeight="1">
      <c r="B228" s="42"/>
      <c r="C228" s="204" t="s">
        <v>9</v>
      </c>
      <c r="D228" s="204" t="s">
        <v>165</v>
      </c>
      <c r="E228" s="205" t="s">
        <v>315</v>
      </c>
      <c r="F228" s="206" t="s">
        <v>316</v>
      </c>
      <c r="G228" s="207" t="s">
        <v>313</v>
      </c>
      <c r="H228" s="208">
        <v>22.785</v>
      </c>
      <c r="I228" s="209"/>
      <c r="J228" s="210">
        <f>ROUND(I228*H228,2)</f>
        <v>0</v>
      </c>
      <c r="K228" s="206" t="s">
        <v>169</v>
      </c>
      <c r="L228" s="62"/>
      <c r="M228" s="211" t="s">
        <v>23</v>
      </c>
      <c r="N228" s="212" t="s">
        <v>44</v>
      </c>
      <c r="O228" s="43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5" t="s">
        <v>170</v>
      </c>
      <c r="AT228" s="25" t="s">
        <v>165</v>
      </c>
      <c r="AU228" s="25" t="s">
        <v>82</v>
      </c>
      <c r="AY228" s="25" t="s">
        <v>162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5" t="s">
        <v>80</v>
      </c>
      <c r="BK228" s="215">
        <f>ROUND(I228*H228,2)</f>
        <v>0</v>
      </c>
      <c r="BL228" s="25" t="s">
        <v>170</v>
      </c>
      <c r="BM228" s="25" t="s">
        <v>317</v>
      </c>
    </row>
    <row r="229" spans="2:65" s="1" customFormat="1" ht="25.5" customHeight="1">
      <c r="B229" s="42"/>
      <c r="C229" s="204" t="s">
        <v>318</v>
      </c>
      <c r="D229" s="204" t="s">
        <v>165</v>
      </c>
      <c r="E229" s="205" t="s">
        <v>319</v>
      </c>
      <c r="F229" s="206" t="s">
        <v>320</v>
      </c>
      <c r="G229" s="207" t="s">
        <v>313</v>
      </c>
      <c r="H229" s="208">
        <v>159.019</v>
      </c>
      <c r="I229" s="209"/>
      <c r="J229" s="210">
        <f>ROUND(I229*H229,2)</f>
        <v>0</v>
      </c>
      <c r="K229" s="206" t="s">
        <v>169</v>
      </c>
      <c r="L229" s="62"/>
      <c r="M229" s="211" t="s">
        <v>23</v>
      </c>
      <c r="N229" s="212" t="s">
        <v>44</v>
      </c>
      <c r="O229" s="43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25" t="s">
        <v>170</v>
      </c>
      <c r="AT229" s="25" t="s">
        <v>165</v>
      </c>
      <c r="AU229" s="25" t="s">
        <v>82</v>
      </c>
      <c r="AY229" s="25" t="s">
        <v>162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5" t="s">
        <v>80</v>
      </c>
      <c r="BK229" s="215">
        <f>ROUND(I229*H229,2)</f>
        <v>0</v>
      </c>
      <c r="BL229" s="25" t="s">
        <v>170</v>
      </c>
      <c r="BM229" s="25" t="s">
        <v>321</v>
      </c>
    </row>
    <row r="230" spans="2:51" s="12" customFormat="1" ht="13.5">
      <c r="B230" s="216"/>
      <c r="C230" s="217"/>
      <c r="D230" s="218" t="s">
        <v>172</v>
      </c>
      <c r="E230" s="219" t="s">
        <v>23</v>
      </c>
      <c r="F230" s="220" t="s">
        <v>322</v>
      </c>
      <c r="G230" s="217"/>
      <c r="H230" s="221">
        <v>159.019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172</v>
      </c>
      <c r="AU230" s="227" t="s">
        <v>82</v>
      </c>
      <c r="AV230" s="12" t="s">
        <v>82</v>
      </c>
      <c r="AW230" s="12" t="s">
        <v>36</v>
      </c>
      <c r="AX230" s="12" t="s">
        <v>73</v>
      </c>
      <c r="AY230" s="227" t="s">
        <v>162</v>
      </c>
    </row>
    <row r="231" spans="2:51" s="13" customFormat="1" ht="13.5">
      <c r="B231" s="228"/>
      <c r="C231" s="229"/>
      <c r="D231" s="218" t="s">
        <v>172</v>
      </c>
      <c r="E231" s="230" t="s">
        <v>23</v>
      </c>
      <c r="F231" s="231" t="s">
        <v>174</v>
      </c>
      <c r="G231" s="229"/>
      <c r="H231" s="232">
        <v>159.019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172</v>
      </c>
      <c r="AU231" s="238" t="s">
        <v>82</v>
      </c>
      <c r="AV231" s="13" t="s">
        <v>170</v>
      </c>
      <c r="AW231" s="13" t="s">
        <v>36</v>
      </c>
      <c r="AX231" s="13" t="s">
        <v>80</v>
      </c>
      <c r="AY231" s="238" t="s">
        <v>162</v>
      </c>
    </row>
    <row r="232" spans="2:65" s="1" customFormat="1" ht="38.25" customHeight="1">
      <c r="B232" s="42"/>
      <c r="C232" s="204" t="s">
        <v>323</v>
      </c>
      <c r="D232" s="204" t="s">
        <v>165</v>
      </c>
      <c r="E232" s="205" t="s">
        <v>324</v>
      </c>
      <c r="F232" s="206" t="s">
        <v>325</v>
      </c>
      <c r="G232" s="207" t="s">
        <v>313</v>
      </c>
      <c r="H232" s="208">
        <v>22.717</v>
      </c>
      <c r="I232" s="209"/>
      <c r="J232" s="210">
        <f>ROUND(I232*H232,2)</f>
        <v>0</v>
      </c>
      <c r="K232" s="206" t="s">
        <v>169</v>
      </c>
      <c r="L232" s="62"/>
      <c r="M232" s="211" t="s">
        <v>23</v>
      </c>
      <c r="N232" s="212" t="s">
        <v>44</v>
      </c>
      <c r="O232" s="43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5" t="s">
        <v>170</v>
      </c>
      <c r="AT232" s="25" t="s">
        <v>165</v>
      </c>
      <c r="AU232" s="25" t="s">
        <v>82</v>
      </c>
      <c r="AY232" s="25" t="s">
        <v>162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5" t="s">
        <v>80</v>
      </c>
      <c r="BK232" s="215">
        <f>ROUND(I232*H232,2)</f>
        <v>0</v>
      </c>
      <c r="BL232" s="25" t="s">
        <v>170</v>
      </c>
      <c r="BM232" s="25" t="s">
        <v>326</v>
      </c>
    </row>
    <row r="233" spans="2:63" s="11" customFormat="1" ht="37.35" customHeight="1">
      <c r="B233" s="188"/>
      <c r="C233" s="189"/>
      <c r="D233" s="190" t="s">
        <v>72</v>
      </c>
      <c r="E233" s="191" t="s">
        <v>327</v>
      </c>
      <c r="F233" s="191" t="s">
        <v>328</v>
      </c>
      <c r="G233" s="189"/>
      <c r="H233" s="189"/>
      <c r="I233" s="192"/>
      <c r="J233" s="193">
        <f>BK233</f>
        <v>0</v>
      </c>
      <c r="K233" s="189"/>
      <c r="L233" s="194"/>
      <c r="M233" s="195"/>
      <c r="N233" s="196"/>
      <c r="O233" s="196"/>
      <c r="P233" s="197">
        <f>P234+P239+P273+P278+P287+P296+P309+P327+P333</f>
        <v>0</v>
      </c>
      <c r="Q233" s="196"/>
      <c r="R233" s="197">
        <f>R234+R239+R273+R278+R287+R296+R309+R327+R333</f>
        <v>0</v>
      </c>
      <c r="S233" s="196"/>
      <c r="T233" s="198">
        <f>T234+T239+T273+T278+T287+T296+T309+T327+T333</f>
        <v>1.87668169</v>
      </c>
      <c r="AR233" s="199" t="s">
        <v>82</v>
      </c>
      <c r="AT233" s="200" t="s">
        <v>72</v>
      </c>
      <c r="AU233" s="200" t="s">
        <v>73</v>
      </c>
      <c r="AY233" s="199" t="s">
        <v>162</v>
      </c>
      <c r="BK233" s="201">
        <f>BK234+BK239+BK273+BK278+BK287+BK296+BK309+BK327+BK333</f>
        <v>0</v>
      </c>
    </row>
    <row r="234" spans="2:63" s="11" customFormat="1" ht="19.9" customHeight="1">
      <c r="B234" s="188"/>
      <c r="C234" s="189"/>
      <c r="D234" s="190" t="s">
        <v>72</v>
      </c>
      <c r="E234" s="202" t="s">
        <v>329</v>
      </c>
      <c r="F234" s="202" t="s">
        <v>330</v>
      </c>
      <c r="G234" s="189"/>
      <c r="H234" s="189"/>
      <c r="I234" s="192"/>
      <c r="J234" s="203">
        <f>BK234</f>
        <v>0</v>
      </c>
      <c r="K234" s="189"/>
      <c r="L234" s="194"/>
      <c r="M234" s="195"/>
      <c r="N234" s="196"/>
      <c r="O234" s="196"/>
      <c r="P234" s="197">
        <f>SUM(P235:P238)</f>
        <v>0</v>
      </c>
      <c r="Q234" s="196"/>
      <c r="R234" s="197">
        <f>SUM(R235:R238)</f>
        <v>0</v>
      </c>
      <c r="S234" s="196"/>
      <c r="T234" s="198">
        <f>SUM(T235:T238)</f>
        <v>0.04285</v>
      </c>
      <c r="AR234" s="199" t="s">
        <v>82</v>
      </c>
      <c r="AT234" s="200" t="s">
        <v>72</v>
      </c>
      <c r="AU234" s="200" t="s">
        <v>80</v>
      </c>
      <c r="AY234" s="199" t="s">
        <v>162</v>
      </c>
      <c r="BK234" s="201">
        <f>SUM(BK235:BK238)</f>
        <v>0</v>
      </c>
    </row>
    <row r="235" spans="2:65" s="1" customFormat="1" ht="25.5" customHeight="1">
      <c r="B235" s="42"/>
      <c r="C235" s="204" t="s">
        <v>331</v>
      </c>
      <c r="D235" s="204" t="s">
        <v>165</v>
      </c>
      <c r="E235" s="205" t="s">
        <v>332</v>
      </c>
      <c r="F235" s="206" t="s">
        <v>333</v>
      </c>
      <c r="G235" s="207" t="s">
        <v>177</v>
      </c>
      <c r="H235" s="208">
        <v>1</v>
      </c>
      <c r="I235" s="209"/>
      <c r="J235" s="210">
        <f>ROUND(I235*H235,2)</f>
        <v>0</v>
      </c>
      <c r="K235" s="206" t="s">
        <v>169</v>
      </c>
      <c r="L235" s="62"/>
      <c r="M235" s="211" t="s">
        <v>23</v>
      </c>
      <c r="N235" s="212" t="s">
        <v>44</v>
      </c>
      <c r="O235" s="43"/>
      <c r="P235" s="213">
        <f>O235*H235</f>
        <v>0</v>
      </c>
      <c r="Q235" s="213">
        <v>0</v>
      </c>
      <c r="R235" s="213">
        <f>Q235*H235</f>
        <v>0</v>
      </c>
      <c r="S235" s="213">
        <v>0.04285</v>
      </c>
      <c r="T235" s="214">
        <f>S235*H235</f>
        <v>0.04285</v>
      </c>
      <c r="AR235" s="25" t="s">
        <v>266</v>
      </c>
      <c r="AT235" s="25" t="s">
        <v>165</v>
      </c>
      <c r="AU235" s="25" t="s">
        <v>82</v>
      </c>
      <c r="AY235" s="25" t="s">
        <v>162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5" t="s">
        <v>80</v>
      </c>
      <c r="BK235" s="215">
        <f>ROUND(I235*H235,2)</f>
        <v>0</v>
      </c>
      <c r="BL235" s="25" t="s">
        <v>266</v>
      </c>
      <c r="BM235" s="25" t="s">
        <v>334</v>
      </c>
    </row>
    <row r="236" spans="2:51" s="14" customFormat="1" ht="13.5">
      <c r="B236" s="241"/>
      <c r="C236" s="242"/>
      <c r="D236" s="218" t="s">
        <v>172</v>
      </c>
      <c r="E236" s="243" t="s">
        <v>23</v>
      </c>
      <c r="F236" s="244" t="s">
        <v>188</v>
      </c>
      <c r="G236" s="242"/>
      <c r="H236" s="243" t="s">
        <v>23</v>
      </c>
      <c r="I236" s="245"/>
      <c r="J236" s="242"/>
      <c r="K236" s="242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172</v>
      </c>
      <c r="AU236" s="250" t="s">
        <v>82</v>
      </c>
      <c r="AV236" s="14" t="s">
        <v>80</v>
      </c>
      <c r="AW236" s="14" t="s">
        <v>36</v>
      </c>
      <c r="AX236" s="14" t="s">
        <v>73</v>
      </c>
      <c r="AY236" s="250" t="s">
        <v>162</v>
      </c>
    </row>
    <row r="237" spans="2:51" s="12" customFormat="1" ht="13.5">
      <c r="B237" s="216"/>
      <c r="C237" s="217"/>
      <c r="D237" s="218" t="s">
        <v>172</v>
      </c>
      <c r="E237" s="219" t="s">
        <v>23</v>
      </c>
      <c r="F237" s="220" t="s">
        <v>303</v>
      </c>
      <c r="G237" s="217"/>
      <c r="H237" s="221">
        <v>1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172</v>
      </c>
      <c r="AU237" s="227" t="s">
        <v>82</v>
      </c>
      <c r="AV237" s="12" t="s">
        <v>82</v>
      </c>
      <c r="AW237" s="12" t="s">
        <v>36</v>
      </c>
      <c r="AX237" s="12" t="s">
        <v>73</v>
      </c>
      <c r="AY237" s="227" t="s">
        <v>162</v>
      </c>
    </row>
    <row r="238" spans="2:51" s="13" customFormat="1" ht="13.5">
      <c r="B238" s="228"/>
      <c r="C238" s="229"/>
      <c r="D238" s="218" t="s">
        <v>172</v>
      </c>
      <c r="E238" s="230" t="s">
        <v>23</v>
      </c>
      <c r="F238" s="231" t="s">
        <v>174</v>
      </c>
      <c r="G238" s="229"/>
      <c r="H238" s="232">
        <v>1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172</v>
      </c>
      <c r="AU238" s="238" t="s">
        <v>82</v>
      </c>
      <c r="AV238" s="13" t="s">
        <v>170</v>
      </c>
      <c r="AW238" s="13" t="s">
        <v>36</v>
      </c>
      <c r="AX238" s="13" t="s">
        <v>80</v>
      </c>
      <c r="AY238" s="238" t="s">
        <v>162</v>
      </c>
    </row>
    <row r="239" spans="2:63" s="11" customFormat="1" ht="29.85" customHeight="1">
      <c r="B239" s="188"/>
      <c r="C239" s="189"/>
      <c r="D239" s="190" t="s">
        <v>72</v>
      </c>
      <c r="E239" s="202" t="s">
        <v>335</v>
      </c>
      <c r="F239" s="202" t="s">
        <v>336</v>
      </c>
      <c r="G239" s="189"/>
      <c r="H239" s="189"/>
      <c r="I239" s="192"/>
      <c r="J239" s="203">
        <f>BK239</f>
        <v>0</v>
      </c>
      <c r="K239" s="189"/>
      <c r="L239" s="194"/>
      <c r="M239" s="195"/>
      <c r="N239" s="196"/>
      <c r="O239" s="196"/>
      <c r="P239" s="197">
        <f>SUM(P240:P272)</f>
        <v>0</v>
      </c>
      <c r="Q239" s="196"/>
      <c r="R239" s="197">
        <f>SUM(R240:R272)</f>
        <v>0</v>
      </c>
      <c r="S239" s="196"/>
      <c r="T239" s="198">
        <f>SUM(T240:T272)</f>
        <v>0.52965</v>
      </c>
      <c r="AR239" s="199" t="s">
        <v>82</v>
      </c>
      <c r="AT239" s="200" t="s">
        <v>72</v>
      </c>
      <c r="AU239" s="200" t="s">
        <v>80</v>
      </c>
      <c r="AY239" s="199" t="s">
        <v>162</v>
      </c>
      <c r="BK239" s="201">
        <f>SUM(BK240:BK272)</f>
        <v>0</v>
      </c>
    </row>
    <row r="240" spans="2:65" s="1" customFormat="1" ht="16.5" customHeight="1">
      <c r="B240" s="42"/>
      <c r="C240" s="204" t="s">
        <v>337</v>
      </c>
      <c r="D240" s="204" t="s">
        <v>165</v>
      </c>
      <c r="E240" s="205" t="s">
        <v>338</v>
      </c>
      <c r="F240" s="206" t="s">
        <v>339</v>
      </c>
      <c r="G240" s="207" t="s">
        <v>340</v>
      </c>
      <c r="H240" s="208">
        <v>3</v>
      </c>
      <c r="I240" s="209"/>
      <c r="J240" s="210">
        <f>ROUND(I240*H240,2)</f>
        <v>0</v>
      </c>
      <c r="K240" s="206" t="s">
        <v>169</v>
      </c>
      <c r="L240" s="62"/>
      <c r="M240" s="211" t="s">
        <v>23</v>
      </c>
      <c r="N240" s="212" t="s">
        <v>44</v>
      </c>
      <c r="O240" s="43"/>
      <c r="P240" s="213">
        <f>O240*H240</f>
        <v>0</v>
      </c>
      <c r="Q240" s="213">
        <v>0</v>
      </c>
      <c r="R240" s="213">
        <f>Q240*H240</f>
        <v>0</v>
      </c>
      <c r="S240" s="213">
        <v>0.01933</v>
      </c>
      <c r="T240" s="214">
        <f>S240*H240</f>
        <v>0.05799</v>
      </c>
      <c r="AR240" s="25" t="s">
        <v>266</v>
      </c>
      <c r="AT240" s="25" t="s">
        <v>165</v>
      </c>
      <c r="AU240" s="25" t="s">
        <v>82</v>
      </c>
      <c r="AY240" s="25" t="s">
        <v>162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5" t="s">
        <v>80</v>
      </c>
      <c r="BK240" s="215">
        <f>ROUND(I240*H240,2)</f>
        <v>0</v>
      </c>
      <c r="BL240" s="25" t="s">
        <v>266</v>
      </c>
      <c r="BM240" s="25" t="s">
        <v>341</v>
      </c>
    </row>
    <row r="241" spans="2:51" s="14" customFormat="1" ht="13.5">
      <c r="B241" s="241"/>
      <c r="C241" s="242"/>
      <c r="D241" s="218" t="s">
        <v>172</v>
      </c>
      <c r="E241" s="243" t="s">
        <v>23</v>
      </c>
      <c r="F241" s="244" t="s">
        <v>188</v>
      </c>
      <c r="G241" s="242"/>
      <c r="H241" s="243" t="s">
        <v>23</v>
      </c>
      <c r="I241" s="245"/>
      <c r="J241" s="242"/>
      <c r="K241" s="242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172</v>
      </c>
      <c r="AU241" s="250" t="s">
        <v>82</v>
      </c>
      <c r="AV241" s="14" t="s">
        <v>80</v>
      </c>
      <c r="AW241" s="14" t="s">
        <v>36</v>
      </c>
      <c r="AX241" s="14" t="s">
        <v>73</v>
      </c>
      <c r="AY241" s="250" t="s">
        <v>162</v>
      </c>
    </row>
    <row r="242" spans="2:51" s="12" customFormat="1" ht="13.5">
      <c r="B242" s="216"/>
      <c r="C242" s="217"/>
      <c r="D242" s="218" t="s">
        <v>172</v>
      </c>
      <c r="E242" s="219" t="s">
        <v>23</v>
      </c>
      <c r="F242" s="220" t="s">
        <v>342</v>
      </c>
      <c r="G242" s="217"/>
      <c r="H242" s="221">
        <v>3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172</v>
      </c>
      <c r="AU242" s="227" t="s">
        <v>82</v>
      </c>
      <c r="AV242" s="12" t="s">
        <v>82</v>
      </c>
      <c r="AW242" s="12" t="s">
        <v>36</v>
      </c>
      <c r="AX242" s="12" t="s">
        <v>73</v>
      </c>
      <c r="AY242" s="227" t="s">
        <v>162</v>
      </c>
    </row>
    <row r="243" spans="2:51" s="13" customFormat="1" ht="13.5">
      <c r="B243" s="228"/>
      <c r="C243" s="229"/>
      <c r="D243" s="218" t="s">
        <v>172</v>
      </c>
      <c r="E243" s="230" t="s">
        <v>23</v>
      </c>
      <c r="F243" s="231" t="s">
        <v>174</v>
      </c>
      <c r="G243" s="229"/>
      <c r="H243" s="232">
        <v>3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172</v>
      </c>
      <c r="AU243" s="238" t="s">
        <v>82</v>
      </c>
      <c r="AV243" s="13" t="s">
        <v>170</v>
      </c>
      <c r="AW243" s="13" t="s">
        <v>36</v>
      </c>
      <c r="AX243" s="13" t="s">
        <v>80</v>
      </c>
      <c r="AY243" s="238" t="s">
        <v>162</v>
      </c>
    </row>
    <row r="244" spans="2:65" s="1" customFormat="1" ht="16.5" customHeight="1">
      <c r="B244" s="42"/>
      <c r="C244" s="204" t="s">
        <v>343</v>
      </c>
      <c r="D244" s="204" t="s">
        <v>165</v>
      </c>
      <c r="E244" s="205" t="s">
        <v>344</v>
      </c>
      <c r="F244" s="206" t="s">
        <v>345</v>
      </c>
      <c r="G244" s="207" t="s">
        <v>340</v>
      </c>
      <c r="H244" s="208">
        <v>2</v>
      </c>
      <c r="I244" s="209"/>
      <c r="J244" s="210">
        <f>ROUND(I244*H244,2)</f>
        <v>0</v>
      </c>
      <c r="K244" s="206" t="s">
        <v>169</v>
      </c>
      <c r="L244" s="62"/>
      <c r="M244" s="211" t="s">
        <v>23</v>
      </c>
      <c r="N244" s="212" t="s">
        <v>44</v>
      </c>
      <c r="O244" s="43"/>
      <c r="P244" s="213">
        <f>O244*H244</f>
        <v>0</v>
      </c>
      <c r="Q244" s="213">
        <v>0</v>
      </c>
      <c r="R244" s="213">
        <f>Q244*H244</f>
        <v>0</v>
      </c>
      <c r="S244" s="213">
        <v>0.03968</v>
      </c>
      <c r="T244" s="214">
        <f>S244*H244</f>
        <v>0.07936</v>
      </c>
      <c r="AR244" s="25" t="s">
        <v>266</v>
      </c>
      <c r="AT244" s="25" t="s">
        <v>165</v>
      </c>
      <c r="AU244" s="25" t="s">
        <v>82</v>
      </c>
      <c r="AY244" s="25" t="s">
        <v>162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5" t="s">
        <v>80</v>
      </c>
      <c r="BK244" s="215">
        <f>ROUND(I244*H244,2)</f>
        <v>0</v>
      </c>
      <c r="BL244" s="25" t="s">
        <v>266</v>
      </c>
      <c r="BM244" s="25" t="s">
        <v>346</v>
      </c>
    </row>
    <row r="245" spans="2:51" s="14" customFormat="1" ht="13.5">
      <c r="B245" s="241"/>
      <c r="C245" s="242"/>
      <c r="D245" s="218" t="s">
        <v>172</v>
      </c>
      <c r="E245" s="243" t="s">
        <v>23</v>
      </c>
      <c r="F245" s="244" t="s">
        <v>188</v>
      </c>
      <c r="G245" s="242"/>
      <c r="H245" s="243" t="s">
        <v>23</v>
      </c>
      <c r="I245" s="245"/>
      <c r="J245" s="242"/>
      <c r="K245" s="242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172</v>
      </c>
      <c r="AU245" s="250" t="s">
        <v>82</v>
      </c>
      <c r="AV245" s="14" t="s">
        <v>80</v>
      </c>
      <c r="AW245" s="14" t="s">
        <v>36</v>
      </c>
      <c r="AX245" s="14" t="s">
        <v>73</v>
      </c>
      <c r="AY245" s="250" t="s">
        <v>162</v>
      </c>
    </row>
    <row r="246" spans="2:51" s="12" customFormat="1" ht="13.5">
      <c r="B246" s="216"/>
      <c r="C246" s="217"/>
      <c r="D246" s="218" t="s">
        <v>172</v>
      </c>
      <c r="E246" s="219" t="s">
        <v>23</v>
      </c>
      <c r="F246" s="220" t="s">
        <v>347</v>
      </c>
      <c r="G246" s="217"/>
      <c r="H246" s="221">
        <v>2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172</v>
      </c>
      <c r="AU246" s="227" t="s">
        <v>82</v>
      </c>
      <c r="AV246" s="12" t="s">
        <v>82</v>
      </c>
      <c r="AW246" s="12" t="s">
        <v>36</v>
      </c>
      <c r="AX246" s="12" t="s">
        <v>73</v>
      </c>
      <c r="AY246" s="227" t="s">
        <v>162</v>
      </c>
    </row>
    <row r="247" spans="2:51" s="13" customFormat="1" ht="13.5">
      <c r="B247" s="228"/>
      <c r="C247" s="229"/>
      <c r="D247" s="218" t="s">
        <v>172</v>
      </c>
      <c r="E247" s="230" t="s">
        <v>23</v>
      </c>
      <c r="F247" s="231" t="s">
        <v>174</v>
      </c>
      <c r="G247" s="229"/>
      <c r="H247" s="232">
        <v>2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172</v>
      </c>
      <c r="AU247" s="238" t="s">
        <v>82</v>
      </c>
      <c r="AV247" s="13" t="s">
        <v>170</v>
      </c>
      <c r="AW247" s="13" t="s">
        <v>36</v>
      </c>
      <c r="AX247" s="13" t="s">
        <v>80</v>
      </c>
      <c r="AY247" s="238" t="s">
        <v>162</v>
      </c>
    </row>
    <row r="248" spans="2:65" s="1" customFormat="1" ht="16.5" customHeight="1">
      <c r="B248" s="42"/>
      <c r="C248" s="204" t="s">
        <v>348</v>
      </c>
      <c r="D248" s="204" t="s">
        <v>165</v>
      </c>
      <c r="E248" s="205" t="s">
        <v>349</v>
      </c>
      <c r="F248" s="206" t="s">
        <v>350</v>
      </c>
      <c r="G248" s="207" t="s">
        <v>340</v>
      </c>
      <c r="H248" s="208">
        <v>4</v>
      </c>
      <c r="I248" s="209"/>
      <c r="J248" s="210">
        <f>ROUND(I248*H248,2)</f>
        <v>0</v>
      </c>
      <c r="K248" s="206" t="s">
        <v>169</v>
      </c>
      <c r="L248" s="62"/>
      <c r="M248" s="211" t="s">
        <v>23</v>
      </c>
      <c r="N248" s="212" t="s">
        <v>44</v>
      </c>
      <c r="O248" s="43"/>
      <c r="P248" s="213">
        <f>O248*H248</f>
        <v>0</v>
      </c>
      <c r="Q248" s="213">
        <v>0</v>
      </c>
      <c r="R248" s="213">
        <f>Q248*H248</f>
        <v>0</v>
      </c>
      <c r="S248" s="213">
        <v>0.01946</v>
      </c>
      <c r="T248" s="214">
        <f>S248*H248</f>
        <v>0.07784</v>
      </c>
      <c r="AR248" s="25" t="s">
        <v>266</v>
      </c>
      <c r="AT248" s="25" t="s">
        <v>165</v>
      </c>
      <c r="AU248" s="25" t="s">
        <v>82</v>
      </c>
      <c r="AY248" s="25" t="s">
        <v>162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5" t="s">
        <v>80</v>
      </c>
      <c r="BK248" s="215">
        <f>ROUND(I248*H248,2)</f>
        <v>0</v>
      </c>
      <c r="BL248" s="25" t="s">
        <v>266</v>
      </c>
      <c r="BM248" s="25" t="s">
        <v>351</v>
      </c>
    </row>
    <row r="249" spans="2:51" s="14" customFormat="1" ht="13.5">
      <c r="B249" s="241"/>
      <c r="C249" s="242"/>
      <c r="D249" s="218" t="s">
        <v>172</v>
      </c>
      <c r="E249" s="243" t="s">
        <v>23</v>
      </c>
      <c r="F249" s="244" t="s">
        <v>352</v>
      </c>
      <c r="G249" s="242"/>
      <c r="H249" s="243" t="s">
        <v>23</v>
      </c>
      <c r="I249" s="245"/>
      <c r="J249" s="242"/>
      <c r="K249" s="242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172</v>
      </c>
      <c r="AU249" s="250" t="s">
        <v>82</v>
      </c>
      <c r="AV249" s="14" t="s">
        <v>80</v>
      </c>
      <c r="AW249" s="14" t="s">
        <v>36</v>
      </c>
      <c r="AX249" s="14" t="s">
        <v>73</v>
      </c>
      <c r="AY249" s="250" t="s">
        <v>162</v>
      </c>
    </row>
    <row r="250" spans="2:51" s="12" customFormat="1" ht="13.5">
      <c r="B250" s="216"/>
      <c r="C250" s="217"/>
      <c r="D250" s="218" t="s">
        <v>172</v>
      </c>
      <c r="E250" s="219" t="s">
        <v>23</v>
      </c>
      <c r="F250" s="220" t="s">
        <v>353</v>
      </c>
      <c r="G250" s="217"/>
      <c r="H250" s="221">
        <v>4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172</v>
      </c>
      <c r="AU250" s="227" t="s">
        <v>82</v>
      </c>
      <c r="AV250" s="12" t="s">
        <v>82</v>
      </c>
      <c r="AW250" s="12" t="s">
        <v>36</v>
      </c>
      <c r="AX250" s="12" t="s">
        <v>73</v>
      </c>
      <c r="AY250" s="227" t="s">
        <v>162</v>
      </c>
    </row>
    <row r="251" spans="2:51" s="13" customFormat="1" ht="13.5">
      <c r="B251" s="228"/>
      <c r="C251" s="229"/>
      <c r="D251" s="218" t="s">
        <v>172</v>
      </c>
      <c r="E251" s="230" t="s">
        <v>23</v>
      </c>
      <c r="F251" s="231" t="s">
        <v>174</v>
      </c>
      <c r="G251" s="229"/>
      <c r="H251" s="232">
        <v>4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172</v>
      </c>
      <c r="AU251" s="238" t="s">
        <v>82</v>
      </c>
      <c r="AV251" s="13" t="s">
        <v>170</v>
      </c>
      <c r="AW251" s="13" t="s">
        <v>36</v>
      </c>
      <c r="AX251" s="13" t="s">
        <v>80</v>
      </c>
      <c r="AY251" s="238" t="s">
        <v>162</v>
      </c>
    </row>
    <row r="252" spans="2:65" s="1" customFormat="1" ht="16.5" customHeight="1">
      <c r="B252" s="42"/>
      <c r="C252" s="204" t="s">
        <v>354</v>
      </c>
      <c r="D252" s="204" t="s">
        <v>165</v>
      </c>
      <c r="E252" s="205" t="s">
        <v>355</v>
      </c>
      <c r="F252" s="206" t="s">
        <v>356</v>
      </c>
      <c r="G252" s="207" t="s">
        <v>340</v>
      </c>
      <c r="H252" s="208">
        <v>3</v>
      </c>
      <c r="I252" s="209"/>
      <c r="J252" s="210">
        <f>ROUND(I252*H252,2)</f>
        <v>0</v>
      </c>
      <c r="K252" s="206" t="s">
        <v>169</v>
      </c>
      <c r="L252" s="62"/>
      <c r="M252" s="211" t="s">
        <v>23</v>
      </c>
      <c r="N252" s="212" t="s">
        <v>44</v>
      </c>
      <c r="O252" s="43"/>
      <c r="P252" s="213">
        <f>O252*H252</f>
        <v>0</v>
      </c>
      <c r="Q252" s="213">
        <v>0</v>
      </c>
      <c r="R252" s="213">
        <f>Q252*H252</f>
        <v>0</v>
      </c>
      <c r="S252" s="213">
        <v>0.088</v>
      </c>
      <c r="T252" s="214">
        <f>S252*H252</f>
        <v>0.264</v>
      </c>
      <c r="AR252" s="25" t="s">
        <v>266</v>
      </c>
      <c r="AT252" s="25" t="s">
        <v>165</v>
      </c>
      <c r="AU252" s="25" t="s">
        <v>82</v>
      </c>
      <c r="AY252" s="25" t="s">
        <v>162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5" t="s">
        <v>80</v>
      </c>
      <c r="BK252" s="215">
        <f>ROUND(I252*H252,2)</f>
        <v>0</v>
      </c>
      <c r="BL252" s="25" t="s">
        <v>266</v>
      </c>
      <c r="BM252" s="25" t="s">
        <v>357</v>
      </c>
    </row>
    <row r="253" spans="2:51" s="14" customFormat="1" ht="13.5">
      <c r="B253" s="241"/>
      <c r="C253" s="242"/>
      <c r="D253" s="218" t="s">
        <v>172</v>
      </c>
      <c r="E253" s="243" t="s">
        <v>23</v>
      </c>
      <c r="F253" s="244" t="s">
        <v>358</v>
      </c>
      <c r="G253" s="242"/>
      <c r="H253" s="243" t="s">
        <v>23</v>
      </c>
      <c r="I253" s="245"/>
      <c r="J253" s="242"/>
      <c r="K253" s="242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172</v>
      </c>
      <c r="AU253" s="250" t="s">
        <v>82</v>
      </c>
      <c r="AV253" s="14" t="s">
        <v>80</v>
      </c>
      <c r="AW253" s="14" t="s">
        <v>36</v>
      </c>
      <c r="AX253" s="14" t="s">
        <v>73</v>
      </c>
      <c r="AY253" s="250" t="s">
        <v>162</v>
      </c>
    </row>
    <row r="254" spans="2:51" s="12" customFormat="1" ht="13.5">
      <c r="B254" s="216"/>
      <c r="C254" s="217"/>
      <c r="D254" s="218" t="s">
        <v>172</v>
      </c>
      <c r="E254" s="219" t="s">
        <v>23</v>
      </c>
      <c r="F254" s="220" t="s">
        <v>342</v>
      </c>
      <c r="G254" s="217"/>
      <c r="H254" s="221">
        <v>3</v>
      </c>
      <c r="I254" s="222"/>
      <c r="J254" s="217"/>
      <c r="K254" s="217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172</v>
      </c>
      <c r="AU254" s="227" t="s">
        <v>82</v>
      </c>
      <c r="AV254" s="12" t="s">
        <v>82</v>
      </c>
      <c r="AW254" s="12" t="s">
        <v>36</v>
      </c>
      <c r="AX254" s="12" t="s">
        <v>73</v>
      </c>
      <c r="AY254" s="227" t="s">
        <v>162</v>
      </c>
    </row>
    <row r="255" spans="2:51" s="13" customFormat="1" ht="13.5">
      <c r="B255" s="228"/>
      <c r="C255" s="229"/>
      <c r="D255" s="218" t="s">
        <v>172</v>
      </c>
      <c r="E255" s="230" t="s">
        <v>23</v>
      </c>
      <c r="F255" s="231" t="s">
        <v>174</v>
      </c>
      <c r="G255" s="229"/>
      <c r="H255" s="232">
        <v>3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172</v>
      </c>
      <c r="AU255" s="238" t="s">
        <v>82</v>
      </c>
      <c r="AV255" s="13" t="s">
        <v>170</v>
      </c>
      <c r="AW255" s="13" t="s">
        <v>36</v>
      </c>
      <c r="AX255" s="13" t="s">
        <v>80</v>
      </c>
      <c r="AY255" s="238" t="s">
        <v>162</v>
      </c>
    </row>
    <row r="256" spans="2:65" s="1" customFormat="1" ht="25.5" customHeight="1">
      <c r="B256" s="42"/>
      <c r="C256" s="204" t="s">
        <v>359</v>
      </c>
      <c r="D256" s="204" t="s">
        <v>165</v>
      </c>
      <c r="E256" s="205" t="s">
        <v>360</v>
      </c>
      <c r="F256" s="206" t="s">
        <v>361</v>
      </c>
      <c r="G256" s="207" t="s">
        <v>340</v>
      </c>
      <c r="H256" s="208">
        <v>1</v>
      </c>
      <c r="I256" s="209"/>
      <c r="J256" s="210">
        <f>ROUND(I256*H256,2)</f>
        <v>0</v>
      </c>
      <c r="K256" s="206" t="s">
        <v>169</v>
      </c>
      <c r="L256" s="62"/>
      <c r="M256" s="211" t="s">
        <v>23</v>
      </c>
      <c r="N256" s="212" t="s">
        <v>44</v>
      </c>
      <c r="O256" s="43"/>
      <c r="P256" s="213">
        <f>O256*H256</f>
        <v>0</v>
      </c>
      <c r="Q256" s="213">
        <v>0</v>
      </c>
      <c r="R256" s="213">
        <f>Q256*H256</f>
        <v>0</v>
      </c>
      <c r="S256" s="213">
        <v>0.0188</v>
      </c>
      <c r="T256" s="214">
        <f>S256*H256</f>
        <v>0.0188</v>
      </c>
      <c r="AR256" s="25" t="s">
        <v>266</v>
      </c>
      <c r="AT256" s="25" t="s">
        <v>165</v>
      </c>
      <c r="AU256" s="25" t="s">
        <v>82</v>
      </c>
      <c r="AY256" s="25" t="s">
        <v>162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5" t="s">
        <v>80</v>
      </c>
      <c r="BK256" s="215">
        <f>ROUND(I256*H256,2)</f>
        <v>0</v>
      </c>
      <c r="BL256" s="25" t="s">
        <v>266</v>
      </c>
      <c r="BM256" s="25" t="s">
        <v>362</v>
      </c>
    </row>
    <row r="257" spans="2:51" s="14" customFormat="1" ht="13.5">
      <c r="B257" s="241"/>
      <c r="C257" s="242"/>
      <c r="D257" s="218" t="s">
        <v>172</v>
      </c>
      <c r="E257" s="243" t="s">
        <v>23</v>
      </c>
      <c r="F257" s="244" t="s">
        <v>188</v>
      </c>
      <c r="G257" s="242"/>
      <c r="H257" s="243" t="s">
        <v>23</v>
      </c>
      <c r="I257" s="245"/>
      <c r="J257" s="242"/>
      <c r="K257" s="242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172</v>
      </c>
      <c r="AU257" s="250" t="s">
        <v>82</v>
      </c>
      <c r="AV257" s="14" t="s">
        <v>80</v>
      </c>
      <c r="AW257" s="14" t="s">
        <v>36</v>
      </c>
      <c r="AX257" s="14" t="s">
        <v>73</v>
      </c>
      <c r="AY257" s="250" t="s">
        <v>162</v>
      </c>
    </row>
    <row r="258" spans="2:51" s="12" customFormat="1" ht="13.5">
      <c r="B258" s="216"/>
      <c r="C258" s="217"/>
      <c r="D258" s="218" t="s">
        <v>172</v>
      </c>
      <c r="E258" s="219" t="s">
        <v>23</v>
      </c>
      <c r="F258" s="220" t="s">
        <v>303</v>
      </c>
      <c r="G258" s="217"/>
      <c r="H258" s="221">
        <v>1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172</v>
      </c>
      <c r="AU258" s="227" t="s">
        <v>82</v>
      </c>
      <c r="AV258" s="12" t="s">
        <v>82</v>
      </c>
      <c r="AW258" s="12" t="s">
        <v>36</v>
      </c>
      <c r="AX258" s="12" t="s">
        <v>73</v>
      </c>
      <c r="AY258" s="227" t="s">
        <v>162</v>
      </c>
    </row>
    <row r="259" spans="2:51" s="13" customFormat="1" ht="13.5">
      <c r="B259" s="228"/>
      <c r="C259" s="229"/>
      <c r="D259" s="218" t="s">
        <v>172</v>
      </c>
      <c r="E259" s="230" t="s">
        <v>23</v>
      </c>
      <c r="F259" s="231" t="s">
        <v>174</v>
      </c>
      <c r="G259" s="229"/>
      <c r="H259" s="232">
        <v>1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172</v>
      </c>
      <c r="AU259" s="238" t="s">
        <v>82</v>
      </c>
      <c r="AV259" s="13" t="s">
        <v>170</v>
      </c>
      <c r="AW259" s="13" t="s">
        <v>36</v>
      </c>
      <c r="AX259" s="13" t="s">
        <v>80</v>
      </c>
      <c r="AY259" s="238" t="s">
        <v>162</v>
      </c>
    </row>
    <row r="260" spans="2:65" s="1" customFormat="1" ht="25.5" customHeight="1">
      <c r="B260" s="42"/>
      <c r="C260" s="204" t="s">
        <v>363</v>
      </c>
      <c r="D260" s="204" t="s">
        <v>165</v>
      </c>
      <c r="E260" s="205" t="s">
        <v>364</v>
      </c>
      <c r="F260" s="206" t="s">
        <v>365</v>
      </c>
      <c r="G260" s="207" t="s">
        <v>313</v>
      </c>
      <c r="H260" s="208">
        <v>0.53</v>
      </c>
      <c r="I260" s="209"/>
      <c r="J260" s="210">
        <f>ROUND(I260*H260,2)</f>
        <v>0</v>
      </c>
      <c r="K260" s="206" t="s">
        <v>169</v>
      </c>
      <c r="L260" s="62"/>
      <c r="M260" s="211" t="s">
        <v>23</v>
      </c>
      <c r="N260" s="212" t="s">
        <v>44</v>
      </c>
      <c r="O260" s="43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5" t="s">
        <v>266</v>
      </c>
      <c r="AT260" s="25" t="s">
        <v>165</v>
      </c>
      <c r="AU260" s="25" t="s">
        <v>82</v>
      </c>
      <c r="AY260" s="25" t="s">
        <v>162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5" t="s">
        <v>80</v>
      </c>
      <c r="BK260" s="215">
        <f>ROUND(I260*H260,2)</f>
        <v>0</v>
      </c>
      <c r="BL260" s="25" t="s">
        <v>266</v>
      </c>
      <c r="BM260" s="25" t="s">
        <v>366</v>
      </c>
    </row>
    <row r="261" spans="2:65" s="1" customFormat="1" ht="16.5" customHeight="1">
      <c r="B261" s="42"/>
      <c r="C261" s="204" t="s">
        <v>367</v>
      </c>
      <c r="D261" s="204" t="s">
        <v>165</v>
      </c>
      <c r="E261" s="205" t="s">
        <v>368</v>
      </c>
      <c r="F261" s="206" t="s">
        <v>369</v>
      </c>
      <c r="G261" s="207" t="s">
        <v>340</v>
      </c>
      <c r="H261" s="208">
        <v>4</v>
      </c>
      <c r="I261" s="209"/>
      <c r="J261" s="210">
        <f>ROUND(I261*H261,2)</f>
        <v>0</v>
      </c>
      <c r="K261" s="206" t="s">
        <v>169</v>
      </c>
      <c r="L261" s="62"/>
      <c r="M261" s="211" t="s">
        <v>23</v>
      </c>
      <c r="N261" s="212" t="s">
        <v>44</v>
      </c>
      <c r="O261" s="43"/>
      <c r="P261" s="213">
        <f>O261*H261</f>
        <v>0</v>
      </c>
      <c r="Q261" s="213">
        <v>0</v>
      </c>
      <c r="R261" s="213">
        <f>Q261*H261</f>
        <v>0</v>
      </c>
      <c r="S261" s="213">
        <v>0.00176</v>
      </c>
      <c r="T261" s="214">
        <f>S261*H261</f>
        <v>0.00704</v>
      </c>
      <c r="AR261" s="25" t="s">
        <v>266</v>
      </c>
      <c r="AT261" s="25" t="s">
        <v>165</v>
      </c>
      <c r="AU261" s="25" t="s">
        <v>82</v>
      </c>
      <c r="AY261" s="25" t="s">
        <v>162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5" t="s">
        <v>80</v>
      </c>
      <c r="BK261" s="215">
        <f>ROUND(I261*H261,2)</f>
        <v>0</v>
      </c>
      <c r="BL261" s="25" t="s">
        <v>266</v>
      </c>
      <c r="BM261" s="25" t="s">
        <v>370</v>
      </c>
    </row>
    <row r="262" spans="2:51" s="14" customFormat="1" ht="13.5">
      <c r="B262" s="241"/>
      <c r="C262" s="242"/>
      <c r="D262" s="218" t="s">
        <v>172</v>
      </c>
      <c r="E262" s="243" t="s">
        <v>23</v>
      </c>
      <c r="F262" s="244" t="s">
        <v>188</v>
      </c>
      <c r="G262" s="242"/>
      <c r="H262" s="243" t="s">
        <v>23</v>
      </c>
      <c r="I262" s="245"/>
      <c r="J262" s="242"/>
      <c r="K262" s="242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172</v>
      </c>
      <c r="AU262" s="250" t="s">
        <v>82</v>
      </c>
      <c r="AV262" s="14" t="s">
        <v>80</v>
      </c>
      <c r="AW262" s="14" t="s">
        <v>36</v>
      </c>
      <c r="AX262" s="14" t="s">
        <v>73</v>
      </c>
      <c r="AY262" s="250" t="s">
        <v>162</v>
      </c>
    </row>
    <row r="263" spans="2:51" s="12" customFormat="1" ht="13.5">
      <c r="B263" s="216"/>
      <c r="C263" s="217"/>
      <c r="D263" s="218" t="s">
        <v>172</v>
      </c>
      <c r="E263" s="219" t="s">
        <v>23</v>
      </c>
      <c r="F263" s="220" t="s">
        <v>353</v>
      </c>
      <c r="G263" s="217"/>
      <c r="H263" s="221">
        <v>4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172</v>
      </c>
      <c r="AU263" s="227" t="s">
        <v>82</v>
      </c>
      <c r="AV263" s="12" t="s">
        <v>82</v>
      </c>
      <c r="AW263" s="12" t="s">
        <v>36</v>
      </c>
      <c r="AX263" s="12" t="s">
        <v>73</v>
      </c>
      <c r="AY263" s="227" t="s">
        <v>162</v>
      </c>
    </row>
    <row r="264" spans="2:51" s="13" customFormat="1" ht="13.5">
      <c r="B264" s="228"/>
      <c r="C264" s="229"/>
      <c r="D264" s="218" t="s">
        <v>172</v>
      </c>
      <c r="E264" s="230" t="s">
        <v>23</v>
      </c>
      <c r="F264" s="231" t="s">
        <v>174</v>
      </c>
      <c r="G264" s="229"/>
      <c r="H264" s="232">
        <v>4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172</v>
      </c>
      <c r="AU264" s="238" t="s">
        <v>82</v>
      </c>
      <c r="AV264" s="13" t="s">
        <v>170</v>
      </c>
      <c r="AW264" s="13" t="s">
        <v>36</v>
      </c>
      <c r="AX264" s="13" t="s">
        <v>80</v>
      </c>
      <c r="AY264" s="238" t="s">
        <v>162</v>
      </c>
    </row>
    <row r="265" spans="2:65" s="1" customFormat="1" ht="16.5" customHeight="1">
      <c r="B265" s="42"/>
      <c r="C265" s="204" t="s">
        <v>371</v>
      </c>
      <c r="D265" s="204" t="s">
        <v>165</v>
      </c>
      <c r="E265" s="205" t="s">
        <v>372</v>
      </c>
      <c r="F265" s="206" t="s">
        <v>373</v>
      </c>
      <c r="G265" s="207" t="s">
        <v>177</v>
      </c>
      <c r="H265" s="208">
        <v>3</v>
      </c>
      <c r="I265" s="209"/>
      <c r="J265" s="210">
        <f>ROUND(I265*H265,2)</f>
        <v>0</v>
      </c>
      <c r="K265" s="206" t="s">
        <v>169</v>
      </c>
      <c r="L265" s="62"/>
      <c r="M265" s="211" t="s">
        <v>23</v>
      </c>
      <c r="N265" s="212" t="s">
        <v>44</v>
      </c>
      <c r="O265" s="43"/>
      <c r="P265" s="213">
        <f>O265*H265</f>
        <v>0</v>
      </c>
      <c r="Q265" s="213">
        <v>0</v>
      </c>
      <c r="R265" s="213">
        <f>Q265*H265</f>
        <v>0</v>
      </c>
      <c r="S265" s="213">
        <v>0.00762</v>
      </c>
      <c r="T265" s="214">
        <f>S265*H265</f>
        <v>0.02286</v>
      </c>
      <c r="AR265" s="25" t="s">
        <v>266</v>
      </c>
      <c r="AT265" s="25" t="s">
        <v>165</v>
      </c>
      <c r="AU265" s="25" t="s">
        <v>82</v>
      </c>
      <c r="AY265" s="25" t="s">
        <v>162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5" t="s">
        <v>80</v>
      </c>
      <c r="BK265" s="215">
        <f>ROUND(I265*H265,2)</f>
        <v>0</v>
      </c>
      <c r="BL265" s="25" t="s">
        <v>266</v>
      </c>
      <c r="BM265" s="25" t="s">
        <v>374</v>
      </c>
    </row>
    <row r="266" spans="2:51" s="14" customFormat="1" ht="13.5">
      <c r="B266" s="241"/>
      <c r="C266" s="242"/>
      <c r="D266" s="218" t="s">
        <v>172</v>
      </c>
      <c r="E266" s="243" t="s">
        <v>23</v>
      </c>
      <c r="F266" s="244" t="s">
        <v>358</v>
      </c>
      <c r="G266" s="242"/>
      <c r="H266" s="243" t="s">
        <v>23</v>
      </c>
      <c r="I266" s="245"/>
      <c r="J266" s="242"/>
      <c r="K266" s="242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172</v>
      </c>
      <c r="AU266" s="250" t="s">
        <v>82</v>
      </c>
      <c r="AV266" s="14" t="s">
        <v>80</v>
      </c>
      <c r="AW266" s="14" t="s">
        <v>36</v>
      </c>
      <c r="AX266" s="14" t="s">
        <v>73</v>
      </c>
      <c r="AY266" s="250" t="s">
        <v>162</v>
      </c>
    </row>
    <row r="267" spans="2:51" s="12" customFormat="1" ht="13.5">
      <c r="B267" s="216"/>
      <c r="C267" s="217"/>
      <c r="D267" s="218" t="s">
        <v>172</v>
      </c>
      <c r="E267" s="219" t="s">
        <v>23</v>
      </c>
      <c r="F267" s="220" t="s">
        <v>342</v>
      </c>
      <c r="G267" s="217"/>
      <c r="H267" s="221">
        <v>3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172</v>
      </c>
      <c r="AU267" s="227" t="s">
        <v>82</v>
      </c>
      <c r="AV267" s="12" t="s">
        <v>82</v>
      </c>
      <c r="AW267" s="12" t="s">
        <v>36</v>
      </c>
      <c r="AX267" s="12" t="s">
        <v>73</v>
      </c>
      <c r="AY267" s="227" t="s">
        <v>162</v>
      </c>
    </row>
    <row r="268" spans="2:51" s="13" customFormat="1" ht="13.5">
      <c r="B268" s="228"/>
      <c r="C268" s="229"/>
      <c r="D268" s="218" t="s">
        <v>172</v>
      </c>
      <c r="E268" s="230" t="s">
        <v>23</v>
      </c>
      <c r="F268" s="231" t="s">
        <v>174</v>
      </c>
      <c r="G268" s="229"/>
      <c r="H268" s="232">
        <v>3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172</v>
      </c>
      <c r="AU268" s="238" t="s">
        <v>82</v>
      </c>
      <c r="AV268" s="13" t="s">
        <v>170</v>
      </c>
      <c r="AW268" s="13" t="s">
        <v>36</v>
      </c>
      <c r="AX268" s="13" t="s">
        <v>80</v>
      </c>
      <c r="AY268" s="238" t="s">
        <v>162</v>
      </c>
    </row>
    <row r="269" spans="2:65" s="1" customFormat="1" ht="16.5" customHeight="1">
      <c r="B269" s="42"/>
      <c r="C269" s="204" t="s">
        <v>375</v>
      </c>
      <c r="D269" s="204" t="s">
        <v>165</v>
      </c>
      <c r="E269" s="205" t="s">
        <v>376</v>
      </c>
      <c r="F269" s="206" t="s">
        <v>377</v>
      </c>
      <c r="G269" s="207" t="s">
        <v>340</v>
      </c>
      <c r="H269" s="208">
        <v>1</v>
      </c>
      <c r="I269" s="209"/>
      <c r="J269" s="210">
        <f>ROUND(I269*H269,2)</f>
        <v>0</v>
      </c>
      <c r="K269" s="206" t="s">
        <v>23</v>
      </c>
      <c r="L269" s="62"/>
      <c r="M269" s="211" t="s">
        <v>23</v>
      </c>
      <c r="N269" s="212" t="s">
        <v>44</v>
      </c>
      <c r="O269" s="43"/>
      <c r="P269" s="213">
        <f>O269*H269</f>
        <v>0</v>
      </c>
      <c r="Q269" s="213">
        <v>0</v>
      </c>
      <c r="R269" s="213">
        <f>Q269*H269</f>
        <v>0</v>
      </c>
      <c r="S269" s="213">
        <v>0.00176</v>
      </c>
      <c r="T269" s="214">
        <f>S269*H269</f>
        <v>0.00176</v>
      </c>
      <c r="AR269" s="25" t="s">
        <v>266</v>
      </c>
      <c r="AT269" s="25" t="s">
        <v>165</v>
      </c>
      <c r="AU269" s="25" t="s">
        <v>82</v>
      </c>
      <c r="AY269" s="25" t="s">
        <v>162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5" t="s">
        <v>80</v>
      </c>
      <c r="BK269" s="215">
        <f>ROUND(I269*H269,2)</f>
        <v>0</v>
      </c>
      <c r="BL269" s="25" t="s">
        <v>266</v>
      </c>
      <c r="BM269" s="25" t="s">
        <v>378</v>
      </c>
    </row>
    <row r="270" spans="2:51" s="14" customFormat="1" ht="13.5">
      <c r="B270" s="241"/>
      <c r="C270" s="242"/>
      <c r="D270" s="218" t="s">
        <v>172</v>
      </c>
      <c r="E270" s="243" t="s">
        <v>23</v>
      </c>
      <c r="F270" s="244" t="s">
        <v>188</v>
      </c>
      <c r="G270" s="242"/>
      <c r="H270" s="243" t="s">
        <v>23</v>
      </c>
      <c r="I270" s="245"/>
      <c r="J270" s="242"/>
      <c r="K270" s="242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172</v>
      </c>
      <c r="AU270" s="250" t="s">
        <v>82</v>
      </c>
      <c r="AV270" s="14" t="s">
        <v>80</v>
      </c>
      <c r="AW270" s="14" t="s">
        <v>36</v>
      </c>
      <c r="AX270" s="14" t="s">
        <v>73</v>
      </c>
      <c r="AY270" s="250" t="s">
        <v>162</v>
      </c>
    </row>
    <row r="271" spans="2:51" s="12" customFormat="1" ht="13.5">
      <c r="B271" s="216"/>
      <c r="C271" s="217"/>
      <c r="D271" s="218" t="s">
        <v>172</v>
      </c>
      <c r="E271" s="219" t="s">
        <v>23</v>
      </c>
      <c r="F271" s="220" t="s">
        <v>303</v>
      </c>
      <c r="G271" s="217"/>
      <c r="H271" s="221">
        <v>1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172</v>
      </c>
      <c r="AU271" s="227" t="s">
        <v>82</v>
      </c>
      <c r="AV271" s="12" t="s">
        <v>82</v>
      </c>
      <c r="AW271" s="12" t="s">
        <v>36</v>
      </c>
      <c r="AX271" s="12" t="s">
        <v>73</v>
      </c>
      <c r="AY271" s="227" t="s">
        <v>162</v>
      </c>
    </row>
    <row r="272" spans="2:51" s="13" customFormat="1" ht="13.5">
      <c r="B272" s="228"/>
      <c r="C272" s="229"/>
      <c r="D272" s="218" t="s">
        <v>172</v>
      </c>
      <c r="E272" s="230" t="s">
        <v>23</v>
      </c>
      <c r="F272" s="231" t="s">
        <v>174</v>
      </c>
      <c r="G272" s="229"/>
      <c r="H272" s="232">
        <v>1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172</v>
      </c>
      <c r="AU272" s="238" t="s">
        <v>82</v>
      </c>
      <c r="AV272" s="13" t="s">
        <v>170</v>
      </c>
      <c r="AW272" s="13" t="s">
        <v>36</v>
      </c>
      <c r="AX272" s="13" t="s">
        <v>80</v>
      </c>
      <c r="AY272" s="238" t="s">
        <v>162</v>
      </c>
    </row>
    <row r="273" spans="2:63" s="11" customFormat="1" ht="29.85" customHeight="1">
      <c r="B273" s="188"/>
      <c r="C273" s="189"/>
      <c r="D273" s="190" t="s">
        <v>72</v>
      </c>
      <c r="E273" s="202" t="s">
        <v>379</v>
      </c>
      <c r="F273" s="202" t="s">
        <v>380</v>
      </c>
      <c r="G273" s="189"/>
      <c r="H273" s="189"/>
      <c r="I273" s="192"/>
      <c r="J273" s="203">
        <f>BK273</f>
        <v>0</v>
      </c>
      <c r="K273" s="189"/>
      <c r="L273" s="194"/>
      <c r="M273" s="195"/>
      <c r="N273" s="196"/>
      <c r="O273" s="196"/>
      <c r="P273" s="197">
        <f>SUM(P274:P277)</f>
        <v>0</v>
      </c>
      <c r="Q273" s="196"/>
      <c r="R273" s="197">
        <f>SUM(R274:R277)</f>
        <v>0</v>
      </c>
      <c r="S273" s="196"/>
      <c r="T273" s="198">
        <f>SUM(T274:T277)</f>
        <v>0</v>
      </c>
      <c r="AR273" s="199" t="s">
        <v>82</v>
      </c>
      <c r="AT273" s="200" t="s">
        <v>72</v>
      </c>
      <c r="AU273" s="200" t="s">
        <v>80</v>
      </c>
      <c r="AY273" s="199" t="s">
        <v>162</v>
      </c>
      <c r="BK273" s="201">
        <f>SUM(BK274:BK277)</f>
        <v>0</v>
      </c>
    </row>
    <row r="274" spans="2:65" s="1" customFormat="1" ht="16.5" customHeight="1">
      <c r="B274" s="42"/>
      <c r="C274" s="204" t="s">
        <v>381</v>
      </c>
      <c r="D274" s="204" t="s">
        <v>165</v>
      </c>
      <c r="E274" s="205" t="s">
        <v>382</v>
      </c>
      <c r="F274" s="206" t="s">
        <v>383</v>
      </c>
      <c r="G274" s="207" t="s">
        <v>300</v>
      </c>
      <c r="H274" s="208">
        <v>1</v>
      </c>
      <c r="I274" s="209"/>
      <c r="J274" s="210">
        <f>ROUND(I274*H274,2)</f>
        <v>0</v>
      </c>
      <c r="K274" s="206" t="s">
        <v>23</v>
      </c>
      <c r="L274" s="62"/>
      <c r="M274" s="211" t="s">
        <v>23</v>
      </c>
      <c r="N274" s="212" t="s">
        <v>44</v>
      </c>
      <c r="O274" s="43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5" t="s">
        <v>266</v>
      </c>
      <c r="AT274" s="25" t="s">
        <v>165</v>
      </c>
      <c r="AU274" s="25" t="s">
        <v>82</v>
      </c>
      <c r="AY274" s="25" t="s">
        <v>162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5" t="s">
        <v>80</v>
      </c>
      <c r="BK274" s="215">
        <f>ROUND(I274*H274,2)</f>
        <v>0</v>
      </c>
      <c r="BL274" s="25" t="s">
        <v>266</v>
      </c>
      <c r="BM274" s="25" t="s">
        <v>384</v>
      </c>
    </row>
    <row r="275" spans="2:51" s="14" customFormat="1" ht="13.5">
      <c r="B275" s="241"/>
      <c r="C275" s="242"/>
      <c r="D275" s="218" t="s">
        <v>172</v>
      </c>
      <c r="E275" s="243" t="s">
        <v>23</v>
      </c>
      <c r="F275" s="244" t="s">
        <v>181</v>
      </c>
      <c r="G275" s="242"/>
      <c r="H275" s="243" t="s">
        <v>23</v>
      </c>
      <c r="I275" s="245"/>
      <c r="J275" s="242"/>
      <c r="K275" s="242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172</v>
      </c>
      <c r="AU275" s="250" t="s">
        <v>82</v>
      </c>
      <c r="AV275" s="14" t="s">
        <v>80</v>
      </c>
      <c r="AW275" s="14" t="s">
        <v>36</v>
      </c>
      <c r="AX275" s="14" t="s">
        <v>73</v>
      </c>
      <c r="AY275" s="250" t="s">
        <v>162</v>
      </c>
    </row>
    <row r="276" spans="2:51" s="12" customFormat="1" ht="13.5">
      <c r="B276" s="216"/>
      <c r="C276" s="217"/>
      <c r="D276" s="218" t="s">
        <v>172</v>
      </c>
      <c r="E276" s="219" t="s">
        <v>23</v>
      </c>
      <c r="F276" s="220" t="s">
        <v>385</v>
      </c>
      <c r="G276" s="217"/>
      <c r="H276" s="221">
        <v>1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172</v>
      </c>
      <c r="AU276" s="227" t="s">
        <v>82</v>
      </c>
      <c r="AV276" s="12" t="s">
        <v>82</v>
      </c>
      <c r="AW276" s="12" t="s">
        <v>36</v>
      </c>
      <c r="AX276" s="12" t="s">
        <v>73</v>
      </c>
      <c r="AY276" s="227" t="s">
        <v>162</v>
      </c>
    </row>
    <row r="277" spans="2:51" s="13" customFormat="1" ht="13.5">
      <c r="B277" s="228"/>
      <c r="C277" s="229"/>
      <c r="D277" s="218" t="s">
        <v>172</v>
      </c>
      <c r="E277" s="230" t="s">
        <v>23</v>
      </c>
      <c r="F277" s="231" t="s">
        <v>174</v>
      </c>
      <c r="G277" s="229"/>
      <c r="H277" s="232">
        <v>1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172</v>
      </c>
      <c r="AU277" s="238" t="s">
        <v>82</v>
      </c>
      <c r="AV277" s="13" t="s">
        <v>170</v>
      </c>
      <c r="AW277" s="13" t="s">
        <v>36</v>
      </c>
      <c r="AX277" s="13" t="s">
        <v>80</v>
      </c>
      <c r="AY277" s="238" t="s">
        <v>162</v>
      </c>
    </row>
    <row r="278" spans="2:63" s="11" customFormat="1" ht="29.85" customHeight="1">
      <c r="B278" s="188"/>
      <c r="C278" s="189"/>
      <c r="D278" s="190" t="s">
        <v>72</v>
      </c>
      <c r="E278" s="202" t="s">
        <v>386</v>
      </c>
      <c r="F278" s="202" t="s">
        <v>387</v>
      </c>
      <c r="G278" s="189"/>
      <c r="H278" s="189"/>
      <c r="I278" s="192"/>
      <c r="J278" s="203">
        <f>BK278</f>
        <v>0</v>
      </c>
      <c r="K278" s="189"/>
      <c r="L278" s="194"/>
      <c r="M278" s="195"/>
      <c r="N278" s="196"/>
      <c r="O278" s="196"/>
      <c r="P278" s="197">
        <f>SUM(P279:P286)</f>
        <v>0</v>
      </c>
      <c r="Q278" s="196"/>
      <c r="R278" s="197">
        <f>SUM(R279:R286)</f>
        <v>0</v>
      </c>
      <c r="S278" s="196"/>
      <c r="T278" s="198">
        <f>SUM(T279:T286)</f>
        <v>0.15925</v>
      </c>
      <c r="AR278" s="199" t="s">
        <v>82</v>
      </c>
      <c r="AT278" s="200" t="s">
        <v>72</v>
      </c>
      <c r="AU278" s="200" t="s">
        <v>80</v>
      </c>
      <c r="AY278" s="199" t="s">
        <v>162</v>
      </c>
      <c r="BK278" s="201">
        <f>SUM(BK279:BK286)</f>
        <v>0</v>
      </c>
    </row>
    <row r="279" spans="2:65" s="1" customFormat="1" ht="25.5" customHeight="1">
      <c r="B279" s="42"/>
      <c r="C279" s="204" t="s">
        <v>388</v>
      </c>
      <c r="D279" s="204" t="s">
        <v>165</v>
      </c>
      <c r="E279" s="205" t="s">
        <v>389</v>
      </c>
      <c r="F279" s="206" t="s">
        <v>390</v>
      </c>
      <c r="G279" s="207" t="s">
        <v>168</v>
      </c>
      <c r="H279" s="208">
        <v>4.26</v>
      </c>
      <c r="I279" s="209"/>
      <c r="J279" s="210">
        <f>ROUND(I279*H279,2)</f>
        <v>0</v>
      </c>
      <c r="K279" s="206" t="s">
        <v>169</v>
      </c>
      <c r="L279" s="62"/>
      <c r="M279" s="211" t="s">
        <v>23</v>
      </c>
      <c r="N279" s="212" t="s">
        <v>44</v>
      </c>
      <c r="O279" s="43"/>
      <c r="P279" s="213">
        <f>O279*H279</f>
        <v>0</v>
      </c>
      <c r="Q279" s="213">
        <v>0</v>
      </c>
      <c r="R279" s="213">
        <f>Q279*H279</f>
        <v>0</v>
      </c>
      <c r="S279" s="213">
        <v>0.0275</v>
      </c>
      <c r="T279" s="214">
        <f>S279*H279</f>
        <v>0.11714999999999999</v>
      </c>
      <c r="AR279" s="25" t="s">
        <v>266</v>
      </c>
      <c r="AT279" s="25" t="s">
        <v>165</v>
      </c>
      <c r="AU279" s="25" t="s">
        <v>82</v>
      </c>
      <c r="AY279" s="25" t="s">
        <v>162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5" t="s">
        <v>80</v>
      </c>
      <c r="BK279" s="215">
        <f>ROUND(I279*H279,2)</f>
        <v>0</v>
      </c>
      <c r="BL279" s="25" t="s">
        <v>266</v>
      </c>
      <c r="BM279" s="25" t="s">
        <v>391</v>
      </c>
    </row>
    <row r="280" spans="2:51" s="14" customFormat="1" ht="13.5">
      <c r="B280" s="241"/>
      <c r="C280" s="242"/>
      <c r="D280" s="218" t="s">
        <v>172</v>
      </c>
      <c r="E280" s="243" t="s">
        <v>23</v>
      </c>
      <c r="F280" s="244" t="s">
        <v>188</v>
      </c>
      <c r="G280" s="242"/>
      <c r="H280" s="243" t="s">
        <v>23</v>
      </c>
      <c r="I280" s="245"/>
      <c r="J280" s="242"/>
      <c r="K280" s="242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172</v>
      </c>
      <c r="AU280" s="250" t="s">
        <v>82</v>
      </c>
      <c r="AV280" s="14" t="s">
        <v>80</v>
      </c>
      <c r="AW280" s="14" t="s">
        <v>36</v>
      </c>
      <c r="AX280" s="14" t="s">
        <v>73</v>
      </c>
      <c r="AY280" s="250" t="s">
        <v>162</v>
      </c>
    </row>
    <row r="281" spans="2:51" s="12" customFormat="1" ht="13.5">
      <c r="B281" s="216"/>
      <c r="C281" s="217"/>
      <c r="D281" s="218" t="s">
        <v>172</v>
      </c>
      <c r="E281" s="219" t="s">
        <v>23</v>
      </c>
      <c r="F281" s="220" t="s">
        <v>392</v>
      </c>
      <c r="G281" s="217"/>
      <c r="H281" s="221">
        <v>4.26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172</v>
      </c>
      <c r="AU281" s="227" t="s">
        <v>82</v>
      </c>
      <c r="AV281" s="12" t="s">
        <v>82</v>
      </c>
      <c r="AW281" s="12" t="s">
        <v>36</v>
      </c>
      <c r="AX281" s="12" t="s">
        <v>73</v>
      </c>
      <c r="AY281" s="227" t="s">
        <v>162</v>
      </c>
    </row>
    <row r="282" spans="2:51" s="13" customFormat="1" ht="13.5">
      <c r="B282" s="228"/>
      <c r="C282" s="229"/>
      <c r="D282" s="218" t="s">
        <v>172</v>
      </c>
      <c r="E282" s="230" t="s">
        <v>23</v>
      </c>
      <c r="F282" s="231" t="s">
        <v>174</v>
      </c>
      <c r="G282" s="229"/>
      <c r="H282" s="232">
        <v>4.26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172</v>
      </c>
      <c r="AU282" s="238" t="s">
        <v>82</v>
      </c>
      <c r="AV282" s="13" t="s">
        <v>170</v>
      </c>
      <c r="AW282" s="13" t="s">
        <v>36</v>
      </c>
      <c r="AX282" s="13" t="s">
        <v>80</v>
      </c>
      <c r="AY282" s="238" t="s">
        <v>162</v>
      </c>
    </row>
    <row r="283" spans="2:65" s="1" customFormat="1" ht="25.5" customHeight="1">
      <c r="B283" s="42"/>
      <c r="C283" s="204" t="s">
        <v>393</v>
      </c>
      <c r="D283" s="204" t="s">
        <v>165</v>
      </c>
      <c r="E283" s="205" t="s">
        <v>394</v>
      </c>
      <c r="F283" s="206" t="s">
        <v>395</v>
      </c>
      <c r="G283" s="207" t="s">
        <v>177</v>
      </c>
      <c r="H283" s="208">
        <v>1</v>
      </c>
      <c r="I283" s="209"/>
      <c r="J283" s="210">
        <f>ROUND(I283*H283,2)</f>
        <v>0</v>
      </c>
      <c r="K283" s="206" t="s">
        <v>169</v>
      </c>
      <c r="L283" s="62"/>
      <c r="M283" s="211" t="s">
        <v>23</v>
      </c>
      <c r="N283" s="212" t="s">
        <v>44</v>
      </c>
      <c r="O283" s="43"/>
      <c r="P283" s="213">
        <f>O283*H283</f>
        <v>0</v>
      </c>
      <c r="Q283" s="213">
        <v>0</v>
      </c>
      <c r="R283" s="213">
        <f>Q283*H283</f>
        <v>0</v>
      </c>
      <c r="S283" s="213">
        <v>0.0421</v>
      </c>
      <c r="T283" s="214">
        <f>S283*H283</f>
        <v>0.0421</v>
      </c>
      <c r="AR283" s="25" t="s">
        <v>266</v>
      </c>
      <c r="AT283" s="25" t="s">
        <v>165</v>
      </c>
      <c r="AU283" s="25" t="s">
        <v>82</v>
      </c>
      <c r="AY283" s="25" t="s">
        <v>162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5" t="s">
        <v>80</v>
      </c>
      <c r="BK283" s="215">
        <f>ROUND(I283*H283,2)</f>
        <v>0</v>
      </c>
      <c r="BL283" s="25" t="s">
        <v>266</v>
      </c>
      <c r="BM283" s="25" t="s">
        <v>396</v>
      </c>
    </row>
    <row r="284" spans="2:51" s="14" customFormat="1" ht="13.5">
      <c r="B284" s="241"/>
      <c r="C284" s="242"/>
      <c r="D284" s="218" t="s">
        <v>172</v>
      </c>
      <c r="E284" s="243" t="s">
        <v>23</v>
      </c>
      <c r="F284" s="244" t="s">
        <v>188</v>
      </c>
      <c r="G284" s="242"/>
      <c r="H284" s="243" t="s">
        <v>23</v>
      </c>
      <c r="I284" s="245"/>
      <c r="J284" s="242"/>
      <c r="K284" s="242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172</v>
      </c>
      <c r="AU284" s="250" t="s">
        <v>82</v>
      </c>
      <c r="AV284" s="14" t="s">
        <v>80</v>
      </c>
      <c r="AW284" s="14" t="s">
        <v>36</v>
      </c>
      <c r="AX284" s="14" t="s">
        <v>73</v>
      </c>
      <c r="AY284" s="250" t="s">
        <v>162</v>
      </c>
    </row>
    <row r="285" spans="2:51" s="12" customFormat="1" ht="13.5">
      <c r="B285" s="216"/>
      <c r="C285" s="217"/>
      <c r="D285" s="218" t="s">
        <v>172</v>
      </c>
      <c r="E285" s="219" t="s">
        <v>23</v>
      </c>
      <c r="F285" s="220" t="s">
        <v>303</v>
      </c>
      <c r="G285" s="217"/>
      <c r="H285" s="221">
        <v>1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172</v>
      </c>
      <c r="AU285" s="227" t="s">
        <v>82</v>
      </c>
      <c r="AV285" s="12" t="s">
        <v>82</v>
      </c>
      <c r="AW285" s="12" t="s">
        <v>36</v>
      </c>
      <c r="AX285" s="12" t="s">
        <v>73</v>
      </c>
      <c r="AY285" s="227" t="s">
        <v>162</v>
      </c>
    </row>
    <row r="286" spans="2:51" s="13" customFormat="1" ht="13.5">
      <c r="B286" s="228"/>
      <c r="C286" s="229"/>
      <c r="D286" s="218" t="s">
        <v>172</v>
      </c>
      <c r="E286" s="230" t="s">
        <v>23</v>
      </c>
      <c r="F286" s="231" t="s">
        <v>174</v>
      </c>
      <c r="G286" s="229"/>
      <c r="H286" s="232">
        <v>1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172</v>
      </c>
      <c r="AU286" s="238" t="s">
        <v>82</v>
      </c>
      <c r="AV286" s="13" t="s">
        <v>170</v>
      </c>
      <c r="AW286" s="13" t="s">
        <v>36</v>
      </c>
      <c r="AX286" s="13" t="s">
        <v>80</v>
      </c>
      <c r="AY286" s="238" t="s">
        <v>162</v>
      </c>
    </row>
    <row r="287" spans="2:63" s="11" customFormat="1" ht="29.85" customHeight="1">
      <c r="B287" s="188"/>
      <c r="C287" s="189"/>
      <c r="D287" s="190" t="s">
        <v>72</v>
      </c>
      <c r="E287" s="202" t="s">
        <v>397</v>
      </c>
      <c r="F287" s="202" t="s">
        <v>398</v>
      </c>
      <c r="G287" s="189"/>
      <c r="H287" s="189"/>
      <c r="I287" s="192"/>
      <c r="J287" s="203">
        <f>BK287</f>
        <v>0</v>
      </c>
      <c r="K287" s="189"/>
      <c r="L287" s="194"/>
      <c r="M287" s="195"/>
      <c r="N287" s="196"/>
      <c r="O287" s="196"/>
      <c r="P287" s="197">
        <f>SUM(P288:P295)</f>
        <v>0</v>
      </c>
      <c r="Q287" s="196"/>
      <c r="R287" s="197">
        <f>SUM(R288:R295)</f>
        <v>0</v>
      </c>
      <c r="S287" s="196"/>
      <c r="T287" s="198">
        <f>SUM(T288:T295)</f>
        <v>0.160607</v>
      </c>
      <c r="AR287" s="199" t="s">
        <v>82</v>
      </c>
      <c r="AT287" s="200" t="s">
        <v>72</v>
      </c>
      <c r="AU287" s="200" t="s">
        <v>80</v>
      </c>
      <c r="AY287" s="199" t="s">
        <v>162</v>
      </c>
      <c r="BK287" s="201">
        <f>SUM(BK288:BK295)</f>
        <v>0</v>
      </c>
    </row>
    <row r="288" spans="2:65" s="1" customFormat="1" ht="25.5" customHeight="1">
      <c r="B288" s="42"/>
      <c r="C288" s="204" t="s">
        <v>399</v>
      </c>
      <c r="D288" s="204" t="s">
        <v>165</v>
      </c>
      <c r="E288" s="205" t="s">
        <v>400</v>
      </c>
      <c r="F288" s="206" t="s">
        <v>401</v>
      </c>
      <c r="G288" s="207" t="s">
        <v>186</v>
      </c>
      <c r="H288" s="208">
        <v>67.3</v>
      </c>
      <c r="I288" s="209"/>
      <c r="J288" s="210">
        <f>ROUND(I288*H288,2)</f>
        <v>0</v>
      </c>
      <c r="K288" s="206" t="s">
        <v>169</v>
      </c>
      <c r="L288" s="62"/>
      <c r="M288" s="211" t="s">
        <v>23</v>
      </c>
      <c r="N288" s="212" t="s">
        <v>44</v>
      </c>
      <c r="O288" s="43"/>
      <c r="P288" s="213">
        <f>O288*H288</f>
        <v>0</v>
      </c>
      <c r="Q288" s="213">
        <v>0</v>
      </c>
      <c r="R288" s="213">
        <f>Q288*H288</f>
        <v>0</v>
      </c>
      <c r="S288" s="213">
        <v>0.00191</v>
      </c>
      <c r="T288" s="214">
        <f>S288*H288</f>
        <v>0.128543</v>
      </c>
      <c r="AR288" s="25" t="s">
        <v>266</v>
      </c>
      <c r="AT288" s="25" t="s">
        <v>165</v>
      </c>
      <c r="AU288" s="25" t="s">
        <v>82</v>
      </c>
      <c r="AY288" s="25" t="s">
        <v>162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5" t="s">
        <v>80</v>
      </c>
      <c r="BK288" s="215">
        <f>ROUND(I288*H288,2)</f>
        <v>0</v>
      </c>
      <c r="BL288" s="25" t="s">
        <v>266</v>
      </c>
      <c r="BM288" s="25" t="s">
        <v>402</v>
      </c>
    </row>
    <row r="289" spans="2:51" s="14" customFormat="1" ht="13.5">
      <c r="B289" s="241"/>
      <c r="C289" s="242"/>
      <c r="D289" s="218" t="s">
        <v>172</v>
      </c>
      <c r="E289" s="243" t="s">
        <v>23</v>
      </c>
      <c r="F289" s="244" t="s">
        <v>403</v>
      </c>
      <c r="G289" s="242"/>
      <c r="H289" s="243" t="s">
        <v>23</v>
      </c>
      <c r="I289" s="245"/>
      <c r="J289" s="242"/>
      <c r="K289" s="242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172</v>
      </c>
      <c r="AU289" s="250" t="s">
        <v>82</v>
      </c>
      <c r="AV289" s="14" t="s">
        <v>80</v>
      </c>
      <c r="AW289" s="14" t="s">
        <v>36</v>
      </c>
      <c r="AX289" s="14" t="s">
        <v>73</v>
      </c>
      <c r="AY289" s="250" t="s">
        <v>162</v>
      </c>
    </row>
    <row r="290" spans="2:51" s="12" customFormat="1" ht="13.5">
      <c r="B290" s="216"/>
      <c r="C290" s="217"/>
      <c r="D290" s="218" t="s">
        <v>172</v>
      </c>
      <c r="E290" s="219" t="s">
        <v>23</v>
      </c>
      <c r="F290" s="220" t="s">
        <v>404</v>
      </c>
      <c r="G290" s="217"/>
      <c r="H290" s="221">
        <v>67.3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172</v>
      </c>
      <c r="AU290" s="227" t="s">
        <v>82</v>
      </c>
      <c r="AV290" s="12" t="s">
        <v>82</v>
      </c>
      <c r="AW290" s="12" t="s">
        <v>36</v>
      </c>
      <c r="AX290" s="12" t="s">
        <v>73</v>
      </c>
      <c r="AY290" s="227" t="s">
        <v>162</v>
      </c>
    </row>
    <row r="291" spans="2:51" s="13" customFormat="1" ht="13.5">
      <c r="B291" s="228"/>
      <c r="C291" s="229"/>
      <c r="D291" s="218" t="s">
        <v>172</v>
      </c>
      <c r="E291" s="230" t="s">
        <v>23</v>
      </c>
      <c r="F291" s="231" t="s">
        <v>174</v>
      </c>
      <c r="G291" s="229"/>
      <c r="H291" s="232">
        <v>67.3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172</v>
      </c>
      <c r="AU291" s="238" t="s">
        <v>82</v>
      </c>
      <c r="AV291" s="13" t="s">
        <v>170</v>
      </c>
      <c r="AW291" s="13" t="s">
        <v>36</v>
      </c>
      <c r="AX291" s="13" t="s">
        <v>80</v>
      </c>
      <c r="AY291" s="238" t="s">
        <v>162</v>
      </c>
    </row>
    <row r="292" spans="2:65" s="1" customFormat="1" ht="16.5" customHeight="1">
      <c r="B292" s="42"/>
      <c r="C292" s="204" t="s">
        <v>405</v>
      </c>
      <c r="D292" s="204" t="s">
        <v>165</v>
      </c>
      <c r="E292" s="205" t="s">
        <v>406</v>
      </c>
      <c r="F292" s="206" t="s">
        <v>407</v>
      </c>
      <c r="G292" s="207" t="s">
        <v>186</v>
      </c>
      <c r="H292" s="208">
        <v>19.2</v>
      </c>
      <c r="I292" s="209"/>
      <c r="J292" s="210">
        <f>ROUND(I292*H292,2)</f>
        <v>0</v>
      </c>
      <c r="K292" s="206" t="s">
        <v>169</v>
      </c>
      <c r="L292" s="62"/>
      <c r="M292" s="211" t="s">
        <v>23</v>
      </c>
      <c r="N292" s="212" t="s">
        <v>44</v>
      </c>
      <c r="O292" s="43"/>
      <c r="P292" s="213">
        <f>O292*H292</f>
        <v>0</v>
      </c>
      <c r="Q292" s="213">
        <v>0</v>
      </c>
      <c r="R292" s="213">
        <f>Q292*H292</f>
        <v>0</v>
      </c>
      <c r="S292" s="213">
        <v>0.00167</v>
      </c>
      <c r="T292" s="214">
        <f>S292*H292</f>
        <v>0.032064</v>
      </c>
      <c r="AR292" s="25" t="s">
        <v>266</v>
      </c>
      <c r="AT292" s="25" t="s">
        <v>165</v>
      </c>
      <c r="AU292" s="25" t="s">
        <v>82</v>
      </c>
      <c r="AY292" s="25" t="s">
        <v>162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5" t="s">
        <v>80</v>
      </c>
      <c r="BK292" s="215">
        <f>ROUND(I292*H292,2)</f>
        <v>0</v>
      </c>
      <c r="BL292" s="25" t="s">
        <v>266</v>
      </c>
      <c r="BM292" s="25" t="s">
        <v>408</v>
      </c>
    </row>
    <row r="293" spans="2:51" s="14" customFormat="1" ht="13.5">
      <c r="B293" s="241"/>
      <c r="C293" s="242"/>
      <c r="D293" s="218" t="s">
        <v>172</v>
      </c>
      <c r="E293" s="243" t="s">
        <v>23</v>
      </c>
      <c r="F293" s="244" t="s">
        <v>188</v>
      </c>
      <c r="G293" s="242"/>
      <c r="H293" s="243" t="s">
        <v>23</v>
      </c>
      <c r="I293" s="245"/>
      <c r="J293" s="242"/>
      <c r="K293" s="242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172</v>
      </c>
      <c r="AU293" s="250" t="s">
        <v>82</v>
      </c>
      <c r="AV293" s="14" t="s">
        <v>80</v>
      </c>
      <c r="AW293" s="14" t="s">
        <v>36</v>
      </c>
      <c r="AX293" s="14" t="s">
        <v>73</v>
      </c>
      <c r="AY293" s="250" t="s">
        <v>162</v>
      </c>
    </row>
    <row r="294" spans="2:51" s="12" customFormat="1" ht="13.5">
      <c r="B294" s="216"/>
      <c r="C294" s="217"/>
      <c r="D294" s="218" t="s">
        <v>172</v>
      </c>
      <c r="E294" s="219" t="s">
        <v>23</v>
      </c>
      <c r="F294" s="220" t="s">
        <v>409</v>
      </c>
      <c r="G294" s="217"/>
      <c r="H294" s="221">
        <v>19.2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172</v>
      </c>
      <c r="AU294" s="227" t="s">
        <v>82</v>
      </c>
      <c r="AV294" s="12" t="s">
        <v>82</v>
      </c>
      <c r="AW294" s="12" t="s">
        <v>36</v>
      </c>
      <c r="AX294" s="12" t="s">
        <v>73</v>
      </c>
      <c r="AY294" s="227" t="s">
        <v>162</v>
      </c>
    </row>
    <row r="295" spans="2:51" s="13" customFormat="1" ht="13.5">
      <c r="B295" s="228"/>
      <c r="C295" s="229"/>
      <c r="D295" s="218" t="s">
        <v>172</v>
      </c>
      <c r="E295" s="230" t="s">
        <v>23</v>
      </c>
      <c r="F295" s="231" t="s">
        <v>174</v>
      </c>
      <c r="G295" s="229"/>
      <c r="H295" s="232">
        <v>19.2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172</v>
      </c>
      <c r="AU295" s="238" t="s">
        <v>82</v>
      </c>
      <c r="AV295" s="13" t="s">
        <v>170</v>
      </c>
      <c r="AW295" s="13" t="s">
        <v>36</v>
      </c>
      <c r="AX295" s="13" t="s">
        <v>80</v>
      </c>
      <c r="AY295" s="238" t="s">
        <v>162</v>
      </c>
    </row>
    <row r="296" spans="2:63" s="11" customFormat="1" ht="29.85" customHeight="1">
      <c r="B296" s="188"/>
      <c r="C296" s="189"/>
      <c r="D296" s="190" t="s">
        <v>72</v>
      </c>
      <c r="E296" s="202" t="s">
        <v>410</v>
      </c>
      <c r="F296" s="202" t="s">
        <v>411</v>
      </c>
      <c r="G296" s="189"/>
      <c r="H296" s="189"/>
      <c r="I296" s="192"/>
      <c r="J296" s="203">
        <f>BK296</f>
        <v>0</v>
      </c>
      <c r="K296" s="189"/>
      <c r="L296" s="194"/>
      <c r="M296" s="195"/>
      <c r="N296" s="196"/>
      <c r="O296" s="196"/>
      <c r="P296" s="197">
        <f>SUM(P297:P308)</f>
        <v>0</v>
      </c>
      <c r="Q296" s="196"/>
      <c r="R296" s="197">
        <f>SUM(R297:R308)</f>
        <v>0</v>
      </c>
      <c r="S296" s="196"/>
      <c r="T296" s="198">
        <f>SUM(T297:T308)</f>
        <v>0.07440000000000001</v>
      </c>
      <c r="AR296" s="199" t="s">
        <v>82</v>
      </c>
      <c r="AT296" s="200" t="s">
        <v>72</v>
      </c>
      <c r="AU296" s="200" t="s">
        <v>80</v>
      </c>
      <c r="AY296" s="199" t="s">
        <v>162</v>
      </c>
      <c r="BK296" s="201">
        <f>SUM(BK297:BK308)</f>
        <v>0</v>
      </c>
    </row>
    <row r="297" spans="2:65" s="1" customFormat="1" ht="25.5" customHeight="1">
      <c r="B297" s="42"/>
      <c r="C297" s="204" t="s">
        <v>412</v>
      </c>
      <c r="D297" s="204" t="s">
        <v>165</v>
      </c>
      <c r="E297" s="205" t="s">
        <v>413</v>
      </c>
      <c r="F297" s="206" t="s">
        <v>414</v>
      </c>
      <c r="G297" s="207" t="s">
        <v>177</v>
      </c>
      <c r="H297" s="208">
        <v>3</v>
      </c>
      <c r="I297" s="209"/>
      <c r="J297" s="210">
        <f>ROUND(I297*H297,2)</f>
        <v>0</v>
      </c>
      <c r="K297" s="206" t="s">
        <v>169</v>
      </c>
      <c r="L297" s="62"/>
      <c r="M297" s="211" t="s">
        <v>23</v>
      </c>
      <c r="N297" s="212" t="s">
        <v>44</v>
      </c>
      <c r="O297" s="43"/>
      <c r="P297" s="213">
        <f>O297*H297</f>
        <v>0</v>
      </c>
      <c r="Q297" s="213">
        <v>0</v>
      </c>
      <c r="R297" s="213">
        <f>Q297*H297</f>
        <v>0</v>
      </c>
      <c r="S297" s="213">
        <v>0.003</v>
      </c>
      <c r="T297" s="214">
        <f>S297*H297</f>
        <v>0.009000000000000001</v>
      </c>
      <c r="AR297" s="25" t="s">
        <v>266</v>
      </c>
      <c r="AT297" s="25" t="s">
        <v>165</v>
      </c>
      <c r="AU297" s="25" t="s">
        <v>82</v>
      </c>
      <c r="AY297" s="25" t="s">
        <v>162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25" t="s">
        <v>80</v>
      </c>
      <c r="BK297" s="215">
        <f>ROUND(I297*H297,2)</f>
        <v>0</v>
      </c>
      <c r="BL297" s="25" t="s">
        <v>266</v>
      </c>
      <c r="BM297" s="25" t="s">
        <v>415</v>
      </c>
    </row>
    <row r="298" spans="2:51" s="14" customFormat="1" ht="13.5">
      <c r="B298" s="241"/>
      <c r="C298" s="242"/>
      <c r="D298" s="218" t="s">
        <v>172</v>
      </c>
      <c r="E298" s="243" t="s">
        <v>23</v>
      </c>
      <c r="F298" s="244" t="s">
        <v>188</v>
      </c>
      <c r="G298" s="242"/>
      <c r="H298" s="243" t="s">
        <v>23</v>
      </c>
      <c r="I298" s="245"/>
      <c r="J298" s="242"/>
      <c r="K298" s="242"/>
      <c r="L298" s="246"/>
      <c r="M298" s="247"/>
      <c r="N298" s="248"/>
      <c r="O298" s="248"/>
      <c r="P298" s="248"/>
      <c r="Q298" s="248"/>
      <c r="R298" s="248"/>
      <c r="S298" s="248"/>
      <c r="T298" s="249"/>
      <c r="AT298" s="250" t="s">
        <v>172</v>
      </c>
      <c r="AU298" s="250" t="s">
        <v>82</v>
      </c>
      <c r="AV298" s="14" t="s">
        <v>80</v>
      </c>
      <c r="AW298" s="14" t="s">
        <v>36</v>
      </c>
      <c r="AX298" s="14" t="s">
        <v>73</v>
      </c>
      <c r="AY298" s="250" t="s">
        <v>162</v>
      </c>
    </row>
    <row r="299" spans="2:51" s="12" customFormat="1" ht="13.5">
      <c r="B299" s="216"/>
      <c r="C299" s="217"/>
      <c r="D299" s="218" t="s">
        <v>172</v>
      </c>
      <c r="E299" s="219" t="s">
        <v>23</v>
      </c>
      <c r="F299" s="220" t="s">
        <v>342</v>
      </c>
      <c r="G299" s="217"/>
      <c r="H299" s="221">
        <v>3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172</v>
      </c>
      <c r="AU299" s="227" t="s">
        <v>82</v>
      </c>
      <c r="AV299" s="12" t="s">
        <v>82</v>
      </c>
      <c r="AW299" s="12" t="s">
        <v>36</v>
      </c>
      <c r="AX299" s="12" t="s">
        <v>73</v>
      </c>
      <c r="AY299" s="227" t="s">
        <v>162</v>
      </c>
    </row>
    <row r="300" spans="2:51" s="13" customFormat="1" ht="13.5">
      <c r="B300" s="228"/>
      <c r="C300" s="229"/>
      <c r="D300" s="218" t="s">
        <v>172</v>
      </c>
      <c r="E300" s="230" t="s">
        <v>23</v>
      </c>
      <c r="F300" s="231" t="s">
        <v>174</v>
      </c>
      <c r="G300" s="229"/>
      <c r="H300" s="232">
        <v>3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172</v>
      </c>
      <c r="AU300" s="238" t="s">
        <v>82</v>
      </c>
      <c r="AV300" s="13" t="s">
        <v>170</v>
      </c>
      <c r="AW300" s="13" t="s">
        <v>36</v>
      </c>
      <c r="AX300" s="13" t="s">
        <v>80</v>
      </c>
      <c r="AY300" s="238" t="s">
        <v>162</v>
      </c>
    </row>
    <row r="301" spans="2:65" s="1" customFormat="1" ht="25.5" customHeight="1">
      <c r="B301" s="42"/>
      <c r="C301" s="204" t="s">
        <v>416</v>
      </c>
      <c r="D301" s="204" t="s">
        <v>165</v>
      </c>
      <c r="E301" s="205" t="s">
        <v>417</v>
      </c>
      <c r="F301" s="206" t="s">
        <v>418</v>
      </c>
      <c r="G301" s="207" t="s">
        <v>177</v>
      </c>
      <c r="H301" s="208">
        <v>12</v>
      </c>
      <c r="I301" s="209"/>
      <c r="J301" s="210">
        <f>ROUND(I301*H301,2)</f>
        <v>0</v>
      </c>
      <c r="K301" s="206" t="s">
        <v>169</v>
      </c>
      <c r="L301" s="62"/>
      <c r="M301" s="211" t="s">
        <v>23</v>
      </c>
      <c r="N301" s="212" t="s">
        <v>44</v>
      </c>
      <c r="O301" s="43"/>
      <c r="P301" s="213">
        <f>O301*H301</f>
        <v>0</v>
      </c>
      <c r="Q301" s="213">
        <v>0</v>
      </c>
      <c r="R301" s="213">
        <f>Q301*H301</f>
        <v>0</v>
      </c>
      <c r="S301" s="213">
        <v>0.005</v>
      </c>
      <c r="T301" s="214">
        <f>S301*H301</f>
        <v>0.06</v>
      </c>
      <c r="AR301" s="25" t="s">
        <v>266</v>
      </c>
      <c r="AT301" s="25" t="s">
        <v>165</v>
      </c>
      <c r="AU301" s="25" t="s">
        <v>82</v>
      </c>
      <c r="AY301" s="25" t="s">
        <v>162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5" t="s">
        <v>80</v>
      </c>
      <c r="BK301" s="215">
        <f>ROUND(I301*H301,2)</f>
        <v>0</v>
      </c>
      <c r="BL301" s="25" t="s">
        <v>266</v>
      </c>
      <c r="BM301" s="25" t="s">
        <v>419</v>
      </c>
    </row>
    <row r="302" spans="2:51" s="14" customFormat="1" ht="13.5">
      <c r="B302" s="241"/>
      <c r="C302" s="242"/>
      <c r="D302" s="218" t="s">
        <v>172</v>
      </c>
      <c r="E302" s="243" t="s">
        <v>23</v>
      </c>
      <c r="F302" s="244" t="s">
        <v>188</v>
      </c>
      <c r="G302" s="242"/>
      <c r="H302" s="243" t="s">
        <v>23</v>
      </c>
      <c r="I302" s="245"/>
      <c r="J302" s="242"/>
      <c r="K302" s="242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172</v>
      </c>
      <c r="AU302" s="250" t="s">
        <v>82</v>
      </c>
      <c r="AV302" s="14" t="s">
        <v>80</v>
      </c>
      <c r="AW302" s="14" t="s">
        <v>36</v>
      </c>
      <c r="AX302" s="14" t="s">
        <v>73</v>
      </c>
      <c r="AY302" s="250" t="s">
        <v>162</v>
      </c>
    </row>
    <row r="303" spans="2:51" s="12" customFormat="1" ht="13.5">
      <c r="B303" s="216"/>
      <c r="C303" s="217"/>
      <c r="D303" s="218" t="s">
        <v>172</v>
      </c>
      <c r="E303" s="219" t="s">
        <v>23</v>
      </c>
      <c r="F303" s="220" t="s">
        <v>420</v>
      </c>
      <c r="G303" s="217"/>
      <c r="H303" s="221">
        <v>12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172</v>
      </c>
      <c r="AU303" s="227" t="s">
        <v>82</v>
      </c>
      <c r="AV303" s="12" t="s">
        <v>82</v>
      </c>
      <c r="AW303" s="12" t="s">
        <v>36</v>
      </c>
      <c r="AX303" s="12" t="s">
        <v>73</v>
      </c>
      <c r="AY303" s="227" t="s">
        <v>162</v>
      </c>
    </row>
    <row r="304" spans="2:51" s="13" customFormat="1" ht="13.5">
      <c r="B304" s="228"/>
      <c r="C304" s="229"/>
      <c r="D304" s="218" t="s">
        <v>172</v>
      </c>
      <c r="E304" s="230" t="s">
        <v>23</v>
      </c>
      <c r="F304" s="231" t="s">
        <v>174</v>
      </c>
      <c r="G304" s="229"/>
      <c r="H304" s="232">
        <v>12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172</v>
      </c>
      <c r="AU304" s="238" t="s">
        <v>82</v>
      </c>
      <c r="AV304" s="13" t="s">
        <v>170</v>
      </c>
      <c r="AW304" s="13" t="s">
        <v>36</v>
      </c>
      <c r="AX304" s="13" t="s">
        <v>80</v>
      </c>
      <c r="AY304" s="238" t="s">
        <v>162</v>
      </c>
    </row>
    <row r="305" spans="2:65" s="1" customFormat="1" ht="16.5" customHeight="1">
      <c r="B305" s="42"/>
      <c r="C305" s="204" t="s">
        <v>421</v>
      </c>
      <c r="D305" s="204" t="s">
        <v>165</v>
      </c>
      <c r="E305" s="205" t="s">
        <v>422</v>
      </c>
      <c r="F305" s="206" t="s">
        <v>423</v>
      </c>
      <c r="G305" s="207" t="s">
        <v>177</v>
      </c>
      <c r="H305" s="208">
        <v>3</v>
      </c>
      <c r="I305" s="209"/>
      <c r="J305" s="210">
        <f>ROUND(I305*H305,2)</f>
        <v>0</v>
      </c>
      <c r="K305" s="206" t="s">
        <v>169</v>
      </c>
      <c r="L305" s="62"/>
      <c r="M305" s="211" t="s">
        <v>23</v>
      </c>
      <c r="N305" s="212" t="s">
        <v>44</v>
      </c>
      <c r="O305" s="43"/>
      <c r="P305" s="213">
        <f>O305*H305</f>
        <v>0</v>
      </c>
      <c r="Q305" s="213">
        <v>0</v>
      </c>
      <c r="R305" s="213">
        <f>Q305*H305</f>
        <v>0</v>
      </c>
      <c r="S305" s="213">
        <v>0.0018</v>
      </c>
      <c r="T305" s="214">
        <f>S305*H305</f>
        <v>0.0054</v>
      </c>
      <c r="AR305" s="25" t="s">
        <v>266</v>
      </c>
      <c r="AT305" s="25" t="s">
        <v>165</v>
      </c>
      <c r="AU305" s="25" t="s">
        <v>82</v>
      </c>
      <c r="AY305" s="25" t="s">
        <v>162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5" t="s">
        <v>80</v>
      </c>
      <c r="BK305" s="215">
        <f>ROUND(I305*H305,2)</f>
        <v>0</v>
      </c>
      <c r="BL305" s="25" t="s">
        <v>266</v>
      </c>
      <c r="BM305" s="25" t="s">
        <v>424</v>
      </c>
    </row>
    <row r="306" spans="2:51" s="14" customFormat="1" ht="13.5">
      <c r="B306" s="241"/>
      <c r="C306" s="242"/>
      <c r="D306" s="218" t="s">
        <v>172</v>
      </c>
      <c r="E306" s="243" t="s">
        <v>23</v>
      </c>
      <c r="F306" s="244" t="s">
        <v>188</v>
      </c>
      <c r="G306" s="242"/>
      <c r="H306" s="243" t="s">
        <v>23</v>
      </c>
      <c r="I306" s="245"/>
      <c r="J306" s="242"/>
      <c r="K306" s="242"/>
      <c r="L306" s="246"/>
      <c r="M306" s="247"/>
      <c r="N306" s="248"/>
      <c r="O306" s="248"/>
      <c r="P306" s="248"/>
      <c r="Q306" s="248"/>
      <c r="R306" s="248"/>
      <c r="S306" s="248"/>
      <c r="T306" s="249"/>
      <c r="AT306" s="250" t="s">
        <v>172</v>
      </c>
      <c r="AU306" s="250" t="s">
        <v>82</v>
      </c>
      <c r="AV306" s="14" t="s">
        <v>80</v>
      </c>
      <c r="AW306" s="14" t="s">
        <v>36</v>
      </c>
      <c r="AX306" s="14" t="s">
        <v>73</v>
      </c>
      <c r="AY306" s="250" t="s">
        <v>162</v>
      </c>
    </row>
    <row r="307" spans="2:51" s="12" customFormat="1" ht="13.5">
      <c r="B307" s="216"/>
      <c r="C307" s="217"/>
      <c r="D307" s="218" t="s">
        <v>172</v>
      </c>
      <c r="E307" s="219" t="s">
        <v>23</v>
      </c>
      <c r="F307" s="220" t="s">
        <v>342</v>
      </c>
      <c r="G307" s="217"/>
      <c r="H307" s="221">
        <v>3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172</v>
      </c>
      <c r="AU307" s="227" t="s">
        <v>82</v>
      </c>
      <c r="AV307" s="12" t="s">
        <v>82</v>
      </c>
      <c r="AW307" s="12" t="s">
        <v>36</v>
      </c>
      <c r="AX307" s="12" t="s">
        <v>73</v>
      </c>
      <c r="AY307" s="227" t="s">
        <v>162</v>
      </c>
    </row>
    <row r="308" spans="2:51" s="13" customFormat="1" ht="13.5">
      <c r="B308" s="228"/>
      <c r="C308" s="229"/>
      <c r="D308" s="218" t="s">
        <v>172</v>
      </c>
      <c r="E308" s="230" t="s">
        <v>23</v>
      </c>
      <c r="F308" s="231" t="s">
        <v>174</v>
      </c>
      <c r="G308" s="229"/>
      <c r="H308" s="232">
        <v>3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172</v>
      </c>
      <c r="AU308" s="238" t="s">
        <v>82</v>
      </c>
      <c r="AV308" s="13" t="s">
        <v>170</v>
      </c>
      <c r="AW308" s="13" t="s">
        <v>36</v>
      </c>
      <c r="AX308" s="13" t="s">
        <v>80</v>
      </c>
      <c r="AY308" s="238" t="s">
        <v>162</v>
      </c>
    </row>
    <row r="309" spans="2:63" s="11" customFormat="1" ht="29.85" customHeight="1">
      <c r="B309" s="188"/>
      <c r="C309" s="189"/>
      <c r="D309" s="190" t="s">
        <v>72</v>
      </c>
      <c r="E309" s="202" t="s">
        <v>425</v>
      </c>
      <c r="F309" s="202" t="s">
        <v>426</v>
      </c>
      <c r="G309" s="189"/>
      <c r="H309" s="189"/>
      <c r="I309" s="192"/>
      <c r="J309" s="203">
        <f>BK309</f>
        <v>0</v>
      </c>
      <c r="K309" s="189"/>
      <c r="L309" s="194"/>
      <c r="M309" s="195"/>
      <c r="N309" s="196"/>
      <c r="O309" s="196"/>
      <c r="P309" s="197">
        <f>SUM(P310:P326)</f>
        <v>0</v>
      </c>
      <c r="Q309" s="196"/>
      <c r="R309" s="197">
        <f>SUM(R310:R326)</f>
        <v>0</v>
      </c>
      <c r="S309" s="196"/>
      <c r="T309" s="198">
        <f>SUM(T310:T326)</f>
        <v>0.2278</v>
      </c>
      <c r="AR309" s="199" t="s">
        <v>82</v>
      </c>
      <c r="AT309" s="200" t="s">
        <v>72</v>
      </c>
      <c r="AU309" s="200" t="s">
        <v>80</v>
      </c>
      <c r="AY309" s="199" t="s">
        <v>162</v>
      </c>
      <c r="BK309" s="201">
        <f>SUM(BK310:BK326)</f>
        <v>0</v>
      </c>
    </row>
    <row r="310" spans="2:65" s="1" customFormat="1" ht="16.5" customHeight="1">
      <c r="B310" s="42"/>
      <c r="C310" s="204" t="s">
        <v>427</v>
      </c>
      <c r="D310" s="204" t="s">
        <v>165</v>
      </c>
      <c r="E310" s="205" t="s">
        <v>428</v>
      </c>
      <c r="F310" s="206" t="s">
        <v>429</v>
      </c>
      <c r="G310" s="207" t="s">
        <v>168</v>
      </c>
      <c r="H310" s="208">
        <v>5.94</v>
      </c>
      <c r="I310" s="209"/>
      <c r="J310" s="210">
        <f>ROUND(I310*H310,2)</f>
        <v>0</v>
      </c>
      <c r="K310" s="206" t="s">
        <v>169</v>
      </c>
      <c r="L310" s="62"/>
      <c r="M310" s="211" t="s">
        <v>23</v>
      </c>
      <c r="N310" s="212" t="s">
        <v>44</v>
      </c>
      <c r="O310" s="43"/>
      <c r="P310" s="213">
        <f>O310*H310</f>
        <v>0</v>
      </c>
      <c r="Q310" s="213">
        <v>0</v>
      </c>
      <c r="R310" s="213">
        <f>Q310*H310</f>
        <v>0</v>
      </c>
      <c r="S310" s="213">
        <v>0.02</v>
      </c>
      <c r="T310" s="214">
        <f>S310*H310</f>
        <v>0.11880000000000002</v>
      </c>
      <c r="AR310" s="25" t="s">
        <v>266</v>
      </c>
      <c r="AT310" s="25" t="s">
        <v>165</v>
      </c>
      <c r="AU310" s="25" t="s">
        <v>82</v>
      </c>
      <c r="AY310" s="25" t="s">
        <v>162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5" t="s">
        <v>80</v>
      </c>
      <c r="BK310" s="215">
        <f>ROUND(I310*H310,2)</f>
        <v>0</v>
      </c>
      <c r="BL310" s="25" t="s">
        <v>266</v>
      </c>
      <c r="BM310" s="25" t="s">
        <v>430</v>
      </c>
    </row>
    <row r="311" spans="2:51" s="14" customFormat="1" ht="13.5">
      <c r="B311" s="241"/>
      <c r="C311" s="242"/>
      <c r="D311" s="218" t="s">
        <v>172</v>
      </c>
      <c r="E311" s="243" t="s">
        <v>23</v>
      </c>
      <c r="F311" s="244" t="s">
        <v>188</v>
      </c>
      <c r="G311" s="242"/>
      <c r="H311" s="243" t="s">
        <v>23</v>
      </c>
      <c r="I311" s="245"/>
      <c r="J311" s="242"/>
      <c r="K311" s="242"/>
      <c r="L311" s="246"/>
      <c r="M311" s="247"/>
      <c r="N311" s="248"/>
      <c r="O311" s="248"/>
      <c r="P311" s="248"/>
      <c r="Q311" s="248"/>
      <c r="R311" s="248"/>
      <c r="S311" s="248"/>
      <c r="T311" s="249"/>
      <c r="AT311" s="250" t="s">
        <v>172</v>
      </c>
      <c r="AU311" s="250" t="s">
        <v>82</v>
      </c>
      <c r="AV311" s="14" t="s">
        <v>80</v>
      </c>
      <c r="AW311" s="14" t="s">
        <v>36</v>
      </c>
      <c r="AX311" s="14" t="s">
        <v>73</v>
      </c>
      <c r="AY311" s="250" t="s">
        <v>162</v>
      </c>
    </row>
    <row r="312" spans="2:51" s="12" customFormat="1" ht="13.5">
      <c r="B312" s="216"/>
      <c r="C312" s="217"/>
      <c r="D312" s="218" t="s">
        <v>172</v>
      </c>
      <c r="E312" s="219" t="s">
        <v>23</v>
      </c>
      <c r="F312" s="220" t="s">
        <v>431</v>
      </c>
      <c r="G312" s="217"/>
      <c r="H312" s="221">
        <v>5.94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172</v>
      </c>
      <c r="AU312" s="227" t="s">
        <v>82</v>
      </c>
      <c r="AV312" s="12" t="s">
        <v>82</v>
      </c>
      <c r="AW312" s="12" t="s">
        <v>36</v>
      </c>
      <c r="AX312" s="12" t="s">
        <v>73</v>
      </c>
      <c r="AY312" s="227" t="s">
        <v>162</v>
      </c>
    </row>
    <row r="313" spans="2:51" s="13" customFormat="1" ht="13.5">
      <c r="B313" s="228"/>
      <c r="C313" s="229"/>
      <c r="D313" s="218" t="s">
        <v>172</v>
      </c>
      <c r="E313" s="230" t="s">
        <v>23</v>
      </c>
      <c r="F313" s="231" t="s">
        <v>174</v>
      </c>
      <c r="G313" s="229"/>
      <c r="H313" s="232">
        <v>5.94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172</v>
      </c>
      <c r="AU313" s="238" t="s">
        <v>82</v>
      </c>
      <c r="AV313" s="13" t="s">
        <v>170</v>
      </c>
      <c r="AW313" s="13" t="s">
        <v>36</v>
      </c>
      <c r="AX313" s="13" t="s">
        <v>80</v>
      </c>
      <c r="AY313" s="238" t="s">
        <v>162</v>
      </c>
    </row>
    <row r="314" spans="2:65" s="1" customFormat="1" ht="16.5" customHeight="1">
      <c r="B314" s="42"/>
      <c r="C314" s="204" t="s">
        <v>432</v>
      </c>
      <c r="D314" s="204" t="s">
        <v>165</v>
      </c>
      <c r="E314" s="205" t="s">
        <v>433</v>
      </c>
      <c r="F314" s="206" t="s">
        <v>434</v>
      </c>
      <c r="G314" s="207" t="s">
        <v>177</v>
      </c>
      <c r="H314" s="208">
        <v>1</v>
      </c>
      <c r="I314" s="209"/>
      <c r="J314" s="210">
        <f>ROUND(I314*H314,2)</f>
        <v>0</v>
      </c>
      <c r="K314" s="206" t="s">
        <v>169</v>
      </c>
      <c r="L314" s="62"/>
      <c r="M314" s="211" t="s">
        <v>23</v>
      </c>
      <c r="N314" s="212" t="s">
        <v>44</v>
      </c>
      <c r="O314" s="43"/>
      <c r="P314" s="213">
        <f>O314*H314</f>
        <v>0</v>
      </c>
      <c r="Q314" s="213">
        <v>0</v>
      </c>
      <c r="R314" s="213">
        <f>Q314*H314</f>
        <v>0</v>
      </c>
      <c r="S314" s="213">
        <v>0.003</v>
      </c>
      <c r="T314" s="214">
        <f>S314*H314</f>
        <v>0.003</v>
      </c>
      <c r="AR314" s="25" t="s">
        <v>266</v>
      </c>
      <c r="AT314" s="25" t="s">
        <v>165</v>
      </c>
      <c r="AU314" s="25" t="s">
        <v>82</v>
      </c>
      <c r="AY314" s="25" t="s">
        <v>162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5" t="s">
        <v>80</v>
      </c>
      <c r="BK314" s="215">
        <f>ROUND(I314*H314,2)</f>
        <v>0</v>
      </c>
      <c r="BL314" s="25" t="s">
        <v>266</v>
      </c>
      <c r="BM314" s="25" t="s">
        <v>435</v>
      </c>
    </row>
    <row r="315" spans="2:47" s="1" customFormat="1" ht="27">
      <c r="B315" s="42"/>
      <c r="C315" s="64"/>
      <c r="D315" s="218" t="s">
        <v>179</v>
      </c>
      <c r="E315" s="64"/>
      <c r="F315" s="239" t="s">
        <v>436</v>
      </c>
      <c r="G315" s="64"/>
      <c r="H315" s="64"/>
      <c r="I315" s="173"/>
      <c r="J315" s="64"/>
      <c r="K315" s="64"/>
      <c r="L315" s="62"/>
      <c r="M315" s="240"/>
      <c r="N315" s="43"/>
      <c r="O315" s="43"/>
      <c r="P315" s="43"/>
      <c r="Q315" s="43"/>
      <c r="R315" s="43"/>
      <c r="S315" s="43"/>
      <c r="T315" s="79"/>
      <c r="AT315" s="25" t="s">
        <v>179</v>
      </c>
      <c r="AU315" s="25" t="s">
        <v>82</v>
      </c>
    </row>
    <row r="316" spans="2:51" s="14" customFormat="1" ht="13.5">
      <c r="B316" s="241"/>
      <c r="C316" s="242"/>
      <c r="D316" s="218" t="s">
        <v>172</v>
      </c>
      <c r="E316" s="243" t="s">
        <v>23</v>
      </c>
      <c r="F316" s="244" t="s">
        <v>181</v>
      </c>
      <c r="G316" s="242"/>
      <c r="H316" s="243" t="s">
        <v>23</v>
      </c>
      <c r="I316" s="245"/>
      <c r="J316" s="242"/>
      <c r="K316" s="242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172</v>
      </c>
      <c r="AU316" s="250" t="s">
        <v>82</v>
      </c>
      <c r="AV316" s="14" t="s">
        <v>80</v>
      </c>
      <c r="AW316" s="14" t="s">
        <v>36</v>
      </c>
      <c r="AX316" s="14" t="s">
        <v>73</v>
      </c>
      <c r="AY316" s="250" t="s">
        <v>162</v>
      </c>
    </row>
    <row r="317" spans="2:51" s="12" customFormat="1" ht="13.5">
      <c r="B317" s="216"/>
      <c r="C317" s="217"/>
      <c r="D317" s="218" t="s">
        <v>172</v>
      </c>
      <c r="E317" s="219" t="s">
        <v>23</v>
      </c>
      <c r="F317" s="220" t="s">
        <v>303</v>
      </c>
      <c r="G317" s="217"/>
      <c r="H317" s="221">
        <v>1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172</v>
      </c>
      <c r="AU317" s="227" t="s">
        <v>82</v>
      </c>
      <c r="AV317" s="12" t="s">
        <v>82</v>
      </c>
      <c r="AW317" s="12" t="s">
        <v>36</v>
      </c>
      <c r="AX317" s="12" t="s">
        <v>73</v>
      </c>
      <c r="AY317" s="227" t="s">
        <v>162</v>
      </c>
    </row>
    <row r="318" spans="2:51" s="13" customFormat="1" ht="13.5">
      <c r="B318" s="228"/>
      <c r="C318" s="229"/>
      <c r="D318" s="218" t="s">
        <v>172</v>
      </c>
      <c r="E318" s="230" t="s">
        <v>23</v>
      </c>
      <c r="F318" s="231" t="s">
        <v>174</v>
      </c>
      <c r="G318" s="229"/>
      <c r="H318" s="232">
        <v>1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172</v>
      </c>
      <c r="AU318" s="238" t="s">
        <v>82</v>
      </c>
      <c r="AV318" s="13" t="s">
        <v>170</v>
      </c>
      <c r="AW318" s="13" t="s">
        <v>36</v>
      </c>
      <c r="AX318" s="13" t="s">
        <v>80</v>
      </c>
      <c r="AY318" s="238" t="s">
        <v>162</v>
      </c>
    </row>
    <row r="319" spans="2:65" s="1" customFormat="1" ht="16.5" customHeight="1">
      <c r="B319" s="42"/>
      <c r="C319" s="204" t="s">
        <v>437</v>
      </c>
      <c r="D319" s="204" t="s">
        <v>165</v>
      </c>
      <c r="E319" s="205" t="s">
        <v>438</v>
      </c>
      <c r="F319" s="206" t="s">
        <v>439</v>
      </c>
      <c r="G319" s="207" t="s">
        <v>186</v>
      </c>
      <c r="H319" s="208">
        <v>3.5</v>
      </c>
      <c r="I319" s="209"/>
      <c r="J319" s="210">
        <f>ROUND(I319*H319,2)</f>
        <v>0</v>
      </c>
      <c r="K319" s="206" t="s">
        <v>169</v>
      </c>
      <c r="L319" s="62"/>
      <c r="M319" s="211" t="s">
        <v>23</v>
      </c>
      <c r="N319" s="212" t="s">
        <v>44</v>
      </c>
      <c r="O319" s="43"/>
      <c r="P319" s="213">
        <f>O319*H319</f>
        <v>0</v>
      </c>
      <c r="Q319" s="213">
        <v>0</v>
      </c>
      <c r="R319" s="213">
        <f>Q319*H319</f>
        <v>0</v>
      </c>
      <c r="S319" s="213">
        <v>0.03</v>
      </c>
      <c r="T319" s="214">
        <f>S319*H319</f>
        <v>0.105</v>
      </c>
      <c r="AR319" s="25" t="s">
        <v>266</v>
      </c>
      <c r="AT319" s="25" t="s">
        <v>165</v>
      </c>
      <c r="AU319" s="25" t="s">
        <v>82</v>
      </c>
      <c r="AY319" s="25" t="s">
        <v>162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5" t="s">
        <v>80</v>
      </c>
      <c r="BK319" s="215">
        <f>ROUND(I319*H319,2)</f>
        <v>0</v>
      </c>
      <c r="BL319" s="25" t="s">
        <v>266</v>
      </c>
      <c r="BM319" s="25" t="s">
        <v>440</v>
      </c>
    </row>
    <row r="320" spans="2:51" s="14" customFormat="1" ht="13.5">
      <c r="B320" s="241"/>
      <c r="C320" s="242"/>
      <c r="D320" s="218" t="s">
        <v>172</v>
      </c>
      <c r="E320" s="243" t="s">
        <v>23</v>
      </c>
      <c r="F320" s="244" t="s">
        <v>181</v>
      </c>
      <c r="G320" s="242"/>
      <c r="H320" s="243" t="s">
        <v>23</v>
      </c>
      <c r="I320" s="245"/>
      <c r="J320" s="242"/>
      <c r="K320" s="242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172</v>
      </c>
      <c r="AU320" s="250" t="s">
        <v>82</v>
      </c>
      <c r="AV320" s="14" t="s">
        <v>80</v>
      </c>
      <c r="AW320" s="14" t="s">
        <v>36</v>
      </c>
      <c r="AX320" s="14" t="s">
        <v>73</v>
      </c>
      <c r="AY320" s="250" t="s">
        <v>162</v>
      </c>
    </row>
    <row r="321" spans="2:51" s="12" customFormat="1" ht="13.5">
      <c r="B321" s="216"/>
      <c r="C321" s="217"/>
      <c r="D321" s="218" t="s">
        <v>172</v>
      </c>
      <c r="E321" s="219" t="s">
        <v>23</v>
      </c>
      <c r="F321" s="220" t="s">
        <v>441</v>
      </c>
      <c r="G321" s="217"/>
      <c r="H321" s="221">
        <v>3.5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172</v>
      </c>
      <c r="AU321" s="227" t="s">
        <v>82</v>
      </c>
      <c r="AV321" s="12" t="s">
        <v>82</v>
      </c>
      <c r="AW321" s="12" t="s">
        <v>36</v>
      </c>
      <c r="AX321" s="12" t="s">
        <v>73</v>
      </c>
      <c r="AY321" s="227" t="s">
        <v>162</v>
      </c>
    </row>
    <row r="322" spans="2:51" s="13" customFormat="1" ht="13.5">
      <c r="B322" s="228"/>
      <c r="C322" s="229"/>
      <c r="D322" s="218" t="s">
        <v>172</v>
      </c>
      <c r="E322" s="230" t="s">
        <v>23</v>
      </c>
      <c r="F322" s="231" t="s">
        <v>174</v>
      </c>
      <c r="G322" s="229"/>
      <c r="H322" s="232">
        <v>3.5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172</v>
      </c>
      <c r="AU322" s="238" t="s">
        <v>82</v>
      </c>
      <c r="AV322" s="13" t="s">
        <v>170</v>
      </c>
      <c r="AW322" s="13" t="s">
        <v>36</v>
      </c>
      <c r="AX322" s="13" t="s">
        <v>80</v>
      </c>
      <c r="AY322" s="238" t="s">
        <v>162</v>
      </c>
    </row>
    <row r="323" spans="2:65" s="1" customFormat="1" ht="16.5" customHeight="1">
      <c r="B323" s="42"/>
      <c r="C323" s="204" t="s">
        <v>442</v>
      </c>
      <c r="D323" s="204" t="s">
        <v>165</v>
      </c>
      <c r="E323" s="205" t="s">
        <v>443</v>
      </c>
      <c r="F323" s="206" t="s">
        <v>444</v>
      </c>
      <c r="G323" s="207" t="s">
        <v>177</v>
      </c>
      <c r="H323" s="208">
        <v>1</v>
      </c>
      <c r="I323" s="209"/>
      <c r="J323" s="210">
        <f>ROUND(I323*H323,2)</f>
        <v>0</v>
      </c>
      <c r="K323" s="206" t="s">
        <v>23</v>
      </c>
      <c r="L323" s="62"/>
      <c r="M323" s="211" t="s">
        <v>23</v>
      </c>
      <c r="N323" s="212" t="s">
        <v>44</v>
      </c>
      <c r="O323" s="43"/>
      <c r="P323" s="213">
        <f>O323*H323</f>
        <v>0</v>
      </c>
      <c r="Q323" s="213">
        <v>0</v>
      </c>
      <c r="R323" s="213">
        <f>Q323*H323</f>
        <v>0</v>
      </c>
      <c r="S323" s="213">
        <v>0.001</v>
      </c>
      <c r="T323" s="214">
        <f>S323*H323</f>
        <v>0.001</v>
      </c>
      <c r="AR323" s="25" t="s">
        <v>266</v>
      </c>
      <c r="AT323" s="25" t="s">
        <v>165</v>
      </c>
      <c r="AU323" s="25" t="s">
        <v>82</v>
      </c>
      <c r="AY323" s="25" t="s">
        <v>162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5" t="s">
        <v>80</v>
      </c>
      <c r="BK323" s="215">
        <f>ROUND(I323*H323,2)</f>
        <v>0</v>
      </c>
      <c r="BL323" s="25" t="s">
        <v>266</v>
      </c>
      <c r="BM323" s="25" t="s">
        <v>445</v>
      </c>
    </row>
    <row r="324" spans="2:51" s="14" customFormat="1" ht="13.5">
      <c r="B324" s="241"/>
      <c r="C324" s="242"/>
      <c r="D324" s="218" t="s">
        <v>172</v>
      </c>
      <c r="E324" s="243" t="s">
        <v>23</v>
      </c>
      <c r="F324" s="244" t="s">
        <v>188</v>
      </c>
      <c r="G324" s="242"/>
      <c r="H324" s="243" t="s">
        <v>23</v>
      </c>
      <c r="I324" s="245"/>
      <c r="J324" s="242"/>
      <c r="K324" s="242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172</v>
      </c>
      <c r="AU324" s="250" t="s">
        <v>82</v>
      </c>
      <c r="AV324" s="14" t="s">
        <v>80</v>
      </c>
      <c r="AW324" s="14" t="s">
        <v>36</v>
      </c>
      <c r="AX324" s="14" t="s">
        <v>73</v>
      </c>
      <c r="AY324" s="250" t="s">
        <v>162</v>
      </c>
    </row>
    <row r="325" spans="2:51" s="12" customFormat="1" ht="13.5">
      <c r="B325" s="216"/>
      <c r="C325" s="217"/>
      <c r="D325" s="218" t="s">
        <v>172</v>
      </c>
      <c r="E325" s="219" t="s">
        <v>23</v>
      </c>
      <c r="F325" s="220" t="s">
        <v>303</v>
      </c>
      <c r="G325" s="217"/>
      <c r="H325" s="221">
        <v>1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172</v>
      </c>
      <c r="AU325" s="227" t="s">
        <v>82</v>
      </c>
      <c r="AV325" s="12" t="s">
        <v>82</v>
      </c>
      <c r="AW325" s="12" t="s">
        <v>36</v>
      </c>
      <c r="AX325" s="12" t="s">
        <v>73</v>
      </c>
      <c r="AY325" s="227" t="s">
        <v>162</v>
      </c>
    </row>
    <row r="326" spans="2:51" s="13" customFormat="1" ht="13.5">
      <c r="B326" s="228"/>
      <c r="C326" s="229"/>
      <c r="D326" s="218" t="s">
        <v>172</v>
      </c>
      <c r="E326" s="230" t="s">
        <v>23</v>
      </c>
      <c r="F326" s="231" t="s">
        <v>174</v>
      </c>
      <c r="G326" s="229"/>
      <c r="H326" s="232">
        <v>1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172</v>
      </c>
      <c r="AU326" s="238" t="s">
        <v>82</v>
      </c>
      <c r="AV326" s="13" t="s">
        <v>170</v>
      </c>
      <c r="AW326" s="13" t="s">
        <v>36</v>
      </c>
      <c r="AX326" s="13" t="s">
        <v>80</v>
      </c>
      <c r="AY326" s="238" t="s">
        <v>162</v>
      </c>
    </row>
    <row r="327" spans="2:63" s="11" customFormat="1" ht="29.85" customHeight="1">
      <c r="B327" s="188"/>
      <c r="C327" s="189"/>
      <c r="D327" s="190" t="s">
        <v>72</v>
      </c>
      <c r="E327" s="202" t="s">
        <v>446</v>
      </c>
      <c r="F327" s="202" t="s">
        <v>447</v>
      </c>
      <c r="G327" s="189"/>
      <c r="H327" s="189"/>
      <c r="I327" s="192"/>
      <c r="J327" s="203">
        <f>BK327</f>
        <v>0</v>
      </c>
      <c r="K327" s="189"/>
      <c r="L327" s="194"/>
      <c r="M327" s="195"/>
      <c r="N327" s="196"/>
      <c r="O327" s="196"/>
      <c r="P327" s="197">
        <f>SUM(P328:P332)</f>
        <v>0</v>
      </c>
      <c r="Q327" s="196"/>
      <c r="R327" s="197">
        <f>SUM(R328:R332)</f>
        <v>0</v>
      </c>
      <c r="S327" s="196"/>
      <c r="T327" s="198">
        <f>SUM(T328:T332)</f>
        <v>0.54534569</v>
      </c>
      <c r="AR327" s="199" t="s">
        <v>82</v>
      </c>
      <c r="AT327" s="200" t="s">
        <v>72</v>
      </c>
      <c r="AU327" s="200" t="s">
        <v>80</v>
      </c>
      <c r="AY327" s="199" t="s">
        <v>162</v>
      </c>
      <c r="BK327" s="201">
        <f>SUM(BK328:BK332)</f>
        <v>0</v>
      </c>
    </row>
    <row r="328" spans="2:65" s="1" customFormat="1" ht="16.5" customHeight="1">
      <c r="B328" s="42"/>
      <c r="C328" s="204" t="s">
        <v>448</v>
      </c>
      <c r="D328" s="204" t="s">
        <v>165</v>
      </c>
      <c r="E328" s="205" t="s">
        <v>449</v>
      </c>
      <c r="F328" s="206" t="s">
        <v>450</v>
      </c>
      <c r="G328" s="207" t="s">
        <v>168</v>
      </c>
      <c r="H328" s="208">
        <v>6.557</v>
      </c>
      <c r="I328" s="209"/>
      <c r="J328" s="210">
        <f>ROUND(I328*H328,2)</f>
        <v>0</v>
      </c>
      <c r="K328" s="206" t="s">
        <v>169</v>
      </c>
      <c r="L328" s="62"/>
      <c r="M328" s="211" t="s">
        <v>23</v>
      </c>
      <c r="N328" s="212" t="s">
        <v>44</v>
      </c>
      <c r="O328" s="43"/>
      <c r="P328" s="213">
        <f>O328*H328</f>
        <v>0</v>
      </c>
      <c r="Q328" s="213">
        <v>0</v>
      </c>
      <c r="R328" s="213">
        <f>Q328*H328</f>
        <v>0</v>
      </c>
      <c r="S328" s="213">
        <v>0.08317</v>
      </c>
      <c r="T328" s="214">
        <f>S328*H328</f>
        <v>0.54534569</v>
      </c>
      <c r="AR328" s="25" t="s">
        <v>266</v>
      </c>
      <c r="AT328" s="25" t="s">
        <v>165</v>
      </c>
      <c r="AU328" s="25" t="s">
        <v>82</v>
      </c>
      <c r="AY328" s="25" t="s">
        <v>162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25" t="s">
        <v>80</v>
      </c>
      <c r="BK328" s="215">
        <f>ROUND(I328*H328,2)</f>
        <v>0</v>
      </c>
      <c r="BL328" s="25" t="s">
        <v>266</v>
      </c>
      <c r="BM328" s="25" t="s">
        <v>451</v>
      </c>
    </row>
    <row r="329" spans="2:51" s="14" customFormat="1" ht="13.5">
      <c r="B329" s="241"/>
      <c r="C329" s="242"/>
      <c r="D329" s="218" t="s">
        <v>172</v>
      </c>
      <c r="E329" s="243" t="s">
        <v>23</v>
      </c>
      <c r="F329" s="244" t="s">
        <v>188</v>
      </c>
      <c r="G329" s="242"/>
      <c r="H329" s="243" t="s">
        <v>23</v>
      </c>
      <c r="I329" s="245"/>
      <c r="J329" s="242"/>
      <c r="K329" s="242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172</v>
      </c>
      <c r="AU329" s="250" t="s">
        <v>82</v>
      </c>
      <c r="AV329" s="14" t="s">
        <v>80</v>
      </c>
      <c r="AW329" s="14" t="s">
        <v>36</v>
      </c>
      <c r="AX329" s="14" t="s">
        <v>73</v>
      </c>
      <c r="AY329" s="250" t="s">
        <v>162</v>
      </c>
    </row>
    <row r="330" spans="2:51" s="14" customFormat="1" ht="13.5">
      <c r="B330" s="241"/>
      <c r="C330" s="242"/>
      <c r="D330" s="218" t="s">
        <v>172</v>
      </c>
      <c r="E330" s="243" t="s">
        <v>23</v>
      </c>
      <c r="F330" s="244" t="s">
        <v>260</v>
      </c>
      <c r="G330" s="242"/>
      <c r="H330" s="243" t="s">
        <v>23</v>
      </c>
      <c r="I330" s="245"/>
      <c r="J330" s="242"/>
      <c r="K330" s="242"/>
      <c r="L330" s="246"/>
      <c r="M330" s="247"/>
      <c r="N330" s="248"/>
      <c r="O330" s="248"/>
      <c r="P330" s="248"/>
      <c r="Q330" s="248"/>
      <c r="R330" s="248"/>
      <c r="S330" s="248"/>
      <c r="T330" s="249"/>
      <c r="AT330" s="250" t="s">
        <v>172</v>
      </c>
      <c r="AU330" s="250" t="s">
        <v>82</v>
      </c>
      <c r="AV330" s="14" t="s">
        <v>80</v>
      </c>
      <c r="AW330" s="14" t="s">
        <v>36</v>
      </c>
      <c r="AX330" s="14" t="s">
        <v>73</v>
      </c>
      <c r="AY330" s="250" t="s">
        <v>162</v>
      </c>
    </row>
    <row r="331" spans="2:51" s="12" customFormat="1" ht="13.5">
      <c r="B331" s="216"/>
      <c r="C331" s="217"/>
      <c r="D331" s="218" t="s">
        <v>172</v>
      </c>
      <c r="E331" s="219" t="s">
        <v>23</v>
      </c>
      <c r="F331" s="220" t="s">
        <v>261</v>
      </c>
      <c r="G331" s="217"/>
      <c r="H331" s="221">
        <v>6.557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172</v>
      </c>
      <c r="AU331" s="227" t="s">
        <v>82</v>
      </c>
      <c r="AV331" s="12" t="s">
        <v>82</v>
      </c>
      <c r="AW331" s="12" t="s">
        <v>36</v>
      </c>
      <c r="AX331" s="12" t="s">
        <v>73</v>
      </c>
      <c r="AY331" s="227" t="s">
        <v>162</v>
      </c>
    </row>
    <row r="332" spans="2:51" s="13" customFormat="1" ht="13.5">
      <c r="B332" s="228"/>
      <c r="C332" s="229"/>
      <c r="D332" s="218" t="s">
        <v>172</v>
      </c>
      <c r="E332" s="230" t="s">
        <v>23</v>
      </c>
      <c r="F332" s="231" t="s">
        <v>174</v>
      </c>
      <c r="G332" s="229"/>
      <c r="H332" s="232">
        <v>6.557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172</v>
      </c>
      <c r="AU332" s="238" t="s">
        <v>82</v>
      </c>
      <c r="AV332" s="13" t="s">
        <v>170</v>
      </c>
      <c r="AW332" s="13" t="s">
        <v>36</v>
      </c>
      <c r="AX332" s="13" t="s">
        <v>80</v>
      </c>
      <c r="AY332" s="238" t="s">
        <v>162</v>
      </c>
    </row>
    <row r="333" spans="2:63" s="11" customFormat="1" ht="29.85" customHeight="1">
      <c r="B333" s="188"/>
      <c r="C333" s="189"/>
      <c r="D333" s="190" t="s">
        <v>72</v>
      </c>
      <c r="E333" s="202" t="s">
        <v>452</v>
      </c>
      <c r="F333" s="202" t="s">
        <v>453</v>
      </c>
      <c r="G333" s="189"/>
      <c r="H333" s="189"/>
      <c r="I333" s="192"/>
      <c r="J333" s="203">
        <f>BK333</f>
        <v>0</v>
      </c>
      <c r="K333" s="189"/>
      <c r="L333" s="194"/>
      <c r="M333" s="195"/>
      <c r="N333" s="196"/>
      <c r="O333" s="196"/>
      <c r="P333" s="197">
        <f>SUM(P334:P360)</f>
        <v>0</v>
      </c>
      <c r="Q333" s="196"/>
      <c r="R333" s="197">
        <f>SUM(R334:R360)</f>
        <v>0</v>
      </c>
      <c r="S333" s="196"/>
      <c r="T333" s="198">
        <f>SUM(T334:T360)</f>
        <v>0.136779</v>
      </c>
      <c r="AR333" s="199" t="s">
        <v>82</v>
      </c>
      <c r="AT333" s="200" t="s">
        <v>72</v>
      </c>
      <c r="AU333" s="200" t="s">
        <v>80</v>
      </c>
      <c r="AY333" s="199" t="s">
        <v>162</v>
      </c>
      <c r="BK333" s="201">
        <f>SUM(BK334:BK360)</f>
        <v>0</v>
      </c>
    </row>
    <row r="334" spans="2:65" s="1" customFormat="1" ht="16.5" customHeight="1">
      <c r="B334" s="42"/>
      <c r="C334" s="204" t="s">
        <v>454</v>
      </c>
      <c r="D334" s="204" t="s">
        <v>165</v>
      </c>
      <c r="E334" s="205" t="s">
        <v>455</v>
      </c>
      <c r="F334" s="206" t="s">
        <v>456</v>
      </c>
      <c r="G334" s="207" t="s">
        <v>168</v>
      </c>
      <c r="H334" s="208">
        <v>41.383</v>
      </c>
      <c r="I334" s="209"/>
      <c r="J334" s="210">
        <f>ROUND(I334*H334,2)</f>
        <v>0</v>
      </c>
      <c r="K334" s="206" t="s">
        <v>169</v>
      </c>
      <c r="L334" s="62"/>
      <c r="M334" s="211" t="s">
        <v>23</v>
      </c>
      <c r="N334" s="212" t="s">
        <v>44</v>
      </c>
      <c r="O334" s="43"/>
      <c r="P334" s="213">
        <f>O334*H334</f>
        <v>0</v>
      </c>
      <c r="Q334" s="213">
        <v>0</v>
      </c>
      <c r="R334" s="213">
        <f>Q334*H334</f>
        <v>0</v>
      </c>
      <c r="S334" s="213">
        <v>0.003</v>
      </c>
      <c r="T334" s="214">
        <f>S334*H334</f>
        <v>0.12414900000000001</v>
      </c>
      <c r="AR334" s="25" t="s">
        <v>266</v>
      </c>
      <c r="AT334" s="25" t="s">
        <v>165</v>
      </c>
      <c r="AU334" s="25" t="s">
        <v>82</v>
      </c>
      <c r="AY334" s="25" t="s">
        <v>162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5" t="s">
        <v>80</v>
      </c>
      <c r="BK334" s="215">
        <f>ROUND(I334*H334,2)</f>
        <v>0</v>
      </c>
      <c r="BL334" s="25" t="s">
        <v>266</v>
      </c>
      <c r="BM334" s="25" t="s">
        <v>457</v>
      </c>
    </row>
    <row r="335" spans="2:51" s="14" customFormat="1" ht="13.5">
      <c r="B335" s="241"/>
      <c r="C335" s="242"/>
      <c r="D335" s="218" t="s">
        <v>172</v>
      </c>
      <c r="E335" s="243" t="s">
        <v>23</v>
      </c>
      <c r="F335" s="244" t="s">
        <v>188</v>
      </c>
      <c r="G335" s="242"/>
      <c r="H335" s="243" t="s">
        <v>23</v>
      </c>
      <c r="I335" s="245"/>
      <c r="J335" s="242"/>
      <c r="K335" s="242"/>
      <c r="L335" s="246"/>
      <c r="M335" s="247"/>
      <c r="N335" s="248"/>
      <c r="O335" s="248"/>
      <c r="P335" s="248"/>
      <c r="Q335" s="248"/>
      <c r="R335" s="248"/>
      <c r="S335" s="248"/>
      <c r="T335" s="249"/>
      <c r="AT335" s="250" t="s">
        <v>172</v>
      </c>
      <c r="AU335" s="250" t="s">
        <v>82</v>
      </c>
      <c r="AV335" s="14" t="s">
        <v>80</v>
      </c>
      <c r="AW335" s="14" t="s">
        <v>36</v>
      </c>
      <c r="AX335" s="14" t="s">
        <v>73</v>
      </c>
      <c r="AY335" s="250" t="s">
        <v>162</v>
      </c>
    </row>
    <row r="336" spans="2:51" s="14" customFormat="1" ht="13.5">
      <c r="B336" s="241"/>
      <c r="C336" s="242"/>
      <c r="D336" s="218" t="s">
        <v>172</v>
      </c>
      <c r="E336" s="243" t="s">
        <v>23</v>
      </c>
      <c r="F336" s="244" t="s">
        <v>255</v>
      </c>
      <c r="G336" s="242"/>
      <c r="H336" s="243" t="s">
        <v>23</v>
      </c>
      <c r="I336" s="245"/>
      <c r="J336" s="242"/>
      <c r="K336" s="242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172</v>
      </c>
      <c r="AU336" s="250" t="s">
        <v>82</v>
      </c>
      <c r="AV336" s="14" t="s">
        <v>80</v>
      </c>
      <c r="AW336" s="14" t="s">
        <v>36</v>
      </c>
      <c r="AX336" s="14" t="s">
        <v>73</v>
      </c>
      <c r="AY336" s="250" t="s">
        <v>162</v>
      </c>
    </row>
    <row r="337" spans="2:51" s="12" customFormat="1" ht="13.5">
      <c r="B337" s="216"/>
      <c r="C337" s="217"/>
      <c r="D337" s="218" t="s">
        <v>172</v>
      </c>
      <c r="E337" s="219" t="s">
        <v>23</v>
      </c>
      <c r="F337" s="220" t="s">
        <v>256</v>
      </c>
      <c r="G337" s="217"/>
      <c r="H337" s="221">
        <v>8.49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172</v>
      </c>
      <c r="AU337" s="227" t="s">
        <v>82</v>
      </c>
      <c r="AV337" s="12" t="s">
        <v>82</v>
      </c>
      <c r="AW337" s="12" t="s">
        <v>36</v>
      </c>
      <c r="AX337" s="12" t="s">
        <v>73</v>
      </c>
      <c r="AY337" s="227" t="s">
        <v>162</v>
      </c>
    </row>
    <row r="338" spans="2:51" s="15" customFormat="1" ht="13.5">
      <c r="B338" s="251"/>
      <c r="C338" s="252"/>
      <c r="D338" s="218" t="s">
        <v>172</v>
      </c>
      <c r="E338" s="253" t="s">
        <v>23</v>
      </c>
      <c r="F338" s="254" t="s">
        <v>257</v>
      </c>
      <c r="G338" s="252"/>
      <c r="H338" s="255">
        <v>8.49</v>
      </c>
      <c r="I338" s="256"/>
      <c r="J338" s="252"/>
      <c r="K338" s="252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172</v>
      </c>
      <c r="AU338" s="261" t="s">
        <v>82</v>
      </c>
      <c r="AV338" s="15" t="s">
        <v>183</v>
      </c>
      <c r="AW338" s="15" t="s">
        <v>36</v>
      </c>
      <c r="AX338" s="15" t="s">
        <v>73</v>
      </c>
      <c r="AY338" s="261" t="s">
        <v>162</v>
      </c>
    </row>
    <row r="339" spans="2:51" s="14" customFormat="1" ht="13.5">
      <c r="B339" s="241"/>
      <c r="C339" s="242"/>
      <c r="D339" s="218" t="s">
        <v>172</v>
      </c>
      <c r="E339" s="243" t="s">
        <v>23</v>
      </c>
      <c r="F339" s="244" t="s">
        <v>258</v>
      </c>
      <c r="G339" s="242"/>
      <c r="H339" s="243" t="s">
        <v>23</v>
      </c>
      <c r="I339" s="245"/>
      <c r="J339" s="242"/>
      <c r="K339" s="242"/>
      <c r="L339" s="246"/>
      <c r="M339" s="247"/>
      <c r="N339" s="248"/>
      <c r="O339" s="248"/>
      <c r="P339" s="248"/>
      <c r="Q339" s="248"/>
      <c r="R339" s="248"/>
      <c r="S339" s="248"/>
      <c r="T339" s="249"/>
      <c r="AT339" s="250" t="s">
        <v>172</v>
      </c>
      <c r="AU339" s="250" t="s">
        <v>82</v>
      </c>
      <c r="AV339" s="14" t="s">
        <v>80</v>
      </c>
      <c r="AW339" s="14" t="s">
        <v>36</v>
      </c>
      <c r="AX339" s="14" t="s">
        <v>73</v>
      </c>
      <c r="AY339" s="250" t="s">
        <v>162</v>
      </c>
    </row>
    <row r="340" spans="2:51" s="12" customFormat="1" ht="13.5">
      <c r="B340" s="216"/>
      <c r="C340" s="217"/>
      <c r="D340" s="218" t="s">
        <v>172</v>
      </c>
      <c r="E340" s="219" t="s">
        <v>23</v>
      </c>
      <c r="F340" s="220" t="s">
        <v>259</v>
      </c>
      <c r="G340" s="217"/>
      <c r="H340" s="221">
        <v>8.453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172</v>
      </c>
      <c r="AU340" s="227" t="s">
        <v>82</v>
      </c>
      <c r="AV340" s="12" t="s">
        <v>82</v>
      </c>
      <c r="AW340" s="12" t="s">
        <v>36</v>
      </c>
      <c r="AX340" s="12" t="s">
        <v>73</v>
      </c>
      <c r="AY340" s="227" t="s">
        <v>162</v>
      </c>
    </row>
    <row r="341" spans="2:51" s="15" customFormat="1" ht="13.5">
      <c r="B341" s="251"/>
      <c r="C341" s="252"/>
      <c r="D341" s="218" t="s">
        <v>172</v>
      </c>
      <c r="E341" s="253" t="s">
        <v>23</v>
      </c>
      <c r="F341" s="254" t="s">
        <v>257</v>
      </c>
      <c r="G341" s="252"/>
      <c r="H341" s="255">
        <v>8.453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AT341" s="261" t="s">
        <v>172</v>
      </c>
      <c r="AU341" s="261" t="s">
        <v>82</v>
      </c>
      <c r="AV341" s="15" t="s">
        <v>183</v>
      </c>
      <c r="AW341" s="15" t="s">
        <v>36</v>
      </c>
      <c r="AX341" s="15" t="s">
        <v>73</v>
      </c>
      <c r="AY341" s="261" t="s">
        <v>162</v>
      </c>
    </row>
    <row r="342" spans="2:51" s="14" customFormat="1" ht="13.5">
      <c r="B342" s="241"/>
      <c r="C342" s="242"/>
      <c r="D342" s="218" t="s">
        <v>172</v>
      </c>
      <c r="E342" s="243" t="s">
        <v>23</v>
      </c>
      <c r="F342" s="244" t="s">
        <v>264</v>
      </c>
      <c r="G342" s="242"/>
      <c r="H342" s="243" t="s">
        <v>23</v>
      </c>
      <c r="I342" s="245"/>
      <c r="J342" s="242"/>
      <c r="K342" s="242"/>
      <c r="L342" s="246"/>
      <c r="M342" s="247"/>
      <c r="N342" s="248"/>
      <c r="O342" s="248"/>
      <c r="P342" s="248"/>
      <c r="Q342" s="248"/>
      <c r="R342" s="248"/>
      <c r="S342" s="248"/>
      <c r="T342" s="249"/>
      <c r="AT342" s="250" t="s">
        <v>172</v>
      </c>
      <c r="AU342" s="250" t="s">
        <v>82</v>
      </c>
      <c r="AV342" s="14" t="s">
        <v>80</v>
      </c>
      <c r="AW342" s="14" t="s">
        <v>36</v>
      </c>
      <c r="AX342" s="14" t="s">
        <v>73</v>
      </c>
      <c r="AY342" s="250" t="s">
        <v>162</v>
      </c>
    </row>
    <row r="343" spans="2:51" s="12" customFormat="1" ht="13.5">
      <c r="B343" s="216"/>
      <c r="C343" s="217"/>
      <c r="D343" s="218" t="s">
        <v>172</v>
      </c>
      <c r="E343" s="219" t="s">
        <v>23</v>
      </c>
      <c r="F343" s="220" t="s">
        <v>265</v>
      </c>
      <c r="G343" s="217"/>
      <c r="H343" s="221">
        <v>24.44</v>
      </c>
      <c r="I343" s="222"/>
      <c r="J343" s="217"/>
      <c r="K343" s="217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172</v>
      </c>
      <c r="AU343" s="227" t="s">
        <v>82</v>
      </c>
      <c r="AV343" s="12" t="s">
        <v>82</v>
      </c>
      <c r="AW343" s="12" t="s">
        <v>36</v>
      </c>
      <c r="AX343" s="12" t="s">
        <v>73</v>
      </c>
      <c r="AY343" s="227" t="s">
        <v>162</v>
      </c>
    </row>
    <row r="344" spans="2:51" s="15" customFormat="1" ht="13.5">
      <c r="B344" s="251"/>
      <c r="C344" s="252"/>
      <c r="D344" s="218" t="s">
        <v>172</v>
      </c>
      <c r="E344" s="253" t="s">
        <v>23</v>
      </c>
      <c r="F344" s="254" t="s">
        <v>257</v>
      </c>
      <c r="G344" s="252"/>
      <c r="H344" s="255">
        <v>24.44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AT344" s="261" t="s">
        <v>172</v>
      </c>
      <c r="AU344" s="261" t="s">
        <v>82</v>
      </c>
      <c r="AV344" s="15" t="s">
        <v>183</v>
      </c>
      <c r="AW344" s="15" t="s">
        <v>36</v>
      </c>
      <c r="AX344" s="15" t="s">
        <v>73</v>
      </c>
      <c r="AY344" s="261" t="s">
        <v>162</v>
      </c>
    </row>
    <row r="345" spans="2:51" s="13" customFormat="1" ht="13.5">
      <c r="B345" s="228"/>
      <c r="C345" s="229"/>
      <c r="D345" s="218" t="s">
        <v>172</v>
      </c>
      <c r="E345" s="230" t="s">
        <v>23</v>
      </c>
      <c r="F345" s="231" t="s">
        <v>174</v>
      </c>
      <c r="G345" s="229"/>
      <c r="H345" s="232">
        <v>41.383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172</v>
      </c>
      <c r="AU345" s="238" t="s">
        <v>82</v>
      </c>
      <c r="AV345" s="13" t="s">
        <v>170</v>
      </c>
      <c r="AW345" s="13" t="s">
        <v>36</v>
      </c>
      <c r="AX345" s="13" t="s">
        <v>80</v>
      </c>
      <c r="AY345" s="238" t="s">
        <v>162</v>
      </c>
    </row>
    <row r="346" spans="2:65" s="1" customFormat="1" ht="16.5" customHeight="1">
      <c r="B346" s="42"/>
      <c r="C346" s="204" t="s">
        <v>458</v>
      </c>
      <c r="D346" s="204" t="s">
        <v>165</v>
      </c>
      <c r="E346" s="205" t="s">
        <v>459</v>
      </c>
      <c r="F346" s="206" t="s">
        <v>460</v>
      </c>
      <c r="G346" s="207" t="s">
        <v>186</v>
      </c>
      <c r="H346" s="208">
        <v>42.1</v>
      </c>
      <c r="I346" s="209"/>
      <c r="J346" s="210">
        <f>ROUND(I346*H346,2)</f>
        <v>0</v>
      </c>
      <c r="K346" s="206" t="s">
        <v>169</v>
      </c>
      <c r="L346" s="62"/>
      <c r="M346" s="211" t="s">
        <v>23</v>
      </c>
      <c r="N346" s="212" t="s">
        <v>44</v>
      </c>
      <c r="O346" s="43"/>
      <c r="P346" s="213">
        <f>O346*H346</f>
        <v>0</v>
      </c>
      <c r="Q346" s="213">
        <v>0</v>
      </c>
      <c r="R346" s="213">
        <f>Q346*H346</f>
        <v>0</v>
      </c>
      <c r="S346" s="213">
        <v>0.0003</v>
      </c>
      <c r="T346" s="214">
        <f>S346*H346</f>
        <v>0.012629999999999999</v>
      </c>
      <c r="AR346" s="25" t="s">
        <v>266</v>
      </c>
      <c r="AT346" s="25" t="s">
        <v>165</v>
      </c>
      <c r="AU346" s="25" t="s">
        <v>82</v>
      </c>
      <c r="AY346" s="25" t="s">
        <v>162</v>
      </c>
      <c r="BE346" s="215">
        <f>IF(N346="základní",J346,0)</f>
        <v>0</v>
      </c>
      <c r="BF346" s="215">
        <f>IF(N346="snížená",J346,0)</f>
        <v>0</v>
      </c>
      <c r="BG346" s="215">
        <f>IF(N346="zákl. přenesená",J346,0)</f>
        <v>0</v>
      </c>
      <c r="BH346" s="215">
        <f>IF(N346="sníž. přenesená",J346,0)</f>
        <v>0</v>
      </c>
      <c r="BI346" s="215">
        <f>IF(N346="nulová",J346,0)</f>
        <v>0</v>
      </c>
      <c r="BJ346" s="25" t="s">
        <v>80</v>
      </c>
      <c r="BK346" s="215">
        <f>ROUND(I346*H346,2)</f>
        <v>0</v>
      </c>
      <c r="BL346" s="25" t="s">
        <v>266</v>
      </c>
      <c r="BM346" s="25" t="s">
        <v>461</v>
      </c>
    </row>
    <row r="347" spans="2:51" s="14" customFormat="1" ht="13.5">
      <c r="B347" s="241"/>
      <c r="C347" s="242"/>
      <c r="D347" s="218" t="s">
        <v>172</v>
      </c>
      <c r="E347" s="243" t="s">
        <v>23</v>
      </c>
      <c r="F347" s="244" t="s">
        <v>188</v>
      </c>
      <c r="G347" s="242"/>
      <c r="H347" s="243" t="s">
        <v>23</v>
      </c>
      <c r="I347" s="245"/>
      <c r="J347" s="242"/>
      <c r="K347" s="242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172</v>
      </c>
      <c r="AU347" s="250" t="s">
        <v>82</v>
      </c>
      <c r="AV347" s="14" t="s">
        <v>80</v>
      </c>
      <c r="AW347" s="14" t="s">
        <v>36</v>
      </c>
      <c r="AX347" s="14" t="s">
        <v>73</v>
      </c>
      <c r="AY347" s="250" t="s">
        <v>162</v>
      </c>
    </row>
    <row r="348" spans="2:51" s="14" customFormat="1" ht="13.5">
      <c r="B348" s="241"/>
      <c r="C348" s="242"/>
      <c r="D348" s="218" t="s">
        <v>172</v>
      </c>
      <c r="E348" s="243" t="s">
        <v>23</v>
      </c>
      <c r="F348" s="244" t="s">
        <v>255</v>
      </c>
      <c r="G348" s="242"/>
      <c r="H348" s="243" t="s">
        <v>23</v>
      </c>
      <c r="I348" s="245"/>
      <c r="J348" s="242"/>
      <c r="K348" s="242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172</v>
      </c>
      <c r="AU348" s="250" t="s">
        <v>82</v>
      </c>
      <c r="AV348" s="14" t="s">
        <v>80</v>
      </c>
      <c r="AW348" s="14" t="s">
        <v>36</v>
      </c>
      <c r="AX348" s="14" t="s">
        <v>73</v>
      </c>
      <c r="AY348" s="250" t="s">
        <v>162</v>
      </c>
    </row>
    <row r="349" spans="2:51" s="12" customFormat="1" ht="13.5">
      <c r="B349" s="216"/>
      <c r="C349" s="217"/>
      <c r="D349" s="218" t="s">
        <v>172</v>
      </c>
      <c r="E349" s="219" t="s">
        <v>23</v>
      </c>
      <c r="F349" s="220" t="s">
        <v>462</v>
      </c>
      <c r="G349" s="217"/>
      <c r="H349" s="221">
        <v>12.2</v>
      </c>
      <c r="I349" s="222"/>
      <c r="J349" s="217"/>
      <c r="K349" s="217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172</v>
      </c>
      <c r="AU349" s="227" t="s">
        <v>82</v>
      </c>
      <c r="AV349" s="12" t="s">
        <v>82</v>
      </c>
      <c r="AW349" s="12" t="s">
        <v>36</v>
      </c>
      <c r="AX349" s="12" t="s">
        <v>73</v>
      </c>
      <c r="AY349" s="227" t="s">
        <v>162</v>
      </c>
    </row>
    <row r="350" spans="2:51" s="12" customFormat="1" ht="13.5">
      <c r="B350" s="216"/>
      <c r="C350" s="217"/>
      <c r="D350" s="218" t="s">
        <v>172</v>
      </c>
      <c r="E350" s="219" t="s">
        <v>23</v>
      </c>
      <c r="F350" s="220" t="s">
        <v>463</v>
      </c>
      <c r="G350" s="217"/>
      <c r="H350" s="221">
        <v>-2.2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172</v>
      </c>
      <c r="AU350" s="227" t="s">
        <v>82</v>
      </c>
      <c r="AV350" s="12" t="s">
        <v>82</v>
      </c>
      <c r="AW350" s="12" t="s">
        <v>36</v>
      </c>
      <c r="AX350" s="12" t="s">
        <v>73</v>
      </c>
      <c r="AY350" s="227" t="s">
        <v>162</v>
      </c>
    </row>
    <row r="351" spans="2:51" s="15" customFormat="1" ht="13.5">
      <c r="B351" s="251"/>
      <c r="C351" s="252"/>
      <c r="D351" s="218" t="s">
        <v>172</v>
      </c>
      <c r="E351" s="253" t="s">
        <v>23</v>
      </c>
      <c r="F351" s="254" t="s">
        <v>257</v>
      </c>
      <c r="G351" s="252"/>
      <c r="H351" s="255">
        <v>10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AT351" s="261" t="s">
        <v>172</v>
      </c>
      <c r="AU351" s="261" t="s">
        <v>82</v>
      </c>
      <c r="AV351" s="15" t="s">
        <v>183</v>
      </c>
      <c r="AW351" s="15" t="s">
        <v>36</v>
      </c>
      <c r="AX351" s="15" t="s">
        <v>73</v>
      </c>
      <c r="AY351" s="261" t="s">
        <v>162</v>
      </c>
    </row>
    <row r="352" spans="2:51" s="14" customFormat="1" ht="13.5">
      <c r="B352" s="241"/>
      <c r="C352" s="242"/>
      <c r="D352" s="218" t="s">
        <v>172</v>
      </c>
      <c r="E352" s="243" t="s">
        <v>23</v>
      </c>
      <c r="F352" s="244" t="s">
        <v>258</v>
      </c>
      <c r="G352" s="242"/>
      <c r="H352" s="243" t="s">
        <v>23</v>
      </c>
      <c r="I352" s="245"/>
      <c r="J352" s="242"/>
      <c r="K352" s="242"/>
      <c r="L352" s="246"/>
      <c r="M352" s="247"/>
      <c r="N352" s="248"/>
      <c r="O352" s="248"/>
      <c r="P352" s="248"/>
      <c r="Q352" s="248"/>
      <c r="R352" s="248"/>
      <c r="S352" s="248"/>
      <c r="T352" s="249"/>
      <c r="AT352" s="250" t="s">
        <v>172</v>
      </c>
      <c r="AU352" s="250" t="s">
        <v>82</v>
      </c>
      <c r="AV352" s="14" t="s">
        <v>80</v>
      </c>
      <c r="AW352" s="14" t="s">
        <v>36</v>
      </c>
      <c r="AX352" s="14" t="s">
        <v>73</v>
      </c>
      <c r="AY352" s="250" t="s">
        <v>162</v>
      </c>
    </row>
    <row r="353" spans="2:51" s="12" customFormat="1" ht="13.5">
      <c r="B353" s="216"/>
      <c r="C353" s="217"/>
      <c r="D353" s="218" t="s">
        <v>172</v>
      </c>
      <c r="E353" s="219" t="s">
        <v>23</v>
      </c>
      <c r="F353" s="220" t="s">
        <v>464</v>
      </c>
      <c r="G353" s="217"/>
      <c r="H353" s="221">
        <v>15.4</v>
      </c>
      <c r="I353" s="222"/>
      <c r="J353" s="217"/>
      <c r="K353" s="217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172</v>
      </c>
      <c r="AU353" s="227" t="s">
        <v>82</v>
      </c>
      <c r="AV353" s="12" t="s">
        <v>82</v>
      </c>
      <c r="AW353" s="12" t="s">
        <v>36</v>
      </c>
      <c r="AX353" s="12" t="s">
        <v>73</v>
      </c>
      <c r="AY353" s="227" t="s">
        <v>162</v>
      </c>
    </row>
    <row r="354" spans="2:51" s="12" customFormat="1" ht="13.5">
      <c r="B354" s="216"/>
      <c r="C354" s="217"/>
      <c r="D354" s="218" t="s">
        <v>172</v>
      </c>
      <c r="E354" s="219" t="s">
        <v>23</v>
      </c>
      <c r="F354" s="220" t="s">
        <v>463</v>
      </c>
      <c r="G354" s="217"/>
      <c r="H354" s="221">
        <v>-2.2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172</v>
      </c>
      <c r="AU354" s="227" t="s">
        <v>82</v>
      </c>
      <c r="AV354" s="12" t="s">
        <v>82</v>
      </c>
      <c r="AW354" s="12" t="s">
        <v>36</v>
      </c>
      <c r="AX354" s="12" t="s">
        <v>73</v>
      </c>
      <c r="AY354" s="227" t="s">
        <v>162</v>
      </c>
    </row>
    <row r="355" spans="2:51" s="15" customFormat="1" ht="13.5">
      <c r="B355" s="251"/>
      <c r="C355" s="252"/>
      <c r="D355" s="218" t="s">
        <v>172</v>
      </c>
      <c r="E355" s="253" t="s">
        <v>23</v>
      </c>
      <c r="F355" s="254" t="s">
        <v>257</v>
      </c>
      <c r="G355" s="252"/>
      <c r="H355" s="255">
        <v>13.2</v>
      </c>
      <c r="I355" s="256"/>
      <c r="J355" s="252"/>
      <c r="K355" s="252"/>
      <c r="L355" s="257"/>
      <c r="M355" s="258"/>
      <c r="N355" s="259"/>
      <c r="O355" s="259"/>
      <c r="P355" s="259"/>
      <c r="Q355" s="259"/>
      <c r="R355" s="259"/>
      <c r="S355" s="259"/>
      <c r="T355" s="260"/>
      <c r="AT355" s="261" t="s">
        <v>172</v>
      </c>
      <c r="AU355" s="261" t="s">
        <v>82</v>
      </c>
      <c r="AV355" s="15" t="s">
        <v>183</v>
      </c>
      <c r="AW355" s="15" t="s">
        <v>36</v>
      </c>
      <c r="AX355" s="15" t="s">
        <v>73</v>
      </c>
      <c r="AY355" s="261" t="s">
        <v>162</v>
      </c>
    </row>
    <row r="356" spans="2:51" s="14" customFormat="1" ht="13.5">
      <c r="B356" s="241"/>
      <c r="C356" s="242"/>
      <c r="D356" s="218" t="s">
        <v>172</v>
      </c>
      <c r="E356" s="243" t="s">
        <v>23</v>
      </c>
      <c r="F356" s="244" t="s">
        <v>264</v>
      </c>
      <c r="G356" s="242"/>
      <c r="H356" s="243" t="s">
        <v>23</v>
      </c>
      <c r="I356" s="245"/>
      <c r="J356" s="242"/>
      <c r="K356" s="242"/>
      <c r="L356" s="246"/>
      <c r="M356" s="247"/>
      <c r="N356" s="248"/>
      <c r="O356" s="248"/>
      <c r="P356" s="248"/>
      <c r="Q356" s="248"/>
      <c r="R356" s="248"/>
      <c r="S356" s="248"/>
      <c r="T356" s="249"/>
      <c r="AT356" s="250" t="s">
        <v>172</v>
      </c>
      <c r="AU356" s="250" t="s">
        <v>82</v>
      </c>
      <c r="AV356" s="14" t="s">
        <v>80</v>
      </c>
      <c r="AW356" s="14" t="s">
        <v>36</v>
      </c>
      <c r="AX356" s="14" t="s">
        <v>73</v>
      </c>
      <c r="AY356" s="250" t="s">
        <v>162</v>
      </c>
    </row>
    <row r="357" spans="2:51" s="12" customFormat="1" ht="13.5">
      <c r="B357" s="216"/>
      <c r="C357" s="217"/>
      <c r="D357" s="218" t="s">
        <v>172</v>
      </c>
      <c r="E357" s="219" t="s">
        <v>23</v>
      </c>
      <c r="F357" s="220" t="s">
        <v>465</v>
      </c>
      <c r="G357" s="217"/>
      <c r="H357" s="221">
        <v>19.8</v>
      </c>
      <c r="I357" s="222"/>
      <c r="J357" s="217"/>
      <c r="K357" s="217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172</v>
      </c>
      <c r="AU357" s="227" t="s">
        <v>82</v>
      </c>
      <c r="AV357" s="12" t="s">
        <v>82</v>
      </c>
      <c r="AW357" s="12" t="s">
        <v>36</v>
      </c>
      <c r="AX357" s="12" t="s">
        <v>73</v>
      </c>
      <c r="AY357" s="227" t="s">
        <v>162</v>
      </c>
    </row>
    <row r="358" spans="2:51" s="12" customFormat="1" ht="13.5">
      <c r="B358" s="216"/>
      <c r="C358" s="217"/>
      <c r="D358" s="218" t="s">
        <v>172</v>
      </c>
      <c r="E358" s="219" t="s">
        <v>23</v>
      </c>
      <c r="F358" s="220" t="s">
        <v>466</v>
      </c>
      <c r="G358" s="217"/>
      <c r="H358" s="221">
        <v>-0.9</v>
      </c>
      <c r="I358" s="222"/>
      <c r="J358" s="217"/>
      <c r="K358" s="217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172</v>
      </c>
      <c r="AU358" s="227" t="s">
        <v>82</v>
      </c>
      <c r="AV358" s="12" t="s">
        <v>82</v>
      </c>
      <c r="AW358" s="12" t="s">
        <v>36</v>
      </c>
      <c r="AX358" s="12" t="s">
        <v>73</v>
      </c>
      <c r="AY358" s="227" t="s">
        <v>162</v>
      </c>
    </row>
    <row r="359" spans="2:51" s="15" customFormat="1" ht="13.5">
      <c r="B359" s="251"/>
      <c r="C359" s="252"/>
      <c r="D359" s="218" t="s">
        <v>172</v>
      </c>
      <c r="E359" s="253" t="s">
        <v>23</v>
      </c>
      <c r="F359" s="254" t="s">
        <v>257</v>
      </c>
      <c r="G359" s="252"/>
      <c r="H359" s="255">
        <v>18.9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AT359" s="261" t="s">
        <v>172</v>
      </c>
      <c r="AU359" s="261" t="s">
        <v>82</v>
      </c>
      <c r="AV359" s="15" t="s">
        <v>183</v>
      </c>
      <c r="AW359" s="15" t="s">
        <v>36</v>
      </c>
      <c r="AX359" s="15" t="s">
        <v>73</v>
      </c>
      <c r="AY359" s="261" t="s">
        <v>162</v>
      </c>
    </row>
    <row r="360" spans="2:51" s="13" customFormat="1" ht="13.5">
      <c r="B360" s="228"/>
      <c r="C360" s="229"/>
      <c r="D360" s="218" t="s">
        <v>172</v>
      </c>
      <c r="E360" s="230" t="s">
        <v>23</v>
      </c>
      <c r="F360" s="231" t="s">
        <v>174</v>
      </c>
      <c r="G360" s="229"/>
      <c r="H360" s="232">
        <v>42.1</v>
      </c>
      <c r="I360" s="233"/>
      <c r="J360" s="229"/>
      <c r="K360" s="229"/>
      <c r="L360" s="234"/>
      <c r="M360" s="262"/>
      <c r="N360" s="263"/>
      <c r="O360" s="263"/>
      <c r="P360" s="263"/>
      <c r="Q360" s="263"/>
      <c r="R360" s="263"/>
      <c r="S360" s="263"/>
      <c r="T360" s="264"/>
      <c r="AT360" s="238" t="s">
        <v>172</v>
      </c>
      <c r="AU360" s="238" t="s">
        <v>82</v>
      </c>
      <c r="AV360" s="13" t="s">
        <v>170</v>
      </c>
      <c r="AW360" s="13" t="s">
        <v>36</v>
      </c>
      <c r="AX360" s="13" t="s">
        <v>80</v>
      </c>
      <c r="AY360" s="238" t="s">
        <v>162</v>
      </c>
    </row>
    <row r="361" spans="2:12" s="1" customFormat="1" ht="6.95" customHeight="1">
      <c r="B361" s="57"/>
      <c r="C361" s="58"/>
      <c r="D361" s="58"/>
      <c r="E361" s="58"/>
      <c r="F361" s="58"/>
      <c r="G361" s="58"/>
      <c r="H361" s="58"/>
      <c r="I361" s="149"/>
      <c r="J361" s="58"/>
      <c r="K361" s="58"/>
      <c r="L361" s="62"/>
    </row>
  </sheetData>
  <sheetProtection algorithmName="SHA-512" hashValue="WBS2L7sQq5yhZmYXu9kD5s22UgzPCM0YXqox5BtQJEnqDmVhAwlykdwL/3jAsv61W/zCk6NEaggNEO7bKBB/wQ==" saltValue="rpPxOkUP0Tg9BeAds6sQshYi4bg6yzdgCMFVlwHq7cC2wTVywdFcDN3Um2UFIZtqjnfZmgvxTVSC2V2HYu1Q5A==" spinCount="100000" sheet="1" objects="1" scenarios="1" formatColumns="0" formatRows="0" autoFilter="0"/>
  <autoFilter ref="C94:K360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90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ht="15">
      <c r="B8" s="29"/>
      <c r="C8" s="30"/>
      <c r="D8" s="38" t="s">
        <v>124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125</v>
      </c>
      <c r="F9" s="403"/>
      <c r="G9" s="403"/>
      <c r="H9" s="403"/>
      <c r="I9" s="128"/>
      <c r="J9" s="43"/>
      <c r="K9" s="46"/>
    </row>
    <row r="10" spans="2:11" s="1" customFormat="1" ht="15">
      <c r="B10" s="42"/>
      <c r="C10" s="43"/>
      <c r="D10" s="38" t="s">
        <v>126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4" t="s">
        <v>467</v>
      </c>
      <c r="F11" s="403"/>
      <c r="G11" s="403"/>
      <c r="H11" s="40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23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29" t="s">
        <v>26</v>
      </c>
      <c r="J14" s="130" t="str">
        <f>'Rekapitulace stavby'!AN8</f>
        <v>24. 6. 2018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29" t="s">
        <v>29</v>
      </c>
      <c r="J16" s="36" t="s">
        <v>23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23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32</v>
      </c>
      <c r="E19" s="43"/>
      <c r="F19" s="43"/>
      <c r="G19" s="43"/>
      <c r="H19" s="43"/>
      <c r="I19" s="129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34</v>
      </c>
      <c r="E22" s="43"/>
      <c r="F22" s="43"/>
      <c r="G22" s="43"/>
      <c r="H22" s="43"/>
      <c r="I22" s="129" t="s">
        <v>29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31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37</v>
      </c>
      <c r="E25" s="43"/>
      <c r="F25" s="43"/>
      <c r="G25" s="43"/>
      <c r="H25" s="43"/>
      <c r="I25" s="128"/>
      <c r="J25" s="43"/>
      <c r="K25" s="46"/>
    </row>
    <row r="26" spans="2:11" s="7" customFormat="1" ht="71.25" customHeight="1">
      <c r="B26" s="131"/>
      <c r="C26" s="132"/>
      <c r="D26" s="132"/>
      <c r="E26" s="396" t="s">
        <v>38</v>
      </c>
      <c r="F26" s="396"/>
      <c r="G26" s="396"/>
      <c r="H26" s="396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39</v>
      </c>
      <c r="E29" s="43"/>
      <c r="F29" s="43"/>
      <c r="G29" s="43"/>
      <c r="H29" s="43"/>
      <c r="I29" s="128"/>
      <c r="J29" s="138">
        <f>ROUND(J98,2)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39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40">
        <f>ROUND(SUM(BE98:BE778),2)</f>
        <v>0</v>
      </c>
      <c r="G32" s="43"/>
      <c r="H32" s="43"/>
      <c r="I32" s="141">
        <v>0.21</v>
      </c>
      <c r="J32" s="140">
        <f>ROUND(ROUND((SUM(BE98:BE778)),2)*I32,2)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40">
        <f>ROUND(SUM(BF98:BF778),2)</f>
        <v>0</v>
      </c>
      <c r="G33" s="43"/>
      <c r="H33" s="43"/>
      <c r="I33" s="141">
        <v>0.15</v>
      </c>
      <c r="J33" s="140">
        <f>ROUND(ROUND((SUM(BF98:BF778)),2)*I33,2)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40">
        <f>ROUND(SUM(BG98:BG778),2)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40">
        <f>ROUND(SUM(BH98:BH778),2)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40">
        <f>ROUND(SUM(BI98:BI778),2)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49</v>
      </c>
      <c r="E38" s="80"/>
      <c r="F38" s="80"/>
      <c r="G38" s="144" t="s">
        <v>50</v>
      </c>
      <c r="H38" s="145" t="s">
        <v>51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NÍZKOPRAHOVÉ DENNÍ CENTRUM A NOCLEHÁRNA PRO ŽENY - REKONSTRUKCE A VYBAVENÍ</v>
      </c>
      <c r="F47" s="408"/>
      <c r="G47" s="408"/>
      <c r="H47" s="408"/>
      <c r="I47" s="128"/>
      <c r="J47" s="43"/>
      <c r="K47" s="46"/>
    </row>
    <row r="48" spans="2:11" ht="15">
      <c r="B48" s="29"/>
      <c r="C48" s="38" t="s">
        <v>124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125</v>
      </c>
      <c r="F49" s="403"/>
      <c r="G49" s="403"/>
      <c r="H49" s="403"/>
      <c r="I49" s="128"/>
      <c r="J49" s="43"/>
      <c r="K49" s="46"/>
    </row>
    <row r="50" spans="2:11" s="1" customFormat="1" ht="14.45" customHeight="1">
      <c r="B50" s="42"/>
      <c r="C50" s="38" t="s">
        <v>126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01.2 - Stavební úpravy - vnitřní</v>
      </c>
      <c r="F51" s="403"/>
      <c r="G51" s="403"/>
      <c r="H51" s="403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Kochova 3957, Chomutov</v>
      </c>
      <c r="G53" s="43"/>
      <c r="H53" s="43"/>
      <c r="I53" s="129" t="s">
        <v>26</v>
      </c>
      <c r="J53" s="130" t="str">
        <f>IF(J14="","",J14)</f>
        <v>24. 6. 2018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5">
      <c r="B55" s="42"/>
      <c r="C55" s="38" t="s">
        <v>28</v>
      </c>
      <c r="D55" s="43"/>
      <c r="E55" s="43"/>
      <c r="F55" s="36" t="str">
        <f>E17</f>
        <v>Statutární město Chomutov</v>
      </c>
      <c r="G55" s="43"/>
      <c r="H55" s="43"/>
      <c r="I55" s="129" t="s">
        <v>34</v>
      </c>
      <c r="J55" s="396" t="str">
        <f>E23</f>
        <v xml:space="preserve"> </v>
      </c>
      <c r="K55" s="46"/>
    </row>
    <row r="56" spans="2:11" s="1" customFormat="1" ht="14.45" customHeight="1">
      <c r="B56" s="42"/>
      <c r="C56" s="38" t="s">
        <v>32</v>
      </c>
      <c r="D56" s="43"/>
      <c r="E56" s="43"/>
      <c r="F56" s="36" t="str">
        <f>IF(E20="","",E20)</f>
        <v/>
      </c>
      <c r="G56" s="43"/>
      <c r="H56" s="43"/>
      <c r="I56" s="128"/>
      <c r="J56" s="405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129</v>
      </c>
      <c r="D58" s="142"/>
      <c r="E58" s="142"/>
      <c r="F58" s="142"/>
      <c r="G58" s="142"/>
      <c r="H58" s="142"/>
      <c r="I58" s="155"/>
      <c r="J58" s="156" t="s">
        <v>130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131</v>
      </c>
      <c r="D60" s="43"/>
      <c r="E60" s="43"/>
      <c r="F60" s="43"/>
      <c r="G60" s="43"/>
      <c r="H60" s="43"/>
      <c r="I60" s="128"/>
      <c r="J60" s="138">
        <f>J98</f>
        <v>0</v>
      </c>
      <c r="K60" s="46"/>
      <c r="AU60" s="25" t="s">
        <v>132</v>
      </c>
    </row>
    <row r="61" spans="2:11" s="8" customFormat="1" ht="24.95" customHeight="1">
      <c r="B61" s="159"/>
      <c r="C61" s="160"/>
      <c r="D61" s="161" t="s">
        <v>133</v>
      </c>
      <c r="E61" s="162"/>
      <c r="F61" s="162"/>
      <c r="G61" s="162"/>
      <c r="H61" s="162"/>
      <c r="I61" s="163"/>
      <c r="J61" s="164">
        <f>J99</f>
        <v>0</v>
      </c>
      <c r="K61" s="165"/>
    </row>
    <row r="62" spans="2:11" s="9" customFormat="1" ht="19.9" customHeight="1">
      <c r="B62" s="166"/>
      <c r="C62" s="167"/>
      <c r="D62" s="168" t="s">
        <v>468</v>
      </c>
      <c r="E62" s="169"/>
      <c r="F62" s="169"/>
      <c r="G62" s="169"/>
      <c r="H62" s="169"/>
      <c r="I62" s="170"/>
      <c r="J62" s="171">
        <f>J100</f>
        <v>0</v>
      </c>
      <c r="K62" s="172"/>
    </row>
    <row r="63" spans="2:11" s="9" customFormat="1" ht="19.9" customHeight="1">
      <c r="B63" s="166"/>
      <c r="C63" s="167"/>
      <c r="D63" s="168" t="s">
        <v>469</v>
      </c>
      <c r="E63" s="169"/>
      <c r="F63" s="169"/>
      <c r="G63" s="169"/>
      <c r="H63" s="169"/>
      <c r="I63" s="170"/>
      <c r="J63" s="171">
        <f>J112</f>
        <v>0</v>
      </c>
      <c r="K63" s="172"/>
    </row>
    <row r="64" spans="2:11" s="9" customFormat="1" ht="19.9" customHeight="1">
      <c r="B64" s="166"/>
      <c r="C64" s="167"/>
      <c r="D64" s="168" t="s">
        <v>470</v>
      </c>
      <c r="E64" s="169"/>
      <c r="F64" s="169"/>
      <c r="G64" s="169"/>
      <c r="H64" s="169"/>
      <c r="I64" s="170"/>
      <c r="J64" s="171">
        <f>J152</f>
        <v>0</v>
      </c>
      <c r="K64" s="172"/>
    </row>
    <row r="65" spans="2:11" s="9" customFormat="1" ht="19.9" customHeight="1">
      <c r="B65" s="166"/>
      <c r="C65" s="167"/>
      <c r="D65" s="168" t="s">
        <v>134</v>
      </c>
      <c r="E65" s="169"/>
      <c r="F65" s="169"/>
      <c r="G65" s="169"/>
      <c r="H65" s="169"/>
      <c r="I65" s="170"/>
      <c r="J65" s="171">
        <f>J383</f>
        <v>0</v>
      </c>
      <c r="K65" s="172"/>
    </row>
    <row r="66" spans="2:11" s="9" customFormat="1" ht="19.9" customHeight="1">
      <c r="B66" s="166"/>
      <c r="C66" s="167"/>
      <c r="D66" s="168" t="s">
        <v>471</v>
      </c>
      <c r="E66" s="169"/>
      <c r="F66" s="169"/>
      <c r="G66" s="169"/>
      <c r="H66" s="169"/>
      <c r="I66" s="170"/>
      <c r="J66" s="171">
        <f>J393</f>
        <v>0</v>
      </c>
      <c r="K66" s="172"/>
    </row>
    <row r="67" spans="2:11" s="8" customFormat="1" ht="24.95" customHeight="1">
      <c r="B67" s="159"/>
      <c r="C67" s="160"/>
      <c r="D67" s="161" t="s">
        <v>136</v>
      </c>
      <c r="E67" s="162"/>
      <c r="F67" s="162"/>
      <c r="G67" s="162"/>
      <c r="H67" s="162"/>
      <c r="I67" s="163"/>
      <c r="J67" s="164">
        <f>J395</f>
        <v>0</v>
      </c>
      <c r="K67" s="165"/>
    </row>
    <row r="68" spans="2:11" s="9" customFormat="1" ht="19.9" customHeight="1">
      <c r="B68" s="166"/>
      <c r="C68" s="167"/>
      <c r="D68" s="168" t="s">
        <v>472</v>
      </c>
      <c r="E68" s="169"/>
      <c r="F68" s="169"/>
      <c r="G68" s="169"/>
      <c r="H68" s="169"/>
      <c r="I68" s="170"/>
      <c r="J68" s="171">
        <f>J396</f>
        <v>0</v>
      </c>
      <c r="K68" s="172"/>
    </row>
    <row r="69" spans="2:11" s="9" customFormat="1" ht="19.9" customHeight="1">
      <c r="B69" s="166"/>
      <c r="C69" s="167"/>
      <c r="D69" s="168" t="s">
        <v>473</v>
      </c>
      <c r="E69" s="169"/>
      <c r="F69" s="169"/>
      <c r="G69" s="169"/>
      <c r="H69" s="169"/>
      <c r="I69" s="170"/>
      <c r="J69" s="171">
        <f>J403</f>
        <v>0</v>
      </c>
      <c r="K69" s="172"/>
    </row>
    <row r="70" spans="2:11" s="9" customFormat="1" ht="19.9" customHeight="1">
      <c r="B70" s="166"/>
      <c r="C70" s="167"/>
      <c r="D70" s="168" t="s">
        <v>140</v>
      </c>
      <c r="E70" s="169"/>
      <c r="F70" s="169"/>
      <c r="G70" s="169"/>
      <c r="H70" s="169"/>
      <c r="I70" s="170"/>
      <c r="J70" s="171">
        <f>J419</f>
        <v>0</v>
      </c>
      <c r="K70" s="172"/>
    </row>
    <row r="71" spans="2:11" s="9" customFormat="1" ht="19.9" customHeight="1">
      <c r="B71" s="166"/>
      <c r="C71" s="167"/>
      <c r="D71" s="168" t="s">
        <v>141</v>
      </c>
      <c r="E71" s="169"/>
      <c r="F71" s="169"/>
      <c r="G71" s="169"/>
      <c r="H71" s="169"/>
      <c r="I71" s="170"/>
      <c r="J71" s="171">
        <f>J439</f>
        <v>0</v>
      </c>
      <c r="K71" s="172"/>
    </row>
    <row r="72" spans="2:11" s="9" customFormat="1" ht="19.9" customHeight="1">
      <c r="B72" s="166"/>
      <c r="C72" s="167"/>
      <c r="D72" s="168" t="s">
        <v>142</v>
      </c>
      <c r="E72" s="169"/>
      <c r="F72" s="169"/>
      <c r="G72" s="169"/>
      <c r="H72" s="169"/>
      <c r="I72" s="170"/>
      <c r="J72" s="171">
        <f>J445</f>
        <v>0</v>
      </c>
      <c r="K72" s="172"/>
    </row>
    <row r="73" spans="2:11" s="9" customFormat="1" ht="19.9" customHeight="1">
      <c r="B73" s="166"/>
      <c r="C73" s="167"/>
      <c r="D73" s="168" t="s">
        <v>144</v>
      </c>
      <c r="E73" s="169"/>
      <c r="F73" s="169"/>
      <c r="G73" s="169"/>
      <c r="H73" s="169"/>
      <c r="I73" s="170"/>
      <c r="J73" s="171">
        <f>J453</f>
        <v>0</v>
      </c>
      <c r="K73" s="172"/>
    </row>
    <row r="74" spans="2:11" s="9" customFormat="1" ht="19.9" customHeight="1">
      <c r="B74" s="166"/>
      <c r="C74" s="167"/>
      <c r="D74" s="168" t="s">
        <v>145</v>
      </c>
      <c r="E74" s="169"/>
      <c r="F74" s="169"/>
      <c r="G74" s="169"/>
      <c r="H74" s="169"/>
      <c r="I74" s="170"/>
      <c r="J74" s="171">
        <f>J554</f>
        <v>0</v>
      </c>
      <c r="K74" s="172"/>
    </row>
    <row r="75" spans="2:11" s="9" customFormat="1" ht="19.9" customHeight="1">
      <c r="B75" s="166"/>
      <c r="C75" s="167"/>
      <c r="D75" s="168" t="s">
        <v>474</v>
      </c>
      <c r="E75" s="169"/>
      <c r="F75" s="169"/>
      <c r="G75" s="169"/>
      <c r="H75" s="169"/>
      <c r="I75" s="170"/>
      <c r="J75" s="171">
        <f>J626</f>
        <v>0</v>
      </c>
      <c r="K75" s="172"/>
    </row>
    <row r="76" spans="2:11" s="9" customFormat="1" ht="19.9" customHeight="1">
      <c r="B76" s="166"/>
      <c r="C76" s="167"/>
      <c r="D76" s="168" t="s">
        <v>475</v>
      </c>
      <c r="E76" s="169"/>
      <c r="F76" s="169"/>
      <c r="G76" s="169"/>
      <c r="H76" s="169"/>
      <c r="I76" s="170"/>
      <c r="J76" s="171">
        <f>J715</f>
        <v>0</v>
      </c>
      <c r="K76" s="172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28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49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52"/>
      <c r="J82" s="61"/>
      <c r="K82" s="61"/>
      <c r="L82" s="62"/>
    </row>
    <row r="83" spans="2:12" s="1" customFormat="1" ht="36.95" customHeight="1">
      <c r="B83" s="42"/>
      <c r="C83" s="63" t="s">
        <v>146</v>
      </c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4.45" customHeight="1">
      <c r="B85" s="42"/>
      <c r="C85" s="66" t="s">
        <v>18</v>
      </c>
      <c r="D85" s="64"/>
      <c r="E85" s="64"/>
      <c r="F85" s="64"/>
      <c r="G85" s="64"/>
      <c r="H85" s="64"/>
      <c r="I85" s="173"/>
      <c r="J85" s="64"/>
      <c r="K85" s="64"/>
      <c r="L85" s="62"/>
    </row>
    <row r="86" spans="2:12" s="1" customFormat="1" ht="16.5" customHeight="1">
      <c r="B86" s="42"/>
      <c r="C86" s="64"/>
      <c r="D86" s="64"/>
      <c r="E86" s="406" t="str">
        <f>E7</f>
        <v>NÍZKOPRAHOVÉ DENNÍ CENTRUM A NOCLEHÁRNA PRO ŽENY - REKONSTRUKCE A VYBAVENÍ</v>
      </c>
      <c r="F86" s="407"/>
      <c r="G86" s="407"/>
      <c r="H86" s="407"/>
      <c r="I86" s="173"/>
      <c r="J86" s="64"/>
      <c r="K86" s="64"/>
      <c r="L86" s="62"/>
    </row>
    <row r="87" spans="2:12" ht="15">
      <c r="B87" s="29"/>
      <c r="C87" s="66" t="s">
        <v>124</v>
      </c>
      <c r="D87" s="174"/>
      <c r="E87" s="174"/>
      <c r="F87" s="174"/>
      <c r="G87" s="174"/>
      <c r="H87" s="174"/>
      <c r="J87" s="174"/>
      <c r="K87" s="174"/>
      <c r="L87" s="175"/>
    </row>
    <row r="88" spans="2:12" s="1" customFormat="1" ht="16.5" customHeight="1">
      <c r="B88" s="42"/>
      <c r="C88" s="64"/>
      <c r="D88" s="64"/>
      <c r="E88" s="406" t="s">
        <v>125</v>
      </c>
      <c r="F88" s="400"/>
      <c r="G88" s="400"/>
      <c r="H88" s="400"/>
      <c r="I88" s="173"/>
      <c r="J88" s="64"/>
      <c r="K88" s="64"/>
      <c r="L88" s="62"/>
    </row>
    <row r="89" spans="2:12" s="1" customFormat="1" ht="14.45" customHeight="1">
      <c r="B89" s="42"/>
      <c r="C89" s="66" t="s">
        <v>126</v>
      </c>
      <c r="D89" s="64"/>
      <c r="E89" s="64"/>
      <c r="F89" s="64"/>
      <c r="G89" s="64"/>
      <c r="H89" s="64"/>
      <c r="I89" s="173"/>
      <c r="J89" s="64"/>
      <c r="K89" s="64"/>
      <c r="L89" s="62"/>
    </row>
    <row r="90" spans="2:12" s="1" customFormat="1" ht="17.25" customHeight="1">
      <c r="B90" s="42"/>
      <c r="C90" s="64"/>
      <c r="D90" s="64"/>
      <c r="E90" s="373" t="str">
        <f>E11</f>
        <v>01.2 - Stavební úpravy - vnitřní</v>
      </c>
      <c r="F90" s="400"/>
      <c r="G90" s="400"/>
      <c r="H90" s="400"/>
      <c r="I90" s="173"/>
      <c r="J90" s="64"/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12" s="1" customFormat="1" ht="18" customHeight="1">
      <c r="B92" s="42"/>
      <c r="C92" s="66" t="s">
        <v>24</v>
      </c>
      <c r="D92" s="64"/>
      <c r="E92" s="64"/>
      <c r="F92" s="176" t="str">
        <f>F14</f>
        <v>Kochova 3957, Chomutov</v>
      </c>
      <c r="G92" s="64"/>
      <c r="H92" s="64"/>
      <c r="I92" s="177" t="s">
        <v>26</v>
      </c>
      <c r="J92" s="74" t="str">
        <f>IF(J14="","",J14)</f>
        <v>24. 6. 2018</v>
      </c>
      <c r="K92" s="64"/>
      <c r="L92" s="62"/>
    </row>
    <row r="93" spans="2:12" s="1" customFormat="1" ht="6.95" customHeight="1">
      <c r="B93" s="42"/>
      <c r="C93" s="64"/>
      <c r="D93" s="64"/>
      <c r="E93" s="64"/>
      <c r="F93" s="64"/>
      <c r="G93" s="64"/>
      <c r="H93" s="64"/>
      <c r="I93" s="173"/>
      <c r="J93" s="64"/>
      <c r="K93" s="64"/>
      <c r="L93" s="62"/>
    </row>
    <row r="94" spans="2:12" s="1" customFormat="1" ht="15">
      <c r="B94" s="42"/>
      <c r="C94" s="66" t="s">
        <v>28</v>
      </c>
      <c r="D94" s="64"/>
      <c r="E94" s="64"/>
      <c r="F94" s="176" t="str">
        <f>E17</f>
        <v>Statutární město Chomutov</v>
      </c>
      <c r="G94" s="64"/>
      <c r="H94" s="64"/>
      <c r="I94" s="177" t="s">
        <v>34</v>
      </c>
      <c r="J94" s="176" t="str">
        <f>E23</f>
        <v xml:space="preserve"> </v>
      </c>
      <c r="K94" s="64"/>
      <c r="L94" s="62"/>
    </row>
    <row r="95" spans="2:12" s="1" customFormat="1" ht="14.45" customHeight="1">
      <c r="B95" s="42"/>
      <c r="C95" s="66" t="s">
        <v>32</v>
      </c>
      <c r="D95" s="64"/>
      <c r="E95" s="64"/>
      <c r="F95" s="176" t="str">
        <f>IF(E20="","",E20)</f>
        <v/>
      </c>
      <c r="G95" s="64"/>
      <c r="H95" s="64"/>
      <c r="I95" s="173"/>
      <c r="J95" s="64"/>
      <c r="K95" s="64"/>
      <c r="L95" s="62"/>
    </row>
    <row r="96" spans="2:12" s="1" customFormat="1" ht="10.35" customHeight="1">
      <c r="B96" s="42"/>
      <c r="C96" s="64"/>
      <c r="D96" s="64"/>
      <c r="E96" s="64"/>
      <c r="F96" s="64"/>
      <c r="G96" s="64"/>
      <c r="H96" s="64"/>
      <c r="I96" s="173"/>
      <c r="J96" s="64"/>
      <c r="K96" s="64"/>
      <c r="L96" s="62"/>
    </row>
    <row r="97" spans="2:20" s="10" customFormat="1" ht="29.25" customHeight="1">
      <c r="B97" s="178"/>
      <c r="C97" s="179" t="s">
        <v>147</v>
      </c>
      <c r="D97" s="180" t="s">
        <v>58</v>
      </c>
      <c r="E97" s="180" t="s">
        <v>54</v>
      </c>
      <c r="F97" s="180" t="s">
        <v>148</v>
      </c>
      <c r="G97" s="180" t="s">
        <v>149</v>
      </c>
      <c r="H97" s="180" t="s">
        <v>150</v>
      </c>
      <c r="I97" s="181" t="s">
        <v>151</v>
      </c>
      <c r="J97" s="180" t="s">
        <v>130</v>
      </c>
      <c r="K97" s="182" t="s">
        <v>152</v>
      </c>
      <c r="L97" s="183"/>
      <c r="M97" s="82" t="s">
        <v>153</v>
      </c>
      <c r="N97" s="83" t="s">
        <v>43</v>
      </c>
      <c r="O97" s="83" t="s">
        <v>154</v>
      </c>
      <c r="P97" s="83" t="s">
        <v>155</v>
      </c>
      <c r="Q97" s="83" t="s">
        <v>156</v>
      </c>
      <c r="R97" s="83" t="s">
        <v>157</v>
      </c>
      <c r="S97" s="83" t="s">
        <v>158</v>
      </c>
      <c r="T97" s="84" t="s">
        <v>159</v>
      </c>
    </row>
    <row r="98" spans="2:63" s="1" customFormat="1" ht="29.25" customHeight="1">
      <c r="B98" s="42"/>
      <c r="C98" s="88" t="s">
        <v>131</v>
      </c>
      <c r="D98" s="64"/>
      <c r="E98" s="64"/>
      <c r="F98" s="64"/>
      <c r="G98" s="64"/>
      <c r="H98" s="64"/>
      <c r="I98" s="173"/>
      <c r="J98" s="184">
        <f>BK98</f>
        <v>0</v>
      </c>
      <c r="K98" s="64"/>
      <c r="L98" s="62"/>
      <c r="M98" s="85"/>
      <c r="N98" s="86"/>
      <c r="O98" s="86"/>
      <c r="P98" s="185">
        <f>P99+P395</f>
        <v>0</v>
      </c>
      <c r="Q98" s="86"/>
      <c r="R98" s="185">
        <f>R99+R395</f>
        <v>83.58326261</v>
      </c>
      <c r="S98" s="86"/>
      <c r="T98" s="186">
        <f>T99+T395</f>
        <v>0.0461607</v>
      </c>
      <c r="AT98" s="25" t="s">
        <v>72</v>
      </c>
      <c r="AU98" s="25" t="s">
        <v>132</v>
      </c>
      <c r="BK98" s="187">
        <f>BK99+BK395</f>
        <v>0</v>
      </c>
    </row>
    <row r="99" spans="2:63" s="11" customFormat="1" ht="37.35" customHeight="1">
      <c r="B99" s="188"/>
      <c r="C99" s="189"/>
      <c r="D99" s="190" t="s">
        <v>72</v>
      </c>
      <c r="E99" s="191" t="s">
        <v>160</v>
      </c>
      <c r="F99" s="191" t="s">
        <v>161</v>
      </c>
      <c r="G99" s="189"/>
      <c r="H99" s="189"/>
      <c r="I99" s="192"/>
      <c r="J99" s="193">
        <f>BK99</f>
        <v>0</v>
      </c>
      <c r="K99" s="189"/>
      <c r="L99" s="194"/>
      <c r="M99" s="195"/>
      <c r="N99" s="196"/>
      <c r="O99" s="196"/>
      <c r="P99" s="197">
        <f>P100+P112+P152+P383+P393</f>
        <v>0</v>
      </c>
      <c r="Q99" s="196"/>
      <c r="R99" s="197">
        <f>R100+R112+R152+R383+R393</f>
        <v>80.81419157</v>
      </c>
      <c r="S99" s="196"/>
      <c r="T99" s="198">
        <f>T100+T112+T152+T383+T393</f>
        <v>0</v>
      </c>
      <c r="AR99" s="199" t="s">
        <v>80</v>
      </c>
      <c r="AT99" s="200" t="s">
        <v>72</v>
      </c>
      <c r="AU99" s="200" t="s">
        <v>73</v>
      </c>
      <c r="AY99" s="199" t="s">
        <v>162</v>
      </c>
      <c r="BK99" s="201">
        <f>BK100+BK112+BK152+BK383+BK393</f>
        <v>0</v>
      </c>
    </row>
    <row r="100" spans="2:63" s="11" customFormat="1" ht="19.9" customHeight="1">
      <c r="B100" s="188"/>
      <c r="C100" s="189"/>
      <c r="D100" s="190" t="s">
        <v>72</v>
      </c>
      <c r="E100" s="202" t="s">
        <v>82</v>
      </c>
      <c r="F100" s="202" t="s">
        <v>476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SUM(P101:P111)</f>
        <v>0</v>
      </c>
      <c r="Q100" s="196"/>
      <c r="R100" s="197">
        <f>SUM(R101:R111)</f>
        <v>9.118632859999998</v>
      </c>
      <c r="S100" s="196"/>
      <c r="T100" s="198">
        <f>SUM(T101:T111)</f>
        <v>0</v>
      </c>
      <c r="AR100" s="199" t="s">
        <v>80</v>
      </c>
      <c r="AT100" s="200" t="s">
        <v>72</v>
      </c>
      <c r="AU100" s="200" t="s">
        <v>80</v>
      </c>
      <c r="AY100" s="199" t="s">
        <v>162</v>
      </c>
      <c r="BK100" s="201">
        <f>SUM(BK101:BK111)</f>
        <v>0</v>
      </c>
    </row>
    <row r="101" spans="2:65" s="1" customFormat="1" ht="25.5" customHeight="1">
      <c r="B101" s="42"/>
      <c r="C101" s="204" t="s">
        <v>80</v>
      </c>
      <c r="D101" s="204" t="s">
        <v>165</v>
      </c>
      <c r="E101" s="205" t="s">
        <v>477</v>
      </c>
      <c r="F101" s="206" t="s">
        <v>478</v>
      </c>
      <c r="G101" s="207" t="s">
        <v>243</v>
      </c>
      <c r="H101" s="208">
        <v>3.606</v>
      </c>
      <c r="I101" s="209"/>
      <c r="J101" s="210">
        <f>ROUND(I101*H101,2)</f>
        <v>0</v>
      </c>
      <c r="K101" s="206" t="s">
        <v>169</v>
      </c>
      <c r="L101" s="62"/>
      <c r="M101" s="211" t="s">
        <v>23</v>
      </c>
      <c r="N101" s="212" t="s">
        <v>44</v>
      </c>
      <c r="O101" s="43"/>
      <c r="P101" s="213">
        <f>O101*H101</f>
        <v>0</v>
      </c>
      <c r="Q101" s="213">
        <v>2.45329</v>
      </c>
      <c r="R101" s="213">
        <f>Q101*H101</f>
        <v>8.846563739999999</v>
      </c>
      <c r="S101" s="213">
        <v>0</v>
      </c>
      <c r="T101" s="214">
        <f>S101*H101</f>
        <v>0</v>
      </c>
      <c r="AR101" s="25" t="s">
        <v>170</v>
      </c>
      <c r="AT101" s="25" t="s">
        <v>165</v>
      </c>
      <c r="AU101" s="25" t="s">
        <v>82</v>
      </c>
      <c r="AY101" s="25" t="s">
        <v>162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5" t="s">
        <v>80</v>
      </c>
      <c r="BK101" s="215">
        <f>ROUND(I101*H101,2)</f>
        <v>0</v>
      </c>
      <c r="BL101" s="25" t="s">
        <v>170</v>
      </c>
      <c r="BM101" s="25" t="s">
        <v>479</v>
      </c>
    </row>
    <row r="102" spans="2:51" s="14" customFormat="1" ht="13.5">
      <c r="B102" s="241"/>
      <c r="C102" s="242"/>
      <c r="D102" s="218" t="s">
        <v>172</v>
      </c>
      <c r="E102" s="243" t="s">
        <v>23</v>
      </c>
      <c r="F102" s="244" t="s">
        <v>480</v>
      </c>
      <c r="G102" s="242"/>
      <c r="H102" s="243" t="s">
        <v>23</v>
      </c>
      <c r="I102" s="245"/>
      <c r="J102" s="242"/>
      <c r="K102" s="242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172</v>
      </c>
      <c r="AU102" s="250" t="s">
        <v>82</v>
      </c>
      <c r="AV102" s="14" t="s">
        <v>80</v>
      </c>
      <c r="AW102" s="14" t="s">
        <v>36</v>
      </c>
      <c r="AX102" s="14" t="s">
        <v>73</v>
      </c>
      <c r="AY102" s="250" t="s">
        <v>162</v>
      </c>
    </row>
    <row r="103" spans="2:51" s="12" customFormat="1" ht="13.5">
      <c r="B103" s="216"/>
      <c r="C103" s="217"/>
      <c r="D103" s="218" t="s">
        <v>172</v>
      </c>
      <c r="E103" s="219" t="s">
        <v>23</v>
      </c>
      <c r="F103" s="220" t="s">
        <v>481</v>
      </c>
      <c r="G103" s="217"/>
      <c r="H103" s="221">
        <v>3.606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172</v>
      </c>
      <c r="AU103" s="227" t="s">
        <v>82</v>
      </c>
      <c r="AV103" s="12" t="s">
        <v>82</v>
      </c>
      <c r="AW103" s="12" t="s">
        <v>36</v>
      </c>
      <c r="AX103" s="12" t="s">
        <v>73</v>
      </c>
      <c r="AY103" s="227" t="s">
        <v>162</v>
      </c>
    </row>
    <row r="104" spans="2:51" s="13" customFormat="1" ht="13.5">
      <c r="B104" s="228"/>
      <c r="C104" s="229"/>
      <c r="D104" s="218" t="s">
        <v>172</v>
      </c>
      <c r="E104" s="230" t="s">
        <v>23</v>
      </c>
      <c r="F104" s="231" t="s">
        <v>174</v>
      </c>
      <c r="G104" s="229"/>
      <c r="H104" s="232">
        <v>3.606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172</v>
      </c>
      <c r="AU104" s="238" t="s">
        <v>82</v>
      </c>
      <c r="AV104" s="13" t="s">
        <v>170</v>
      </c>
      <c r="AW104" s="13" t="s">
        <v>36</v>
      </c>
      <c r="AX104" s="13" t="s">
        <v>80</v>
      </c>
      <c r="AY104" s="238" t="s">
        <v>162</v>
      </c>
    </row>
    <row r="105" spans="2:65" s="1" customFormat="1" ht="16.5" customHeight="1">
      <c r="B105" s="42"/>
      <c r="C105" s="204" t="s">
        <v>82</v>
      </c>
      <c r="D105" s="204" t="s">
        <v>165</v>
      </c>
      <c r="E105" s="205" t="s">
        <v>482</v>
      </c>
      <c r="F105" s="206" t="s">
        <v>483</v>
      </c>
      <c r="G105" s="207" t="s">
        <v>313</v>
      </c>
      <c r="H105" s="208">
        <v>0.256</v>
      </c>
      <c r="I105" s="209"/>
      <c r="J105" s="210">
        <f>ROUND(I105*H105,2)</f>
        <v>0</v>
      </c>
      <c r="K105" s="206" t="s">
        <v>169</v>
      </c>
      <c r="L105" s="62"/>
      <c r="M105" s="211" t="s">
        <v>23</v>
      </c>
      <c r="N105" s="212" t="s">
        <v>44</v>
      </c>
      <c r="O105" s="43"/>
      <c r="P105" s="213">
        <f>O105*H105</f>
        <v>0</v>
      </c>
      <c r="Q105" s="213">
        <v>1.06277</v>
      </c>
      <c r="R105" s="213">
        <f>Q105*H105</f>
        <v>0.27206912</v>
      </c>
      <c r="S105" s="213">
        <v>0</v>
      </c>
      <c r="T105" s="214">
        <f>S105*H105</f>
        <v>0</v>
      </c>
      <c r="AR105" s="25" t="s">
        <v>170</v>
      </c>
      <c r="AT105" s="25" t="s">
        <v>165</v>
      </c>
      <c r="AU105" s="25" t="s">
        <v>82</v>
      </c>
      <c r="AY105" s="25" t="s">
        <v>162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5" t="s">
        <v>80</v>
      </c>
      <c r="BK105" s="215">
        <f>ROUND(I105*H105,2)</f>
        <v>0</v>
      </c>
      <c r="BL105" s="25" t="s">
        <v>170</v>
      </c>
      <c r="BM105" s="25" t="s">
        <v>484</v>
      </c>
    </row>
    <row r="106" spans="2:51" s="14" customFormat="1" ht="13.5">
      <c r="B106" s="241"/>
      <c r="C106" s="242"/>
      <c r="D106" s="218" t="s">
        <v>172</v>
      </c>
      <c r="E106" s="243" t="s">
        <v>23</v>
      </c>
      <c r="F106" s="244" t="s">
        <v>480</v>
      </c>
      <c r="G106" s="242"/>
      <c r="H106" s="243" t="s">
        <v>23</v>
      </c>
      <c r="I106" s="245"/>
      <c r="J106" s="242"/>
      <c r="K106" s="242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172</v>
      </c>
      <c r="AU106" s="250" t="s">
        <v>82</v>
      </c>
      <c r="AV106" s="14" t="s">
        <v>80</v>
      </c>
      <c r="AW106" s="14" t="s">
        <v>36</v>
      </c>
      <c r="AX106" s="14" t="s">
        <v>73</v>
      </c>
      <c r="AY106" s="250" t="s">
        <v>162</v>
      </c>
    </row>
    <row r="107" spans="2:51" s="12" customFormat="1" ht="13.5">
      <c r="B107" s="216"/>
      <c r="C107" s="217"/>
      <c r="D107" s="218" t="s">
        <v>172</v>
      </c>
      <c r="E107" s="219" t="s">
        <v>23</v>
      </c>
      <c r="F107" s="220" t="s">
        <v>485</v>
      </c>
      <c r="G107" s="217"/>
      <c r="H107" s="221">
        <v>0.213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172</v>
      </c>
      <c r="AU107" s="227" t="s">
        <v>82</v>
      </c>
      <c r="AV107" s="12" t="s">
        <v>82</v>
      </c>
      <c r="AW107" s="12" t="s">
        <v>36</v>
      </c>
      <c r="AX107" s="12" t="s">
        <v>73</v>
      </c>
      <c r="AY107" s="227" t="s">
        <v>162</v>
      </c>
    </row>
    <row r="108" spans="2:51" s="15" customFormat="1" ht="13.5">
      <c r="B108" s="251"/>
      <c r="C108" s="252"/>
      <c r="D108" s="218" t="s">
        <v>172</v>
      </c>
      <c r="E108" s="253" t="s">
        <v>23</v>
      </c>
      <c r="F108" s="254" t="s">
        <v>257</v>
      </c>
      <c r="G108" s="252"/>
      <c r="H108" s="255">
        <v>0.213</v>
      </c>
      <c r="I108" s="256"/>
      <c r="J108" s="252"/>
      <c r="K108" s="252"/>
      <c r="L108" s="257"/>
      <c r="M108" s="258"/>
      <c r="N108" s="259"/>
      <c r="O108" s="259"/>
      <c r="P108" s="259"/>
      <c r="Q108" s="259"/>
      <c r="R108" s="259"/>
      <c r="S108" s="259"/>
      <c r="T108" s="260"/>
      <c r="AT108" s="261" t="s">
        <v>172</v>
      </c>
      <c r="AU108" s="261" t="s">
        <v>82</v>
      </c>
      <c r="AV108" s="15" t="s">
        <v>183</v>
      </c>
      <c r="AW108" s="15" t="s">
        <v>36</v>
      </c>
      <c r="AX108" s="15" t="s">
        <v>73</v>
      </c>
      <c r="AY108" s="261" t="s">
        <v>162</v>
      </c>
    </row>
    <row r="109" spans="2:51" s="12" customFormat="1" ht="13.5">
      <c r="B109" s="216"/>
      <c r="C109" s="217"/>
      <c r="D109" s="218" t="s">
        <v>172</v>
      </c>
      <c r="E109" s="219" t="s">
        <v>23</v>
      </c>
      <c r="F109" s="220" t="s">
        <v>486</v>
      </c>
      <c r="G109" s="217"/>
      <c r="H109" s="221">
        <v>0.043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172</v>
      </c>
      <c r="AU109" s="227" t="s">
        <v>82</v>
      </c>
      <c r="AV109" s="12" t="s">
        <v>82</v>
      </c>
      <c r="AW109" s="12" t="s">
        <v>36</v>
      </c>
      <c r="AX109" s="12" t="s">
        <v>73</v>
      </c>
      <c r="AY109" s="227" t="s">
        <v>162</v>
      </c>
    </row>
    <row r="110" spans="2:51" s="15" customFormat="1" ht="13.5">
      <c r="B110" s="251"/>
      <c r="C110" s="252"/>
      <c r="D110" s="218" t="s">
        <v>172</v>
      </c>
      <c r="E110" s="253" t="s">
        <v>23</v>
      </c>
      <c r="F110" s="254" t="s">
        <v>257</v>
      </c>
      <c r="G110" s="252"/>
      <c r="H110" s="255">
        <v>0.043</v>
      </c>
      <c r="I110" s="256"/>
      <c r="J110" s="252"/>
      <c r="K110" s="252"/>
      <c r="L110" s="257"/>
      <c r="M110" s="258"/>
      <c r="N110" s="259"/>
      <c r="O110" s="259"/>
      <c r="P110" s="259"/>
      <c r="Q110" s="259"/>
      <c r="R110" s="259"/>
      <c r="S110" s="259"/>
      <c r="T110" s="260"/>
      <c r="AT110" s="261" t="s">
        <v>172</v>
      </c>
      <c r="AU110" s="261" t="s">
        <v>82</v>
      </c>
      <c r="AV110" s="15" t="s">
        <v>183</v>
      </c>
      <c r="AW110" s="15" t="s">
        <v>36</v>
      </c>
      <c r="AX110" s="15" t="s">
        <v>73</v>
      </c>
      <c r="AY110" s="261" t="s">
        <v>162</v>
      </c>
    </row>
    <row r="111" spans="2:51" s="13" customFormat="1" ht="13.5">
      <c r="B111" s="228"/>
      <c r="C111" s="229"/>
      <c r="D111" s="218" t="s">
        <v>172</v>
      </c>
      <c r="E111" s="230" t="s">
        <v>23</v>
      </c>
      <c r="F111" s="231" t="s">
        <v>174</v>
      </c>
      <c r="G111" s="229"/>
      <c r="H111" s="232">
        <v>0.256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172</v>
      </c>
      <c r="AU111" s="238" t="s">
        <v>82</v>
      </c>
      <c r="AV111" s="13" t="s">
        <v>170</v>
      </c>
      <c r="AW111" s="13" t="s">
        <v>36</v>
      </c>
      <c r="AX111" s="13" t="s">
        <v>80</v>
      </c>
      <c r="AY111" s="238" t="s">
        <v>162</v>
      </c>
    </row>
    <row r="112" spans="2:63" s="11" customFormat="1" ht="29.85" customHeight="1">
      <c r="B112" s="188"/>
      <c r="C112" s="189"/>
      <c r="D112" s="190" t="s">
        <v>72</v>
      </c>
      <c r="E112" s="202" t="s">
        <v>183</v>
      </c>
      <c r="F112" s="202" t="s">
        <v>487</v>
      </c>
      <c r="G112" s="189"/>
      <c r="H112" s="189"/>
      <c r="I112" s="192"/>
      <c r="J112" s="203">
        <f>BK112</f>
        <v>0</v>
      </c>
      <c r="K112" s="189"/>
      <c r="L112" s="194"/>
      <c r="M112" s="195"/>
      <c r="N112" s="196"/>
      <c r="O112" s="196"/>
      <c r="P112" s="197">
        <f>SUM(P113:P151)</f>
        <v>0</v>
      </c>
      <c r="Q112" s="196"/>
      <c r="R112" s="197">
        <f>SUM(R113:R151)</f>
        <v>7.418681449999999</v>
      </c>
      <c r="S112" s="196"/>
      <c r="T112" s="198">
        <f>SUM(T113:T151)</f>
        <v>0</v>
      </c>
      <c r="AR112" s="199" t="s">
        <v>80</v>
      </c>
      <c r="AT112" s="200" t="s">
        <v>72</v>
      </c>
      <c r="AU112" s="200" t="s">
        <v>80</v>
      </c>
      <c r="AY112" s="199" t="s">
        <v>162</v>
      </c>
      <c r="BK112" s="201">
        <f>SUM(BK113:BK151)</f>
        <v>0</v>
      </c>
    </row>
    <row r="113" spans="2:65" s="1" customFormat="1" ht="25.5" customHeight="1">
      <c r="B113" s="42"/>
      <c r="C113" s="204" t="s">
        <v>183</v>
      </c>
      <c r="D113" s="204" t="s">
        <v>165</v>
      </c>
      <c r="E113" s="205" t="s">
        <v>488</v>
      </c>
      <c r="F113" s="206" t="s">
        <v>489</v>
      </c>
      <c r="G113" s="207" t="s">
        <v>243</v>
      </c>
      <c r="H113" s="208">
        <v>1.976</v>
      </c>
      <c r="I113" s="209"/>
      <c r="J113" s="210">
        <f>ROUND(I113*H113,2)</f>
        <v>0</v>
      </c>
      <c r="K113" s="206" t="s">
        <v>169</v>
      </c>
      <c r="L113" s="62"/>
      <c r="M113" s="211" t="s">
        <v>23</v>
      </c>
      <c r="N113" s="212" t="s">
        <v>44</v>
      </c>
      <c r="O113" s="43"/>
      <c r="P113" s="213">
        <f>O113*H113</f>
        <v>0</v>
      </c>
      <c r="Q113" s="213">
        <v>1.8775</v>
      </c>
      <c r="R113" s="213">
        <f>Q113*H113</f>
        <v>3.70994</v>
      </c>
      <c r="S113" s="213">
        <v>0</v>
      </c>
      <c r="T113" s="214">
        <f>S113*H113</f>
        <v>0</v>
      </c>
      <c r="AR113" s="25" t="s">
        <v>170</v>
      </c>
      <c r="AT113" s="25" t="s">
        <v>165</v>
      </c>
      <c r="AU113" s="25" t="s">
        <v>82</v>
      </c>
      <c r="AY113" s="25" t="s">
        <v>162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5" t="s">
        <v>80</v>
      </c>
      <c r="BK113" s="215">
        <f>ROUND(I113*H113,2)</f>
        <v>0</v>
      </c>
      <c r="BL113" s="25" t="s">
        <v>170</v>
      </c>
      <c r="BM113" s="25" t="s">
        <v>490</v>
      </c>
    </row>
    <row r="114" spans="2:51" s="14" customFormat="1" ht="13.5">
      <c r="B114" s="241"/>
      <c r="C114" s="242"/>
      <c r="D114" s="218" t="s">
        <v>172</v>
      </c>
      <c r="E114" s="243" t="s">
        <v>23</v>
      </c>
      <c r="F114" s="244" t="s">
        <v>491</v>
      </c>
      <c r="G114" s="242"/>
      <c r="H114" s="243" t="s">
        <v>23</v>
      </c>
      <c r="I114" s="245"/>
      <c r="J114" s="242"/>
      <c r="K114" s="242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172</v>
      </c>
      <c r="AU114" s="250" t="s">
        <v>82</v>
      </c>
      <c r="AV114" s="14" t="s">
        <v>80</v>
      </c>
      <c r="AW114" s="14" t="s">
        <v>36</v>
      </c>
      <c r="AX114" s="14" t="s">
        <v>73</v>
      </c>
      <c r="AY114" s="250" t="s">
        <v>162</v>
      </c>
    </row>
    <row r="115" spans="2:51" s="12" customFormat="1" ht="13.5">
      <c r="B115" s="216"/>
      <c r="C115" s="217"/>
      <c r="D115" s="218" t="s">
        <v>172</v>
      </c>
      <c r="E115" s="219" t="s">
        <v>23</v>
      </c>
      <c r="F115" s="220" t="s">
        <v>492</v>
      </c>
      <c r="G115" s="217"/>
      <c r="H115" s="221">
        <v>1.976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172</v>
      </c>
      <c r="AU115" s="227" t="s">
        <v>82</v>
      </c>
      <c r="AV115" s="12" t="s">
        <v>82</v>
      </c>
      <c r="AW115" s="12" t="s">
        <v>36</v>
      </c>
      <c r="AX115" s="12" t="s">
        <v>73</v>
      </c>
      <c r="AY115" s="227" t="s">
        <v>162</v>
      </c>
    </row>
    <row r="116" spans="2:51" s="13" customFormat="1" ht="13.5">
      <c r="B116" s="228"/>
      <c r="C116" s="229"/>
      <c r="D116" s="218" t="s">
        <v>172</v>
      </c>
      <c r="E116" s="230" t="s">
        <v>23</v>
      </c>
      <c r="F116" s="231" t="s">
        <v>174</v>
      </c>
      <c r="G116" s="229"/>
      <c r="H116" s="232">
        <v>1.976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172</v>
      </c>
      <c r="AU116" s="238" t="s">
        <v>82</v>
      </c>
      <c r="AV116" s="13" t="s">
        <v>170</v>
      </c>
      <c r="AW116" s="13" t="s">
        <v>36</v>
      </c>
      <c r="AX116" s="13" t="s">
        <v>80</v>
      </c>
      <c r="AY116" s="238" t="s">
        <v>162</v>
      </c>
    </row>
    <row r="117" spans="2:65" s="1" customFormat="1" ht="38.25" customHeight="1">
      <c r="B117" s="42"/>
      <c r="C117" s="204" t="s">
        <v>170</v>
      </c>
      <c r="D117" s="204" t="s">
        <v>165</v>
      </c>
      <c r="E117" s="205" t="s">
        <v>493</v>
      </c>
      <c r="F117" s="206" t="s">
        <v>494</v>
      </c>
      <c r="G117" s="207" t="s">
        <v>177</v>
      </c>
      <c r="H117" s="208">
        <v>1</v>
      </c>
      <c r="I117" s="209"/>
      <c r="J117" s="210">
        <f>ROUND(I117*H117,2)</f>
        <v>0</v>
      </c>
      <c r="K117" s="206" t="s">
        <v>169</v>
      </c>
      <c r="L117" s="62"/>
      <c r="M117" s="211" t="s">
        <v>23</v>
      </c>
      <c r="N117" s="212" t="s">
        <v>44</v>
      </c>
      <c r="O117" s="43"/>
      <c r="P117" s="213">
        <f>O117*H117</f>
        <v>0</v>
      </c>
      <c r="Q117" s="213">
        <v>0.02005</v>
      </c>
      <c r="R117" s="213">
        <f>Q117*H117</f>
        <v>0.02005</v>
      </c>
      <c r="S117" s="213">
        <v>0</v>
      </c>
      <c r="T117" s="214">
        <f>S117*H117</f>
        <v>0</v>
      </c>
      <c r="AR117" s="25" t="s">
        <v>170</v>
      </c>
      <c r="AT117" s="25" t="s">
        <v>165</v>
      </c>
      <c r="AU117" s="25" t="s">
        <v>82</v>
      </c>
      <c r="AY117" s="25" t="s">
        <v>162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5" t="s">
        <v>80</v>
      </c>
      <c r="BK117" s="215">
        <f>ROUND(I117*H117,2)</f>
        <v>0</v>
      </c>
      <c r="BL117" s="25" t="s">
        <v>170</v>
      </c>
      <c r="BM117" s="25" t="s">
        <v>495</v>
      </c>
    </row>
    <row r="118" spans="2:51" s="14" customFormat="1" ht="13.5">
      <c r="B118" s="241"/>
      <c r="C118" s="242"/>
      <c r="D118" s="218" t="s">
        <v>172</v>
      </c>
      <c r="E118" s="243" t="s">
        <v>23</v>
      </c>
      <c r="F118" s="244" t="s">
        <v>491</v>
      </c>
      <c r="G118" s="242"/>
      <c r="H118" s="243" t="s">
        <v>23</v>
      </c>
      <c r="I118" s="245"/>
      <c r="J118" s="242"/>
      <c r="K118" s="242"/>
      <c r="L118" s="246"/>
      <c r="M118" s="247"/>
      <c r="N118" s="248"/>
      <c r="O118" s="248"/>
      <c r="P118" s="248"/>
      <c r="Q118" s="248"/>
      <c r="R118" s="248"/>
      <c r="S118" s="248"/>
      <c r="T118" s="249"/>
      <c r="AT118" s="250" t="s">
        <v>172</v>
      </c>
      <c r="AU118" s="250" t="s">
        <v>82</v>
      </c>
      <c r="AV118" s="14" t="s">
        <v>80</v>
      </c>
      <c r="AW118" s="14" t="s">
        <v>36</v>
      </c>
      <c r="AX118" s="14" t="s">
        <v>73</v>
      </c>
      <c r="AY118" s="250" t="s">
        <v>162</v>
      </c>
    </row>
    <row r="119" spans="2:51" s="12" customFormat="1" ht="13.5">
      <c r="B119" s="216"/>
      <c r="C119" s="217"/>
      <c r="D119" s="218" t="s">
        <v>172</v>
      </c>
      <c r="E119" s="219" t="s">
        <v>23</v>
      </c>
      <c r="F119" s="220" t="s">
        <v>303</v>
      </c>
      <c r="G119" s="217"/>
      <c r="H119" s="221">
        <v>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172</v>
      </c>
      <c r="AU119" s="227" t="s">
        <v>82</v>
      </c>
      <c r="AV119" s="12" t="s">
        <v>82</v>
      </c>
      <c r="AW119" s="12" t="s">
        <v>36</v>
      </c>
      <c r="AX119" s="12" t="s">
        <v>73</v>
      </c>
      <c r="AY119" s="227" t="s">
        <v>162</v>
      </c>
    </row>
    <row r="120" spans="2:51" s="13" customFormat="1" ht="13.5">
      <c r="B120" s="228"/>
      <c r="C120" s="229"/>
      <c r="D120" s="218" t="s">
        <v>172</v>
      </c>
      <c r="E120" s="230" t="s">
        <v>23</v>
      </c>
      <c r="F120" s="231" t="s">
        <v>174</v>
      </c>
      <c r="G120" s="229"/>
      <c r="H120" s="232">
        <v>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172</v>
      </c>
      <c r="AU120" s="238" t="s">
        <v>82</v>
      </c>
      <c r="AV120" s="13" t="s">
        <v>170</v>
      </c>
      <c r="AW120" s="13" t="s">
        <v>36</v>
      </c>
      <c r="AX120" s="13" t="s">
        <v>80</v>
      </c>
      <c r="AY120" s="238" t="s">
        <v>162</v>
      </c>
    </row>
    <row r="121" spans="2:65" s="1" customFormat="1" ht="38.25" customHeight="1">
      <c r="B121" s="42"/>
      <c r="C121" s="204" t="s">
        <v>194</v>
      </c>
      <c r="D121" s="204" t="s">
        <v>165</v>
      </c>
      <c r="E121" s="205" t="s">
        <v>496</v>
      </c>
      <c r="F121" s="206" t="s">
        <v>497</v>
      </c>
      <c r="G121" s="207" t="s">
        <v>177</v>
      </c>
      <c r="H121" s="208">
        <v>3</v>
      </c>
      <c r="I121" s="209"/>
      <c r="J121" s="210">
        <f>ROUND(I121*H121,2)</f>
        <v>0</v>
      </c>
      <c r="K121" s="206" t="s">
        <v>169</v>
      </c>
      <c r="L121" s="62"/>
      <c r="M121" s="211" t="s">
        <v>23</v>
      </c>
      <c r="N121" s="212" t="s">
        <v>44</v>
      </c>
      <c r="O121" s="43"/>
      <c r="P121" s="213">
        <f>O121*H121</f>
        <v>0</v>
      </c>
      <c r="Q121" s="213">
        <v>0.02606</v>
      </c>
      <c r="R121" s="213">
        <f>Q121*H121</f>
        <v>0.07818</v>
      </c>
      <c r="S121" s="213">
        <v>0</v>
      </c>
      <c r="T121" s="214">
        <f>S121*H121</f>
        <v>0</v>
      </c>
      <c r="AR121" s="25" t="s">
        <v>170</v>
      </c>
      <c r="AT121" s="25" t="s">
        <v>165</v>
      </c>
      <c r="AU121" s="25" t="s">
        <v>82</v>
      </c>
      <c r="AY121" s="25" t="s">
        <v>162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5" t="s">
        <v>80</v>
      </c>
      <c r="BK121" s="215">
        <f>ROUND(I121*H121,2)</f>
        <v>0</v>
      </c>
      <c r="BL121" s="25" t="s">
        <v>170</v>
      </c>
      <c r="BM121" s="25" t="s">
        <v>498</v>
      </c>
    </row>
    <row r="122" spans="2:51" s="14" customFormat="1" ht="13.5">
      <c r="B122" s="241"/>
      <c r="C122" s="242"/>
      <c r="D122" s="218" t="s">
        <v>172</v>
      </c>
      <c r="E122" s="243" t="s">
        <v>23</v>
      </c>
      <c r="F122" s="244" t="s">
        <v>491</v>
      </c>
      <c r="G122" s="242"/>
      <c r="H122" s="243" t="s">
        <v>23</v>
      </c>
      <c r="I122" s="245"/>
      <c r="J122" s="242"/>
      <c r="K122" s="242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172</v>
      </c>
      <c r="AU122" s="250" t="s">
        <v>82</v>
      </c>
      <c r="AV122" s="14" t="s">
        <v>80</v>
      </c>
      <c r="AW122" s="14" t="s">
        <v>36</v>
      </c>
      <c r="AX122" s="14" t="s">
        <v>73</v>
      </c>
      <c r="AY122" s="250" t="s">
        <v>162</v>
      </c>
    </row>
    <row r="123" spans="2:51" s="12" customFormat="1" ht="13.5">
      <c r="B123" s="216"/>
      <c r="C123" s="217"/>
      <c r="D123" s="218" t="s">
        <v>172</v>
      </c>
      <c r="E123" s="219" t="s">
        <v>23</v>
      </c>
      <c r="F123" s="220" t="s">
        <v>342</v>
      </c>
      <c r="G123" s="217"/>
      <c r="H123" s="221">
        <v>3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172</v>
      </c>
      <c r="AU123" s="227" t="s">
        <v>82</v>
      </c>
      <c r="AV123" s="12" t="s">
        <v>82</v>
      </c>
      <c r="AW123" s="12" t="s">
        <v>36</v>
      </c>
      <c r="AX123" s="12" t="s">
        <v>73</v>
      </c>
      <c r="AY123" s="227" t="s">
        <v>162</v>
      </c>
    </row>
    <row r="124" spans="2:51" s="13" customFormat="1" ht="13.5">
      <c r="B124" s="228"/>
      <c r="C124" s="229"/>
      <c r="D124" s="218" t="s">
        <v>172</v>
      </c>
      <c r="E124" s="230" t="s">
        <v>23</v>
      </c>
      <c r="F124" s="231" t="s">
        <v>174</v>
      </c>
      <c r="G124" s="229"/>
      <c r="H124" s="232">
        <v>3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172</v>
      </c>
      <c r="AU124" s="238" t="s">
        <v>82</v>
      </c>
      <c r="AV124" s="13" t="s">
        <v>170</v>
      </c>
      <c r="AW124" s="13" t="s">
        <v>36</v>
      </c>
      <c r="AX124" s="13" t="s">
        <v>80</v>
      </c>
      <c r="AY124" s="238" t="s">
        <v>162</v>
      </c>
    </row>
    <row r="125" spans="2:65" s="1" customFormat="1" ht="38.25" customHeight="1">
      <c r="B125" s="42"/>
      <c r="C125" s="204" t="s">
        <v>200</v>
      </c>
      <c r="D125" s="204" t="s">
        <v>165</v>
      </c>
      <c r="E125" s="205" t="s">
        <v>499</v>
      </c>
      <c r="F125" s="206" t="s">
        <v>500</v>
      </c>
      <c r="G125" s="207" t="s">
        <v>177</v>
      </c>
      <c r="H125" s="208">
        <v>4</v>
      </c>
      <c r="I125" s="209"/>
      <c r="J125" s="210">
        <f>ROUND(I125*H125,2)</f>
        <v>0</v>
      </c>
      <c r="K125" s="206" t="s">
        <v>169</v>
      </c>
      <c r="L125" s="62"/>
      <c r="M125" s="211" t="s">
        <v>23</v>
      </c>
      <c r="N125" s="212" t="s">
        <v>44</v>
      </c>
      <c r="O125" s="43"/>
      <c r="P125" s="213">
        <f>O125*H125</f>
        <v>0</v>
      </c>
      <c r="Q125" s="213">
        <v>0.03909</v>
      </c>
      <c r="R125" s="213">
        <f>Q125*H125</f>
        <v>0.15636</v>
      </c>
      <c r="S125" s="213">
        <v>0</v>
      </c>
      <c r="T125" s="214">
        <f>S125*H125</f>
        <v>0</v>
      </c>
      <c r="AR125" s="25" t="s">
        <v>170</v>
      </c>
      <c r="AT125" s="25" t="s">
        <v>165</v>
      </c>
      <c r="AU125" s="25" t="s">
        <v>82</v>
      </c>
      <c r="AY125" s="25" t="s">
        <v>162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5" t="s">
        <v>80</v>
      </c>
      <c r="BK125" s="215">
        <f>ROUND(I125*H125,2)</f>
        <v>0</v>
      </c>
      <c r="BL125" s="25" t="s">
        <v>170</v>
      </c>
      <c r="BM125" s="25" t="s">
        <v>501</v>
      </c>
    </row>
    <row r="126" spans="2:51" s="14" customFormat="1" ht="13.5">
      <c r="B126" s="241"/>
      <c r="C126" s="242"/>
      <c r="D126" s="218" t="s">
        <v>172</v>
      </c>
      <c r="E126" s="243" t="s">
        <v>23</v>
      </c>
      <c r="F126" s="244" t="s">
        <v>491</v>
      </c>
      <c r="G126" s="242"/>
      <c r="H126" s="243" t="s">
        <v>23</v>
      </c>
      <c r="I126" s="245"/>
      <c r="J126" s="242"/>
      <c r="K126" s="242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172</v>
      </c>
      <c r="AU126" s="250" t="s">
        <v>82</v>
      </c>
      <c r="AV126" s="14" t="s">
        <v>80</v>
      </c>
      <c r="AW126" s="14" t="s">
        <v>36</v>
      </c>
      <c r="AX126" s="14" t="s">
        <v>73</v>
      </c>
      <c r="AY126" s="250" t="s">
        <v>162</v>
      </c>
    </row>
    <row r="127" spans="2:51" s="12" customFormat="1" ht="13.5">
      <c r="B127" s="216"/>
      <c r="C127" s="217"/>
      <c r="D127" s="218" t="s">
        <v>172</v>
      </c>
      <c r="E127" s="219" t="s">
        <v>23</v>
      </c>
      <c r="F127" s="220" t="s">
        <v>353</v>
      </c>
      <c r="G127" s="217"/>
      <c r="H127" s="221">
        <v>4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172</v>
      </c>
      <c r="AU127" s="227" t="s">
        <v>82</v>
      </c>
      <c r="AV127" s="12" t="s">
        <v>82</v>
      </c>
      <c r="AW127" s="12" t="s">
        <v>36</v>
      </c>
      <c r="AX127" s="12" t="s">
        <v>73</v>
      </c>
      <c r="AY127" s="227" t="s">
        <v>162</v>
      </c>
    </row>
    <row r="128" spans="2:51" s="13" customFormat="1" ht="13.5">
      <c r="B128" s="228"/>
      <c r="C128" s="229"/>
      <c r="D128" s="218" t="s">
        <v>172</v>
      </c>
      <c r="E128" s="230" t="s">
        <v>23</v>
      </c>
      <c r="F128" s="231" t="s">
        <v>174</v>
      </c>
      <c r="G128" s="229"/>
      <c r="H128" s="232">
        <v>4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172</v>
      </c>
      <c r="AU128" s="238" t="s">
        <v>82</v>
      </c>
      <c r="AV128" s="13" t="s">
        <v>170</v>
      </c>
      <c r="AW128" s="13" t="s">
        <v>36</v>
      </c>
      <c r="AX128" s="13" t="s">
        <v>80</v>
      </c>
      <c r="AY128" s="238" t="s">
        <v>162</v>
      </c>
    </row>
    <row r="129" spans="2:65" s="1" customFormat="1" ht="25.5" customHeight="1">
      <c r="B129" s="42"/>
      <c r="C129" s="204" t="s">
        <v>206</v>
      </c>
      <c r="D129" s="204" t="s">
        <v>165</v>
      </c>
      <c r="E129" s="205" t="s">
        <v>502</v>
      </c>
      <c r="F129" s="206" t="s">
        <v>503</v>
      </c>
      <c r="G129" s="207" t="s">
        <v>313</v>
      </c>
      <c r="H129" s="208">
        <v>0.079</v>
      </c>
      <c r="I129" s="209"/>
      <c r="J129" s="210">
        <f>ROUND(I129*H129,2)</f>
        <v>0</v>
      </c>
      <c r="K129" s="206" t="s">
        <v>169</v>
      </c>
      <c r="L129" s="62"/>
      <c r="M129" s="211" t="s">
        <v>23</v>
      </c>
      <c r="N129" s="212" t="s">
        <v>44</v>
      </c>
      <c r="O129" s="43"/>
      <c r="P129" s="213">
        <f>O129*H129</f>
        <v>0</v>
      </c>
      <c r="Q129" s="213">
        <v>1.09</v>
      </c>
      <c r="R129" s="213">
        <f>Q129*H129</f>
        <v>0.08611</v>
      </c>
      <c r="S129" s="213">
        <v>0</v>
      </c>
      <c r="T129" s="214">
        <f>S129*H129</f>
        <v>0</v>
      </c>
      <c r="AR129" s="25" t="s">
        <v>170</v>
      </c>
      <c r="AT129" s="25" t="s">
        <v>165</v>
      </c>
      <c r="AU129" s="25" t="s">
        <v>82</v>
      </c>
      <c r="AY129" s="25" t="s">
        <v>162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5" t="s">
        <v>80</v>
      </c>
      <c r="BK129" s="215">
        <f>ROUND(I129*H129,2)</f>
        <v>0</v>
      </c>
      <c r="BL129" s="25" t="s">
        <v>170</v>
      </c>
      <c r="BM129" s="25" t="s">
        <v>504</v>
      </c>
    </row>
    <row r="130" spans="2:51" s="14" customFormat="1" ht="13.5">
      <c r="B130" s="241"/>
      <c r="C130" s="242"/>
      <c r="D130" s="218" t="s">
        <v>172</v>
      </c>
      <c r="E130" s="243" t="s">
        <v>23</v>
      </c>
      <c r="F130" s="244" t="s">
        <v>491</v>
      </c>
      <c r="G130" s="242"/>
      <c r="H130" s="243" t="s">
        <v>23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172</v>
      </c>
      <c r="AU130" s="250" t="s">
        <v>82</v>
      </c>
      <c r="AV130" s="14" t="s">
        <v>80</v>
      </c>
      <c r="AW130" s="14" t="s">
        <v>36</v>
      </c>
      <c r="AX130" s="14" t="s">
        <v>73</v>
      </c>
      <c r="AY130" s="250" t="s">
        <v>162</v>
      </c>
    </row>
    <row r="131" spans="2:51" s="12" customFormat="1" ht="13.5">
      <c r="B131" s="216"/>
      <c r="C131" s="217"/>
      <c r="D131" s="218" t="s">
        <v>172</v>
      </c>
      <c r="E131" s="219" t="s">
        <v>23</v>
      </c>
      <c r="F131" s="220" t="s">
        <v>505</v>
      </c>
      <c r="G131" s="217"/>
      <c r="H131" s="221">
        <v>0.079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172</v>
      </c>
      <c r="AU131" s="227" t="s">
        <v>82</v>
      </c>
      <c r="AV131" s="12" t="s">
        <v>82</v>
      </c>
      <c r="AW131" s="12" t="s">
        <v>36</v>
      </c>
      <c r="AX131" s="12" t="s">
        <v>73</v>
      </c>
      <c r="AY131" s="227" t="s">
        <v>162</v>
      </c>
    </row>
    <row r="132" spans="2:51" s="13" customFormat="1" ht="13.5">
      <c r="B132" s="228"/>
      <c r="C132" s="229"/>
      <c r="D132" s="218" t="s">
        <v>172</v>
      </c>
      <c r="E132" s="230" t="s">
        <v>23</v>
      </c>
      <c r="F132" s="231" t="s">
        <v>174</v>
      </c>
      <c r="G132" s="229"/>
      <c r="H132" s="232">
        <v>0.079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172</v>
      </c>
      <c r="AU132" s="238" t="s">
        <v>82</v>
      </c>
      <c r="AV132" s="13" t="s">
        <v>170</v>
      </c>
      <c r="AW132" s="13" t="s">
        <v>36</v>
      </c>
      <c r="AX132" s="13" t="s">
        <v>80</v>
      </c>
      <c r="AY132" s="238" t="s">
        <v>162</v>
      </c>
    </row>
    <row r="133" spans="2:65" s="1" customFormat="1" ht="25.5" customHeight="1">
      <c r="B133" s="42"/>
      <c r="C133" s="204" t="s">
        <v>212</v>
      </c>
      <c r="D133" s="204" t="s">
        <v>165</v>
      </c>
      <c r="E133" s="205" t="s">
        <v>506</v>
      </c>
      <c r="F133" s="206" t="s">
        <v>507</v>
      </c>
      <c r="G133" s="207" t="s">
        <v>168</v>
      </c>
      <c r="H133" s="208">
        <v>3.09</v>
      </c>
      <c r="I133" s="209"/>
      <c r="J133" s="210">
        <f>ROUND(I133*H133,2)</f>
        <v>0</v>
      </c>
      <c r="K133" s="206" t="s">
        <v>169</v>
      </c>
      <c r="L133" s="62"/>
      <c r="M133" s="211" t="s">
        <v>23</v>
      </c>
      <c r="N133" s="212" t="s">
        <v>44</v>
      </c>
      <c r="O133" s="43"/>
      <c r="P133" s="213">
        <f>O133*H133</f>
        <v>0</v>
      </c>
      <c r="Q133" s="213">
        <v>0.03979</v>
      </c>
      <c r="R133" s="213">
        <f>Q133*H133</f>
        <v>0.1229511</v>
      </c>
      <c r="S133" s="213">
        <v>0</v>
      </c>
      <c r="T133" s="214">
        <f>S133*H133</f>
        <v>0</v>
      </c>
      <c r="AR133" s="25" t="s">
        <v>170</v>
      </c>
      <c r="AT133" s="25" t="s">
        <v>165</v>
      </c>
      <c r="AU133" s="25" t="s">
        <v>82</v>
      </c>
      <c r="AY133" s="25" t="s">
        <v>162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5" t="s">
        <v>80</v>
      </c>
      <c r="BK133" s="215">
        <f>ROUND(I133*H133,2)</f>
        <v>0</v>
      </c>
      <c r="BL133" s="25" t="s">
        <v>170</v>
      </c>
      <c r="BM133" s="25" t="s">
        <v>508</v>
      </c>
    </row>
    <row r="134" spans="2:51" s="14" customFormat="1" ht="13.5">
      <c r="B134" s="241"/>
      <c r="C134" s="242"/>
      <c r="D134" s="218" t="s">
        <v>172</v>
      </c>
      <c r="E134" s="243" t="s">
        <v>23</v>
      </c>
      <c r="F134" s="244" t="s">
        <v>491</v>
      </c>
      <c r="G134" s="242"/>
      <c r="H134" s="243" t="s">
        <v>23</v>
      </c>
      <c r="I134" s="245"/>
      <c r="J134" s="242"/>
      <c r="K134" s="242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172</v>
      </c>
      <c r="AU134" s="250" t="s">
        <v>82</v>
      </c>
      <c r="AV134" s="14" t="s">
        <v>80</v>
      </c>
      <c r="AW134" s="14" t="s">
        <v>36</v>
      </c>
      <c r="AX134" s="14" t="s">
        <v>73</v>
      </c>
      <c r="AY134" s="250" t="s">
        <v>162</v>
      </c>
    </row>
    <row r="135" spans="2:51" s="12" customFormat="1" ht="13.5">
      <c r="B135" s="216"/>
      <c r="C135" s="217"/>
      <c r="D135" s="218" t="s">
        <v>172</v>
      </c>
      <c r="E135" s="219" t="s">
        <v>23</v>
      </c>
      <c r="F135" s="220" t="s">
        <v>509</v>
      </c>
      <c r="G135" s="217"/>
      <c r="H135" s="221">
        <v>4.272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172</v>
      </c>
      <c r="AU135" s="227" t="s">
        <v>82</v>
      </c>
      <c r="AV135" s="12" t="s">
        <v>82</v>
      </c>
      <c r="AW135" s="12" t="s">
        <v>36</v>
      </c>
      <c r="AX135" s="12" t="s">
        <v>73</v>
      </c>
      <c r="AY135" s="227" t="s">
        <v>162</v>
      </c>
    </row>
    <row r="136" spans="2:51" s="12" customFormat="1" ht="13.5">
      <c r="B136" s="216"/>
      <c r="C136" s="217"/>
      <c r="D136" s="218" t="s">
        <v>172</v>
      </c>
      <c r="E136" s="219" t="s">
        <v>23</v>
      </c>
      <c r="F136" s="220" t="s">
        <v>510</v>
      </c>
      <c r="G136" s="217"/>
      <c r="H136" s="221">
        <v>-1.182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172</v>
      </c>
      <c r="AU136" s="227" t="s">
        <v>82</v>
      </c>
      <c r="AV136" s="12" t="s">
        <v>82</v>
      </c>
      <c r="AW136" s="12" t="s">
        <v>36</v>
      </c>
      <c r="AX136" s="12" t="s">
        <v>73</v>
      </c>
      <c r="AY136" s="227" t="s">
        <v>162</v>
      </c>
    </row>
    <row r="137" spans="2:51" s="13" customFormat="1" ht="13.5">
      <c r="B137" s="228"/>
      <c r="C137" s="229"/>
      <c r="D137" s="218" t="s">
        <v>172</v>
      </c>
      <c r="E137" s="230" t="s">
        <v>23</v>
      </c>
      <c r="F137" s="231" t="s">
        <v>174</v>
      </c>
      <c r="G137" s="229"/>
      <c r="H137" s="232">
        <v>3.09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172</v>
      </c>
      <c r="AU137" s="238" t="s">
        <v>82</v>
      </c>
      <c r="AV137" s="13" t="s">
        <v>170</v>
      </c>
      <c r="AW137" s="13" t="s">
        <v>36</v>
      </c>
      <c r="AX137" s="13" t="s">
        <v>80</v>
      </c>
      <c r="AY137" s="238" t="s">
        <v>162</v>
      </c>
    </row>
    <row r="138" spans="2:65" s="1" customFormat="1" ht="25.5" customHeight="1">
      <c r="B138" s="42"/>
      <c r="C138" s="204" t="s">
        <v>163</v>
      </c>
      <c r="D138" s="204" t="s">
        <v>165</v>
      </c>
      <c r="E138" s="205" t="s">
        <v>511</v>
      </c>
      <c r="F138" s="206" t="s">
        <v>512</v>
      </c>
      <c r="G138" s="207" t="s">
        <v>168</v>
      </c>
      <c r="H138" s="208">
        <v>21.045</v>
      </c>
      <c r="I138" s="209"/>
      <c r="J138" s="210">
        <f>ROUND(I138*H138,2)</f>
        <v>0</v>
      </c>
      <c r="K138" s="206" t="s">
        <v>169</v>
      </c>
      <c r="L138" s="62"/>
      <c r="M138" s="211" t="s">
        <v>23</v>
      </c>
      <c r="N138" s="212" t="s">
        <v>44</v>
      </c>
      <c r="O138" s="43"/>
      <c r="P138" s="213">
        <f>O138*H138</f>
        <v>0</v>
      </c>
      <c r="Q138" s="213">
        <v>0.06917</v>
      </c>
      <c r="R138" s="213">
        <f>Q138*H138</f>
        <v>1.45568265</v>
      </c>
      <c r="S138" s="213">
        <v>0</v>
      </c>
      <c r="T138" s="214">
        <f>S138*H138</f>
        <v>0</v>
      </c>
      <c r="AR138" s="25" t="s">
        <v>170</v>
      </c>
      <c r="AT138" s="25" t="s">
        <v>165</v>
      </c>
      <c r="AU138" s="25" t="s">
        <v>82</v>
      </c>
      <c r="AY138" s="25" t="s">
        <v>162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5" t="s">
        <v>80</v>
      </c>
      <c r="BK138" s="215">
        <f>ROUND(I138*H138,2)</f>
        <v>0</v>
      </c>
      <c r="BL138" s="25" t="s">
        <v>170</v>
      </c>
      <c r="BM138" s="25" t="s">
        <v>513</v>
      </c>
    </row>
    <row r="139" spans="2:51" s="14" customFormat="1" ht="13.5">
      <c r="B139" s="241"/>
      <c r="C139" s="242"/>
      <c r="D139" s="218" t="s">
        <v>172</v>
      </c>
      <c r="E139" s="243" t="s">
        <v>23</v>
      </c>
      <c r="F139" s="244" t="s">
        <v>491</v>
      </c>
      <c r="G139" s="242"/>
      <c r="H139" s="243" t="s">
        <v>23</v>
      </c>
      <c r="I139" s="245"/>
      <c r="J139" s="242"/>
      <c r="K139" s="242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172</v>
      </c>
      <c r="AU139" s="250" t="s">
        <v>82</v>
      </c>
      <c r="AV139" s="14" t="s">
        <v>80</v>
      </c>
      <c r="AW139" s="14" t="s">
        <v>36</v>
      </c>
      <c r="AX139" s="14" t="s">
        <v>73</v>
      </c>
      <c r="AY139" s="250" t="s">
        <v>162</v>
      </c>
    </row>
    <row r="140" spans="2:51" s="12" customFormat="1" ht="13.5">
      <c r="B140" s="216"/>
      <c r="C140" s="217"/>
      <c r="D140" s="218" t="s">
        <v>172</v>
      </c>
      <c r="E140" s="219" t="s">
        <v>23</v>
      </c>
      <c r="F140" s="220" t="s">
        <v>514</v>
      </c>
      <c r="G140" s="217"/>
      <c r="H140" s="221">
        <v>24.591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172</v>
      </c>
      <c r="AU140" s="227" t="s">
        <v>82</v>
      </c>
      <c r="AV140" s="12" t="s">
        <v>82</v>
      </c>
      <c r="AW140" s="12" t="s">
        <v>36</v>
      </c>
      <c r="AX140" s="12" t="s">
        <v>73</v>
      </c>
      <c r="AY140" s="227" t="s">
        <v>162</v>
      </c>
    </row>
    <row r="141" spans="2:51" s="12" customFormat="1" ht="13.5">
      <c r="B141" s="216"/>
      <c r="C141" s="217"/>
      <c r="D141" s="218" t="s">
        <v>172</v>
      </c>
      <c r="E141" s="219" t="s">
        <v>23</v>
      </c>
      <c r="F141" s="220" t="s">
        <v>515</v>
      </c>
      <c r="G141" s="217"/>
      <c r="H141" s="221">
        <v>-3.546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172</v>
      </c>
      <c r="AU141" s="227" t="s">
        <v>82</v>
      </c>
      <c r="AV141" s="12" t="s">
        <v>82</v>
      </c>
      <c r="AW141" s="12" t="s">
        <v>36</v>
      </c>
      <c r="AX141" s="12" t="s">
        <v>73</v>
      </c>
      <c r="AY141" s="227" t="s">
        <v>162</v>
      </c>
    </row>
    <row r="142" spans="2:51" s="13" customFormat="1" ht="13.5">
      <c r="B142" s="228"/>
      <c r="C142" s="229"/>
      <c r="D142" s="218" t="s">
        <v>172</v>
      </c>
      <c r="E142" s="230" t="s">
        <v>23</v>
      </c>
      <c r="F142" s="231" t="s">
        <v>174</v>
      </c>
      <c r="G142" s="229"/>
      <c r="H142" s="232">
        <v>21.045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172</v>
      </c>
      <c r="AU142" s="238" t="s">
        <v>82</v>
      </c>
      <c r="AV142" s="13" t="s">
        <v>170</v>
      </c>
      <c r="AW142" s="13" t="s">
        <v>36</v>
      </c>
      <c r="AX142" s="13" t="s">
        <v>80</v>
      </c>
      <c r="AY142" s="238" t="s">
        <v>162</v>
      </c>
    </row>
    <row r="143" spans="2:65" s="1" customFormat="1" ht="25.5" customHeight="1">
      <c r="B143" s="42"/>
      <c r="C143" s="204" t="s">
        <v>223</v>
      </c>
      <c r="D143" s="204" t="s">
        <v>165</v>
      </c>
      <c r="E143" s="205" t="s">
        <v>516</v>
      </c>
      <c r="F143" s="206" t="s">
        <v>517</v>
      </c>
      <c r="G143" s="207" t="s">
        <v>168</v>
      </c>
      <c r="H143" s="208">
        <v>17.306</v>
      </c>
      <c r="I143" s="209"/>
      <c r="J143" s="210">
        <f>ROUND(I143*H143,2)</f>
        <v>0</v>
      </c>
      <c r="K143" s="206" t="s">
        <v>169</v>
      </c>
      <c r="L143" s="62"/>
      <c r="M143" s="211" t="s">
        <v>23</v>
      </c>
      <c r="N143" s="212" t="s">
        <v>44</v>
      </c>
      <c r="O143" s="43"/>
      <c r="P143" s="213">
        <f>O143*H143</f>
        <v>0</v>
      </c>
      <c r="Q143" s="213">
        <v>0.10325</v>
      </c>
      <c r="R143" s="213">
        <f>Q143*H143</f>
        <v>1.7868445</v>
      </c>
      <c r="S143" s="213">
        <v>0</v>
      </c>
      <c r="T143" s="214">
        <f>S143*H143</f>
        <v>0</v>
      </c>
      <c r="AR143" s="25" t="s">
        <v>170</v>
      </c>
      <c r="AT143" s="25" t="s">
        <v>165</v>
      </c>
      <c r="AU143" s="25" t="s">
        <v>82</v>
      </c>
      <c r="AY143" s="25" t="s">
        <v>162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5" t="s">
        <v>80</v>
      </c>
      <c r="BK143" s="215">
        <f>ROUND(I143*H143,2)</f>
        <v>0</v>
      </c>
      <c r="BL143" s="25" t="s">
        <v>170</v>
      </c>
      <c r="BM143" s="25" t="s">
        <v>518</v>
      </c>
    </row>
    <row r="144" spans="2:51" s="14" customFormat="1" ht="13.5">
      <c r="B144" s="241"/>
      <c r="C144" s="242"/>
      <c r="D144" s="218" t="s">
        <v>172</v>
      </c>
      <c r="E144" s="243" t="s">
        <v>23</v>
      </c>
      <c r="F144" s="244" t="s">
        <v>491</v>
      </c>
      <c r="G144" s="242"/>
      <c r="H144" s="243" t="s">
        <v>23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172</v>
      </c>
      <c r="AU144" s="250" t="s">
        <v>82</v>
      </c>
      <c r="AV144" s="14" t="s">
        <v>80</v>
      </c>
      <c r="AW144" s="14" t="s">
        <v>36</v>
      </c>
      <c r="AX144" s="14" t="s">
        <v>73</v>
      </c>
      <c r="AY144" s="250" t="s">
        <v>162</v>
      </c>
    </row>
    <row r="145" spans="2:51" s="12" customFormat="1" ht="13.5">
      <c r="B145" s="216"/>
      <c r="C145" s="217"/>
      <c r="D145" s="218" t="s">
        <v>172</v>
      </c>
      <c r="E145" s="219" t="s">
        <v>23</v>
      </c>
      <c r="F145" s="220" t="s">
        <v>519</v>
      </c>
      <c r="G145" s="217"/>
      <c r="H145" s="221">
        <v>22.428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172</v>
      </c>
      <c r="AU145" s="227" t="s">
        <v>82</v>
      </c>
      <c r="AV145" s="12" t="s">
        <v>82</v>
      </c>
      <c r="AW145" s="12" t="s">
        <v>36</v>
      </c>
      <c r="AX145" s="12" t="s">
        <v>73</v>
      </c>
      <c r="AY145" s="227" t="s">
        <v>162</v>
      </c>
    </row>
    <row r="146" spans="2:51" s="12" customFormat="1" ht="13.5">
      <c r="B146" s="216"/>
      <c r="C146" s="217"/>
      <c r="D146" s="218" t="s">
        <v>172</v>
      </c>
      <c r="E146" s="219" t="s">
        <v>23</v>
      </c>
      <c r="F146" s="220" t="s">
        <v>520</v>
      </c>
      <c r="G146" s="217"/>
      <c r="H146" s="221">
        <v>-5.122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172</v>
      </c>
      <c r="AU146" s="227" t="s">
        <v>82</v>
      </c>
      <c r="AV146" s="12" t="s">
        <v>82</v>
      </c>
      <c r="AW146" s="12" t="s">
        <v>36</v>
      </c>
      <c r="AX146" s="12" t="s">
        <v>73</v>
      </c>
      <c r="AY146" s="227" t="s">
        <v>162</v>
      </c>
    </row>
    <row r="147" spans="2:51" s="13" customFormat="1" ht="13.5">
      <c r="B147" s="228"/>
      <c r="C147" s="229"/>
      <c r="D147" s="218" t="s">
        <v>172</v>
      </c>
      <c r="E147" s="230" t="s">
        <v>23</v>
      </c>
      <c r="F147" s="231" t="s">
        <v>174</v>
      </c>
      <c r="G147" s="229"/>
      <c r="H147" s="232">
        <v>17.306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172</v>
      </c>
      <c r="AU147" s="238" t="s">
        <v>82</v>
      </c>
      <c r="AV147" s="13" t="s">
        <v>170</v>
      </c>
      <c r="AW147" s="13" t="s">
        <v>36</v>
      </c>
      <c r="AX147" s="13" t="s">
        <v>80</v>
      </c>
      <c r="AY147" s="238" t="s">
        <v>162</v>
      </c>
    </row>
    <row r="148" spans="2:65" s="1" customFormat="1" ht="16.5" customHeight="1">
      <c r="B148" s="42"/>
      <c r="C148" s="204" t="s">
        <v>230</v>
      </c>
      <c r="D148" s="204" t="s">
        <v>165</v>
      </c>
      <c r="E148" s="205" t="s">
        <v>521</v>
      </c>
      <c r="F148" s="206" t="s">
        <v>522</v>
      </c>
      <c r="G148" s="207" t="s">
        <v>186</v>
      </c>
      <c r="H148" s="208">
        <v>21.36</v>
      </c>
      <c r="I148" s="209"/>
      <c r="J148" s="210">
        <f>ROUND(I148*H148,2)</f>
        <v>0</v>
      </c>
      <c r="K148" s="206" t="s">
        <v>169</v>
      </c>
      <c r="L148" s="62"/>
      <c r="M148" s="211" t="s">
        <v>23</v>
      </c>
      <c r="N148" s="212" t="s">
        <v>44</v>
      </c>
      <c r="O148" s="43"/>
      <c r="P148" s="213">
        <f>O148*H148</f>
        <v>0</v>
      </c>
      <c r="Q148" s="213">
        <v>0.00012</v>
      </c>
      <c r="R148" s="213">
        <f>Q148*H148</f>
        <v>0.0025632</v>
      </c>
      <c r="S148" s="213">
        <v>0</v>
      </c>
      <c r="T148" s="214">
        <f>S148*H148</f>
        <v>0</v>
      </c>
      <c r="AR148" s="25" t="s">
        <v>170</v>
      </c>
      <c r="AT148" s="25" t="s">
        <v>165</v>
      </c>
      <c r="AU148" s="25" t="s">
        <v>82</v>
      </c>
      <c r="AY148" s="25" t="s">
        <v>162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5" t="s">
        <v>80</v>
      </c>
      <c r="BK148" s="215">
        <f>ROUND(I148*H148,2)</f>
        <v>0</v>
      </c>
      <c r="BL148" s="25" t="s">
        <v>170</v>
      </c>
      <c r="BM148" s="25" t="s">
        <v>523</v>
      </c>
    </row>
    <row r="149" spans="2:51" s="14" customFormat="1" ht="13.5">
      <c r="B149" s="241"/>
      <c r="C149" s="242"/>
      <c r="D149" s="218" t="s">
        <v>172</v>
      </c>
      <c r="E149" s="243" t="s">
        <v>23</v>
      </c>
      <c r="F149" s="244" t="s">
        <v>491</v>
      </c>
      <c r="G149" s="242"/>
      <c r="H149" s="243" t="s">
        <v>23</v>
      </c>
      <c r="I149" s="245"/>
      <c r="J149" s="242"/>
      <c r="K149" s="242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172</v>
      </c>
      <c r="AU149" s="250" t="s">
        <v>82</v>
      </c>
      <c r="AV149" s="14" t="s">
        <v>80</v>
      </c>
      <c r="AW149" s="14" t="s">
        <v>36</v>
      </c>
      <c r="AX149" s="14" t="s">
        <v>73</v>
      </c>
      <c r="AY149" s="250" t="s">
        <v>162</v>
      </c>
    </row>
    <row r="150" spans="2:51" s="12" customFormat="1" ht="13.5">
      <c r="B150" s="216"/>
      <c r="C150" s="217"/>
      <c r="D150" s="218" t="s">
        <v>172</v>
      </c>
      <c r="E150" s="219" t="s">
        <v>23</v>
      </c>
      <c r="F150" s="220" t="s">
        <v>524</v>
      </c>
      <c r="G150" s="217"/>
      <c r="H150" s="221">
        <v>21.36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172</v>
      </c>
      <c r="AU150" s="227" t="s">
        <v>82</v>
      </c>
      <c r="AV150" s="12" t="s">
        <v>82</v>
      </c>
      <c r="AW150" s="12" t="s">
        <v>36</v>
      </c>
      <c r="AX150" s="12" t="s">
        <v>73</v>
      </c>
      <c r="AY150" s="227" t="s">
        <v>162</v>
      </c>
    </row>
    <row r="151" spans="2:51" s="13" customFormat="1" ht="13.5">
      <c r="B151" s="228"/>
      <c r="C151" s="229"/>
      <c r="D151" s="218" t="s">
        <v>172</v>
      </c>
      <c r="E151" s="230" t="s">
        <v>23</v>
      </c>
      <c r="F151" s="231" t="s">
        <v>174</v>
      </c>
      <c r="G151" s="229"/>
      <c r="H151" s="232">
        <v>21.36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172</v>
      </c>
      <c r="AU151" s="238" t="s">
        <v>82</v>
      </c>
      <c r="AV151" s="13" t="s">
        <v>170</v>
      </c>
      <c r="AW151" s="13" t="s">
        <v>36</v>
      </c>
      <c r="AX151" s="13" t="s">
        <v>80</v>
      </c>
      <c r="AY151" s="238" t="s">
        <v>162</v>
      </c>
    </row>
    <row r="152" spans="2:63" s="11" customFormat="1" ht="29.85" customHeight="1">
      <c r="B152" s="188"/>
      <c r="C152" s="189"/>
      <c r="D152" s="190" t="s">
        <v>72</v>
      </c>
      <c r="E152" s="202" t="s">
        <v>200</v>
      </c>
      <c r="F152" s="202" t="s">
        <v>525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SUM(P153:P382)</f>
        <v>0</v>
      </c>
      <c r="Q152" s="196"/>
      <c r="R152" s="197">
        <f>SUM(R153:R382)</f>
        <v>64.26429876</v>
      </c>
      <c r="S152" s="196"/>
      <c r="T152" s="198">
        <f>SUM(T153:T382)</f>
        <v>0</v>
      </c>
      <c r="AR152" s="199" t="s">
        <v>80</v>
      </c>
      <c r="AT152" s="200" t="s">
        <v>72</v>
      </c>
      <c r="AU152" s="200" t="s">
        <v>80</v>
      </c>
      <c r="AY152" s="199" t="s">
        <v>162</v>
      </c>
      <c r="BK152" s="201">
        <f>SUM(BK153:BK382)</f>
        <v>0</v>
      </c>
    </row>
    <row r="153" spans="2:65" s="1" customFormat="1" ht="25.5" customHeight="1">
      <c r="B153" s="42"/>
      <c r="C153" s="204" t="s">
        <v>235</v>
      </c>
      <c r="D153" s="204" t="s">
        <v>165</v>
      </c>
      <c r="E153" s="205" t="s">
        <v>526</v>
      </c>
      <c r="F153" s="206" t="s">
        <v>527</v>
      </c>
      <c r="G153" s="207" t="s">
        <v>168</v>
      </c>
      <c r="H153" s="208">
        <v>69.05</v>
      </c>
      <c r="I153" s="209"/>
      <c r="J153" s="210">
        <f>ROUND(I153*H153,2)</f>
        <v>0</v>
      </c>
      <c r="K153" s="206" t="s">
        <v>169</v>
      </c>
      <c r="L153" s="62"/>
      <c r="M153" s="211" t="s">
        <v>23</v>
      </c>
      <c r="N153" s="212" t="s">
        <v>44</v>
      </c>
      <c r="O153" s="43"/>
      <c r="P153" s="213">
        <f>O153*H153</f>
        <v>0</v>
      </c>
      <c r="Q153" s="213">
        <v>0.00735</v>
      </c>
      <c r="R153" s="213">
        <f>Q153*H153</f>
        <v>0.5075175</v>
      </c>
      <c r="S153" s="213">
        <v>0</v>
      </c>
      <c r="T153" s="214">
        <f>S153*H153</f>
        <v>0</v>
      </c>
      <c r="AR153" s="25" t="s">
        <v>170</v>
      </c>
      <c r="AT153" s="25" t="s">
        <v>165</v>
      </c>
      <c r="AU153" s="25" t="s">
        <v>82</v>
      </c>
      <c r="AY153" s="25" t="s">
        <v>162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5" t="s">
        <v>80</v>
      </c>
      <c r="BK153" s="215">
        <f>ROUND(I153*H153,2)</f>
        <v>0</v>
      </c>
      <c r="BL153" s="25" t="s">
        <v>170</v>
      </c>
      <c r="BM153" s="25" t="s">
        <v>528</v>
      </c>
    </row>
    <row r="154" spans="2:51" s="14" customFormat="1" ht="13.5">
      <c r="B154" s="241"/>
      <c r="C154" s="242"/>
      <c r="D154" s="218" t="s">
        <v>172</v>
      </c>
      <c r="E154" s="243" t="s">
        <v>23</v>
      </c>
      <c r="F154" s="244" t="s">
        <v>491</v>
      </c>
      <c r="G154" s="242"/>
      <c r="H154" s="243" t="s">
        <v>23</v>
      </c>
      <c r="I154" s="245"/>
      <c r="J154" s="242"/>
      <c r="K154" s="242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172</v>
      </c>
      <c r="AU154" s="250" t="s">
        <v>82</v>
      </c>
      <c r="AV154" s="14" t="s">
        <v>80</v>
      </c>
      <c r="AW154" s="14" t="s">
        <v>36</v>
      </c>
      <c r="AX154" s="14" t="s">
        <v>73</v>
      </c>
      <c r="AY154" s="250" t="s">
        <v>162</v>
      </c>
    </row>
    <row r="155" spans="2:51" s="14" customFormat="1" ht="13.5">
      <c r="B155" s="241"/>
      <c r="C155" s="242"/>
      <c r="D155" s="218" t="s">
        <v>172</v>
      </c>
      <c r="E155" s="243" t="s">
        <v>23</v>
      </c>
      <c r="F155" s="244" t="s">
        <v>255</v>
      </c>
      <c r="G155" s="242"/>
      <c r="H155" s="243" t="s">
        <v>23</v>
      </c>
      <c r="I155" s="245"/>
      <c r="J155" s="242"/>
      <c r="K155" s="242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172</v>
      </c>
      <c r="AU155" s="250" t="s">
        <v>82</v>
      </c>
      <c r="AV155" s="14" t="s">
        <v>80</v>
      </c>
      <c r="AW155" s="14" t="s">
        <v>36</v>
      </c>
      <c r="AX155" s="14" t="s">
        <v>73</v>
      </c>
      <c r="AY155" s="250" t="s">
        <v>162</v>
      </c>
    </row>
    <row r="156" spans="2:51" s="12" customFormat="1" ht="13.5">
      <c r="B156" s="216"/>
      <c r="C156" s="217"/>
      <c r="D156" s="218" t="s">
        <v>172</v>
      </c>
      <c r="E156" s="219" t="s">
        <v>23</v>
      </c>
      <c r="F156" s="220" t="s">
        <v>529</v>
      </c>
      <c r="G156" s="217"/>
      <c r="H156" s="221">
        <v>8.12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172</v>
      </c>
      <c r="AU156" s="227" t="s">
        <v>82</v>
      </c>
      <c r="AV156" s="12" t="s">
        <v>82</v>
      </c>
      <c r="AW156" s="12" t="s">
        <v>36</v>
      </c>
      <c r="AX156" s="12" t="s">
        <v>73</v>
      </c>
      <c r="AY156" s="227" t="s">
        <v>162</v>
      </c>
    </row>
    <row r="157" spans="2:51" s="15" customFormat="1" ht="13.5">
      <c r="B157" s="251"/>
      <c r="C157" s="252"/>
      <c r="D157" s="218" t="s">
        <v>172</v>
      </c>
      <c r="E157" s="253" t="s">
        <v>23</v>
      </c>
      <c r="F157" s="254" t="s">
        <v>257</v>
      </c>
      <c r="G157" s="252"/>
      <c r="H157" s="255">
        <v>8.12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172</v>
      </c>
      <c r="AU157" s="261" t="s">
        <v>82</v>
      </c>
      <c r="AV157" s="15" t="s">
        <v>183</v>
      </c>
      <c r="AW157" s="15" t="s">
        <v>36</v>
      </c>
      <c r="AX157" s="15" t="s">
        <v>73</v>
      </c>
      <c r="AY157" s="261" t="s">
        <v>162</v>
      </c>
    </row>
    <row r="158" spans="2:51" s="14" customFormat="1" ht="13.5">
      <c r="B158" s="241"/>
      <c r="C158" s="242"/>
      <c r="D158" s="218" t="s">
        <v>172</v>
      </c>
      <c r="E158" s="243" t="s">
        <v>23</v>
      </c>
      <c r="F158" s="244" t="s">
        <v>258</v>
      </c>
      <c r="G158" s="242"/>
      <c r="H158" s="243" t="s">
        <v>23</v>
      </c>
      <c r="I158" s="245"/>
      <c r="J158" s="242"/>
      <c r="K158" s="242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172</v>
      </c>
      <c r="AU158" s="250" t="s">
        <v>82</v>
      </c>
      <c r="AV158" s="14" t="s">
        <v>80</v>
      </c>
      <c r="AW158" s="14" t="s">
        <v>36</v>
      </c>
      <c r="AX158" s="14" t="s">
        <v>73</v>
      </c>
      <c r="AY158" s="250" t="s">
        <v>162</v>
      </c>
    </row>
    <row r="159" spans="2:51" s="12" customFormat="1" ht="13.5">
      <c r="B159" s="216"/>
      <c r="C159" s="217"/>
      <c r="D159" s="218" t="s">
        <v>172</v>
      </c>
      <c r="E159" s="219" t="s">
        <v>23</v>
      </c>
      <c r="F159" s="220" t="s">
        <v>530</v>
      </c>
      <c r="G159" s="217"/>
      <c r="H159" s="221">
        <v>8.153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172</v>
      </c>
      <c r="AU159" s="227" t="s">
        <v>82</v>
      </c>
      <c r="AV159" s="12" t="s">
        <v>82</v>
      </c>
      <c r="AW159" s="12" t="s">
        <v>36</v>
      </c>
      <c r="AX159" s="12" t="s">
        <v>73</v>
      </c>
      <c r="AY159" s="227" t="s">
        <v>162</v>
      </c>
    </row>
    <row r="160" spans="2:51" s="15" customFormat="1" ht="13.5">
      <c r="B160" s="251"/>
      <c r="C160" s="252"/>
      <c r="D160" s="218" t="s">
        <v>172</v>
      </c>
      <c r="E160" s="253" t="s">
        <v>23</v>
      </c>
      <c r="F160" s="254" t="s">
        <v>257</v>
      </c>
      <c r="G160" s="252"/>
      <c r="H160" s="255">
        <v>8.153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172</v>
      </c>
      <c r="AU160" s="261" t="s">
        <v>82</v>
      </c>
      <c r="AV160" s="15" t="s">
        <v>183</v>
      </c>
      <c r="AW160" s="15" t="s">
        <v>36</v>
      </c>
      <c r="AX160" s="15" t="s">
        <v>73</v>
      </c>
      <c r="AY160" s="261" t="s">
        <v>162</v>
      </c>
    </row>
    <row r="161" spans="2:51" s="14" customFormat="1" ht="13.5">
      <c r="B161" s="241"/>
      <c r="C161" s="242"/>
      <c r="D161" s="218" t="s">
        <v>172</v>
      </c>
      <c r="E161" s="243" t="s">
        <v>23</v>
      </c>
      <c r="F161" s="244" t="s">
        <v>260</v>
      </c>
      <c r="G161" s="242"/>
      <c r="H161" s="243" t="s">
        <v>23</v>
      </c>
      <c r="I161" s="245"/>
      <c r="J161" s="242"/>
      <c r="K161" s="242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172</v>
      </c>
      <c r="AU161" s="250" t="s">
        <v>82</v>
      </c>
      <c r="AV161" s="14" t="s">
        <v>80</v>
      </c>
      <c r="AW161" s="14" t="s">
        <v>36</v>
      </c>
      <c r="AX161" s="14" t="s">
        <v>73</v>
      </c>
      <c r="AY161" s="250" t="s">
        <v>162</v>
      </c>
    </row>
    <row r="162" spans="2:51" s="12" customFormat="1" ht="13.5">
      <c r="B162" s="216"/>
      <c r="C162" s="217"/>
      <c r="D162" s="218" t="s">
        <v>172</v>
      </c>
      <c r="E162" s="219" t="s">
        <v>23</v>
      </c>
      <c r="F162" s="220" t="s">
        <v>531</v>
      </c>
      <c r="G162" s="217"/>
      <c r="H162" s="221">
        <v>2.472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172</v>
      </c>
      <c r="AU162" s="227" t="s">
        <v>82</v>
      </c>
      <c r="AV162" s="12" t="s">
        <v>82</v>
      </c>
      <c r="AW162" s="12" t="s">
        <v>36</v>
      </c>
      <c r="AX162" s="12" t="s">
        <v>73</v>
      </c>
      <c r="AY162" s="227" t="s">
        <v>162</v>
      </c>
    </row>
    <row r="163" spans="2:51" s="15" customFormat="1" ht="13.5">
      <c r="B163" s="251"/>
      <c r="C163" s="252"/>
      <c r="D163" s="218" t="s">
        <v>172</v>
      </c>
      <c r="E163" s="253" t="s">
        <v>23</v>
      </c>
      <c r="F163" s="254" t="s">
        <v>257</v>
      </c>
      <c r="G163" s="252"/>
      <c r="H163" s="255">
        <v>2.472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172</v>
      </c>
      <c r="AU163" s="261" t="s">
        <v>82</v>
      </c>
      <c r="AV163" s="15" t="s">
        <v>183</v>
      </c>
      <c r="AW163" s="15" t="s">
        <v>36</v>
      </c>
      <c r="AX163" s="15" t="s">
        <v>73</v>
      </c>
      <c r="AY163" s="261" t="s">
        <v>162</v>
      </c>
    </row>
    <row r="164" spans="2:51" s="14" customFormat="1" ht="13.5">
      <c r="B164" s="241"/>
      <c r="C164" s="242"/>
      <c r="D164" s="218" t="s">
        <v>172</v>
      </c>
      <c r="E164" s="243" t="s">
        <v>23</v>
      </c>
      <c r="F164" s="244" t="s">
        <v>532</v>
      </c>
      <c r="G164" s="242"/>
      <c r="H164" s="243" t="s">
        <v>23</v>
      </c>
      <c r="I164" s="245"/>
      <c r="J164" s="242"/>
      <c r="K164" s="242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172</v>
      </c>
      <c r="AU164" s="250" t="s">
        <v>82</v>
      </c>
      <c r="AV164" s="14" t="s">
        <v>80</v>
      </c>
      <c r="AW164" s="14" t="s">
        <v>36</v>
      </c>
      <c r="AX164" s="14" t="s">
        <v>73</v>
      </c>
      <c r="AY164" s="250" t="s">
        <v>162</v>
      </c>
    </row>
    <row r="165" spans="2:51" s="12" customFormat="1" ht="13.5">
      <c r="B165" s="216"/>
      <c r="C165" s="217"/>
      <c r="D165" s="218" t="s">
        <v>172</v>
      </c>
      <c r="E165" s="219" t="s">
        <v>23</v>
      </c>
      <c r="F165" s="220" t="s">
        <v>533</v>
      </c>
      <c r="G165" s="217"/>
      <c r="H165" s="221">
        <v>1.44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172</v>
      </c>
      <c r="AU165" s="227" t="s">
        <v>82</v>
      </c>
      <c r="AV165" s="12" t="s">
        <v>82</v>
      </c>
      <c r="AW165" s="12" t="s">
        <v>36</v>
      </c>
      <c r="AX165" s="12" t="s">
        <v>73</v>
      </c>
      <c r="AY165" s="227" t="s">
        <v>162</v>
      </c>
    </row>
    <row r="166" spans="2:51" s="15" customFormat="1" ht="13.5">
      <c r="B166" s="251"/>
      <c r="C166" s="252"/>
      <c r="D166" s="218" t="s">
        <v>172</v>
      </c>
      <c r="E166" s="253" t="s">
        <v>23</v>
      </c>
      <c r="F166" s="254" t="s">
        <v>257</v>
      </c>
      <c r="G166" s="252"/>
      <c r="H166" s="255">
        <v>1.44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172</v>
      </c>
      <c r="AU166" s="261" t="s">
        <v>82</v>
      </c>
      <c r="AV166" s="15" t="s">
        <v>183</v>
      </c>
      <c r="AW166" s="15" t="s">
        <v>36</v>
      </c>
      <c r="AX166" s="15" t="s">
        <v>73</v>
      </c>
      <c r="AY166" s="261" t="s">
        <v>162</v>
      </c>
    </row>
    <row r="167" spans="2:51" s="14" customFormat="1" ht="13.5">
      <c r="B167" s="241"/>
      <c r="C167" s="242"/>
      <c r="D167" s="218" t="s">
        <v>172</v>
      </c>
      <c r="E167" s="243" t="s">
        <v>23</v>
      </c>
      <c r="F167" s="244" t="s">
        <v>534</v>
      </c>
      <c r="G167" s="242"/>
      <c r="H167" s="243" t="s">
        <v>23</v>
      </c>
      <c r="I167" s="245"/>
      <c r="J167" s="242"/>
      <c r="K167" s="242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172</v>
      </c>
      <c r="AU167" s="250" t="s">
        <v>82</v>
      </c>
      <c r="AV167" s="14" t="s">
        <v>80</v>
      </c>
      <c r="AW167" s="14" t="s">
        <v>36</v>
      </c>
      <c r="AX167" s="14" t="s">
        <v>73</v>
      </c>
      <c r="AY167" s="250" t="s">
        <v>162</v>
      </c>
    </row>
    <row r="168" spans="2:51" s="12" customFormat="1" ht="13.5">
      <c r="B168" s="216"/>
      <c r="C168" s="217"/>
      <c r="D168" s="218" t="s">
        <v>172</v>
      </c>
      <c r="E168" s="219" t="s">
        <v>23</v>
      </c>
      <c r="F168" s="220" t="s">
        <v>535</v>
      </c>
      <c r="G168" s="217"/>
      <c r="H168" s="221">
        <v>2.359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172</v>
      </c>
      <c r="AU168" s="227" t="s">
        <v>82</v>
      </c>
      <c r="AV168" s="12" t="s">
        <v>82</v>
      </c>
      <c r="AW168" s="12" t="s">
        <v>36</v>
      </c>
      <c r="AX168" s="12" t="s">
        <v>73</v>
      </c>
      <c r="AY168" s="227" t="s">
        <v>162</v>
      </c>
    </row>
    <row r="169" spans="2:51" s="15" customFormat="1" ht="13.5">
      <c r="B169" s="251"/>
      <c r="C169" s="252"/>
      <c r="D169" s="218" t="s">
        <v>172</v>
      </c>
      <c r="E169" s="253" t="s">
        <v>23</v>
      </c>
      <c r="F169" s="254" t="s">
        <v>257</v>
      </c>
      <c r="G169" s="252"/>
      <c r="H169" s="255">
        <v>2.359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172</v>
      </c>
      <c r="AU169" s="261" t="s">
        <v>82</v>
      </c>
      <c r="AV169" s="15" t="s">
        <v>183</v>
      </c>
      <c r="AW169" s="15" t="s">
        <v>36</v>
      </c>
      <c r="AX169" s="15" t="s">
        <v>73</v>
      </c>
      <c r="AY169" s="261" t="s">
        <v>162</v>
      </c>
    </row>
    <row r="170" spans="2:51" s="14" customFormat="1" ht="13.5">
      <c r="B170" s="241"/>
      <c r="C170" s="242"/>
      <c r="D170" s="218" t="s">
        <v>172</v>
      </c>
      <c r="E170" s="243" t="s">
        <v>23</v>
      </c>
      <c r="F170" s="244" t="s">
        <v>536</v>
      </c>
      <c r="G170" s="242"/>
      <c r="H170" s="243" t="s">
        <v>23</v>
      </c>
      <c r="I170" s="245"/>
      <c r="J170" s="242"/>
      <c r="K170" s="242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172</v>
      </c>
      <c r="AU170" s="250" t="s">
        <v>82</v>
      </c>
      <c r="AV170" s="14" t="s">
        <v>80</v>
      </c>
      <c r="AW170" s="14" t="s">
        <v>36</v>
      </c>
      <c r="AX170" s="14" t="s">
        <v>73</v>
      </c>
      <c r="AY170" s="250" t="s">
        <v>162</v>
      </c>
    </row>
    <row r="171" spans="2:51" s="12" customFormat="1" ht="13.5">
      <c r="B171" s="216"/>
      <c r="C171" s="217"/>
      <c r="D171" s="218" t="s">
        <v>172</v>
      </c>
      <c r="E171" s="219" t="s">
        <v>23</v>
      </c>
      <c r="F171" s="220" t="s">
        <v>263</v>
      </c>
      <c r="G171" s="217"/>
      <c r="H171" s="221">
        <v>24.041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172</v>
      </c>
      <c r="AU171" s="227" t="s">
        <v>82</v>
      </c>
      <c r="AV171" s="12" t="s">
        <v>82</v>
      </c>
      <c r="AW171" s="12" t="s">
        <v>36</v>
      </c>
      <c r="AX171" s="12" t="s">
        <v>73</v>
      </c>
      <c r="AY171" s="227" t="s">
        <v>162</v>
      </c>
    </row>
    <row r="172" spans="2:51" s="15" customFormat="1" ht="13.5">
      <c r="B172" s="251"/>
      <c r="C172" s="252"/>
      <c r="D172" s="218" t="s">
        <v>172</v>
      </c>
      <c r="E172" s="253" t="s">
        <v>23</v>
      </c>
      <c r="F172" s="254" t="s">
        <v>257</v>
      </c>
      <c r="G172" s="252"/>
      <c r="H172" s="255">
        <v>24.041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172</v>
      </c>
      <c r="AU172" s="261" t="s">
        <v>82</v>
      </c>
      <c r="AV172" s="15" t="s">
        <v>183</v>
      </c>
      <c r="AW172" s="15" t="s">
        <v>36</v>
      </c>
      <c r="AX172" s="15" t="s">
        <v>73</v>
      </c>
      <c r="AY172" s="261" t="s">
        <v>162</v>
      </c>
    </row>
    <row r="173" spans="2:51" s="14" customFormat="1" ht="13.5">
      <c r="B173" s="241"/>
      <c r="C173" s="242"/>
      <c r="D173" s="218" t="s">
        <v>172</v>
      </c>
      <c r="E173" s="243" t="s">
        <v>23</v>
      </c>
      <c r="F173" s="244" t="s">
        <v>537</v>
      </c>
      <c r="G173" s="242"/>
      <c r="H173" s="243" t="s">
        <v>23</v>
      </c>
      <c r="I173" s="245"/>
      <c r="J173" s="242"/>
      <c r="K173" s="242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172</v>
      </c>
      <c r="AU173" s="250" t="s">
        <v>82</v>
      </c>
      <c r="AV173" s="14" t="s">
        <v>80</v>
      </c>
      <c r="AW173" s="14" t="s">
        <v>36</v>
      </c>
      <c r="AX173" s="14" t="s">
        <v>73</v>
      </c>
      <c r="AY173" s="250" t="s">
        <v>162</v>
      </c>
    </row>
    <row r="174" spans="2:51" s="12" customFormat="1" ht="13.5">
      <c r="B174" s="216"/>
      <c r="C174" s="217"/>
      <c r="D174" s="218" t="s">
        <v>172</v>
      </c>
      <c r="E174" s="219" t="s">
        <v>23</v>
      </c>
      <c r="F174" s="220" t="s">
        <v>538</v>
      </c>
      <c r="G174" s="217"/>
      <c r="H174" s="221">
        <v>2.115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172</v>
      </c>
      <c r="AU174" s="227" t="s">
        <v>82</v>
      </c>
      <c r="AV174" s="12" t="s">
        <v>82</v>
      </c>
      <c r="AW174" s="12" t="s">
        <v>36</v>
      </c>
      <c r="AX174" s="12" t="s">
        <v>73</v>
      </c>
      <c r="AY174" s="227" t="s">
        <v>162</v>
      </c>
    </row>
    <row r="175" spans="2:51" s="15" customFormat="1" ht="13.5">
      <c r="B175" s="251"/>
      <c r="C175" s="252"/>
      <c r="D175" s="218" t="s">
        <v>172</v>
      </c>
      <c r="E175" s="253" t="s">
        <v>23</v>
      </c>
      <c r="F175" s="254" t="s">
        <v>257</v>
      </c>
      <c r="G175" s="252"/>
      <c r="H175" s="255">
        <v>2.115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172</v>
      </c>
      <c r="AU175" s="261" t="s">
        <v>82</v>
      </c>
      <c r="AV175" s="15" t="s">
        <v>183</v>
      </c>
      <c r="AW175" s="15" t="s">
        <v>36</v>
      </c>
      <c r="AX175" s="15" t="s">
        <v>73</v>
      </c>
      <c r="AY175" s="261" t="s">
        <v>162</v>
      </c>
    </row>
    <row r="176" spans="2:51" s="14" customFormat="1" ht="13.5">
      <c r="B176" s="241"/>
      <c r="C176" s="242"/>
      <c r="D176" s="218" t="s">
        <v>172</v>
      </c>
      <c r="E176" s="243" t="s">
        <v>23</v>
      </c>
      <c r="F176" s="244" t="s">
        <v>539</v>
      </c>
      <c r="G176" s="242"/>
      <c r="H176" s="243" t="s">
        <v>23</v>
      </c>
      <c r="I176" s="245"/>
      <c r="J176" s="242"/>
      <c r="K176" s="242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172</v>
      </c>
      <c r="AU176" s="250" t="s">
        <v>82</v>
      </c>
      <c r="AV176" s="14" t="s">
        <v>80</v>
      </c>
      <c r="AW176" s="14" t="s">
        <v>36</v>
      </c>
      <c r="AX176" s="14" t="s">
        <v>73</v>
      </c>
      <c r="AY176" s="250" t="s">
        <v>162</v>
      </c>
    </row>
    <row r="177" spans="2:51" s="12" customFormat="1" ht="13.5">
      <c r="B177" s="216"/>
      <c r="C177" s="217"/>
      <c r="D177" s="218" t="s">
        <v>172</v>
      </c>
      <c r="E177" s="219" t="s">
        <v>23</v>
      </c>
      <c r="F177" s="220" t="s">
        <v>540</v>
      </c>
      <c r="G177" s="217"/>
      <c r="H177" s="221">
        <v>1.04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172</v>
      </c>
      <c r="AU177" s="227" t="s">
        <v>82</v>
      </c>
      <c r="AV177" s="12" t="s">
        <v>82</v>
      </c>
      <c r="AW177" s="12" t="s">
        <v>36</v>
      </c>
      <c r="AX177" s="12" t="s">
        <v>73</v>
      </c>
      <c r="AY177" s="227" t="s">
        <v>162</v>
      </c>
    </row>
    <row r="178" spans="2:51" s="15" customFormat="1" ht="13.5">
      <c r="B178" s="251"/>
      <c r="C178" s="252"/>
      <c r="D178" s="218" t="s">
        <v>172</v>
      </c>
      <c r="E178" s="253" t="s">
        <v>23</v>
      </c>
      <c r="F178" s="254" t="s">
        <v>257</v>
      </c>
      <c r="G178" s="252"/>
      <c r="H178" s="255">
        <v>1.04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AT178" s="261" t="s">
        <v>172</v>
      </c>
      <c r="AU178" s="261" t="s">
        <v>82</v>
      </c>
      <c r="AV178" s="15" t="s">
        <v>183</v>
      </c>
      <c r="AW178" s="15" t="s">
        <v>36</v>
      </c>
      <c r="AX178" s="15" t="s">
        <v>73</v>
      </c>
      <c r="AY178" s="261" t="s">
        <v>162</v>
      </c>
    </row>
    <row r="179" spans="2:51" s="14" customFormat="1" ht="13.5">
      <c r="B179" s="241"/>
      <c r="C179" s="242"/>
      <c r="D179" s="218" t="s">
        <v>172</v>
      </c>
      <c r="E179" s="243" t="s">
        <v>23</v>
      </c>
      <c r="F179" s="244" t="s">
        <v>541</v>
      </c>
      <c r="G179" s="242"/>
      <c r="H179" s="243" t="s">
        <v>23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172</v>
      </c>
      <c r="AU179" s="250" t="s">
        <v>82</v>
      </c>
      <c r="AV179" s="14" t="s">
        <v>80</v>
      </c>
      <c r="AW179" s="14" t="s">
        <v>36</v>
      </c>
      <c r="AX179" s="14" t="s">
        <v>73</v>
      </c>
      <c r="AY179" s="250" t="s">
        <v>162</v>
      </c>
    </row>
    <row r="180" spans="2:51" s="12" customFormat="1" ht="13.5">
      <c r="B180" s="216"/>
      <c r="C180" s="217"/>
      <c r="D180" s="218" t="s">
        <v>172</v>
      </c>
      <c r="E180" s="219" t="s">
        <v>23</v>
      </c>
      <c r="F180" s="220" t="s">
        <v>542</v>
      </c>
      <c r="G180" s="217"/>
      <c r="H180" s="221">
        <v>1.62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172</v>
      </c>
      <c r="AU180" s="227" t="s">
        <v>82</v>
      </c>
      <c r="AV180" s="12" t="s">
        <v>82</v>
      </c>
      <c r="AW180" s="12" t="s">
        <v>36</v>
      </c>
      <c r="AX180" s="12" t="s">
        <v>73</v>
      </c>
      <c r="AY180" s="227" t="s">
        <v>162</v>
      </c>
    </row>
    <row r="181" spans="2:51" s="15" customFormat="1" ht="13.5">
      <c r="B181" s="251"/>
      <c r="C181" s="252"/>
      <c r="D181" s="218" t="s">
        <v>172</v>
      </c>
      <c r="E181" s="253" t="s">
        <v>23</v>
      </c>
      <c r="F181" s="254" t="s">
        <v>257</v>
      </c>
      <c r="G181" s="252"/>
      <c r="H181" s="255">
        <v>1.62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172</v>
      </c>
      <c r="AU181" s="261" t="s">
        <v>82</v>
      </c>
      <c r="AV181" s="15" t="s">
        <v>183</v>
      </c>
      <c r="AW181" s="15" t="s">
        <v>36</v>
      </c>
      <c r="AX181" s="15" t="s">
        <v>73</v>
      </c>
      <c r="AY181" s="261" t="s">
        <v>162</v>
      </c>
    </row>
    <row r="182" spans="2:51" s="14" customFormat="1" ht="13.5">
      <c r="B182" s="241"/>
      <c r="C182" s="242"/>
      <c r="D182" s="218" t="s">
        <v>172</v>
      </c>
      <c r="E182" s="243" t="s">
        <v>23</v>
      </c>
      <c r="F182" s="244" t="s">
        <v>543</v>
      </c>
      <c r="G182" s="242"/>
      <c r="H182" s="243" t="s">
        <v>23</v>
      </c>
      <c r="I182" s="245"/>
      <c r="J182" s="242"/>
      <c r="K182" s="242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172</v>
      </c>
      <c r="AU182" s="250" t="s">
        <v>82</v>
      </c>
      <c r="AV182" s="14" t="s">
        <v>80</v>
      </c>
      <c r="AW182" s="14" t="s">
        <v>36</v>
      </c>
      <c r="AX182" s="14" t="s">
        <v>73</v>
      </c>
      <c r="AY182" s="250" t="s">
        <v>162</v>
      </c>
    </row>
    <row r="183" spans="2:51" s="12" customFormat="1" ht="13.5">
      <c r="B183" s="216"/>
      <c r="C183" s="217"/>
      <c r="D183" s="218" t="s">
        <v>172</v>
      </c>
      <c r="E183" s="219" t="s">
        <v>23</v>
      </c>
      <c r="F183" s="220" t="s">
        <v>544</v>
      </c>
      <c r="G183" s="217"/>
      <c r="H183" s="221">
        <v>1.17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172</v>
      </c>
      <c r="AU183" s="227" t="s">
        <v>82</v>
      </c>
      <c r="AV183" s="12" t="s">
        <v>82</v>
      </c>
      <c r="AW183" s="12" t="s">
        <v>36</v>
      </c>
      <c r="AX183" s="12" t="s">
        <v>73</v>
      </c>
      <c r="AY183" s="227" t="s">
        <v>162</v>
      </c>
    </row>
    <row r="184" spans="2:51" s="15" customFormat="1" ht="13.5">
      <c r="B184" s="251"/>
      <c r="C184" s="252"/>
      <c r="D184" s="218" t="s">
        <v>172</v>
      </c>
      <c r="E184" s="253" t="s">
        <v>23</v>
      </c>
      <c r="F184" s="254" t="s">
        <v>257</v>
      </c>
      <c r="G184" s="252"/>
      <c r="H184" s="255">
        <v>1.17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172</v>
      </c>
      <c r="AU184" s="261" t="s">
        <v>82</v>
      </c>
      <c r="AV184" s="15" t="s">
        <v>183</v>
      </c>
      <c r="AW184" s="15" t="s">
        <v>36</v>
      </c>
      <c r="AX184" s="15" t="s">
        <v>73</v>
      </c>
      <c r="AY184" s="261" t="s">
        <v>162</v>
      </c>
    </row>
    <row r="185" spans="2:51" s="14" customFormat="1" ht="13.5">
      <c r="B185" s="241"/>
      <c r="C185" s="242"/>
      <c r="D185" s="218" t="s">
        <v>172</v>
      </c>
      <c r="E185" s="243" t="s">
        <v>23</v>
      </c>
      <c r="F185" s="244" t="s">
        <v>545</v>
      </c>
      <c r="G185" s="242"/>
      <c r="H185" s="243" t="s">
        <v>23</v>
      </c>
      <c r="I185" s="245"/>
      <c r="J185" s="242"/>
      <c r="K185" s="242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172</v>
      </c>
      <c r="AU185" s="250" t="s">
        <v>82</v>
      </c>
      <c r="AV185" s="14" t="s">
        <v>80</v>
      </c>
      <c r="AW185" s="14" t="s">
        <v>36</v>
      </c>
      <c r="AX185" s="14" t="s">
        <v>73</v>
      </c>
      <c r="AY185" s="250" t="s">
        <v>162</v>
      </c>
    </row>
    <row r="186" spans="2:51" s="12" customFormat="1" ht="13.5">
      <c r="B186" s="216"/>
      <c r="C186" s="217"/>
      <c r="D186" s="218" t="s">
        <v>172</v>
      </c>
      <c r="E186" s="219" t="s">
        <v>23</v>
      </c>
      <c r="F186" s="220" t="s">
        <v>540</v>
      </c>
      <c r="G186" s="217"/>
      <c r="H186" s="221">
        <v>1.04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172</v>
      </c>
      <c r="AU186" s="227" t="s">
        <v>82</v>
      </c>
      <c r="AV186" s="12" t="s">
        <v>82</v>
      </c>
      <c r="AW186" s="12" t="s">
        <v>36</v>
      </c>
      <c r="AX186" s="12" t="s">
        <v>73</v>
      </c>
      <c r="AY186" s="227" t="s">
        <v>162</v>
      </c>
    </row>
    <row r="187" spans="2:51" s="15" customFormat="1" ht="13.5">
      <c r="B187" s="251"/>
      <c r="C187" s="252"/>
      <c r="D187" s="218" t="s">
        <v>172</v>
      </c>
      <c r="E187" s="253" t="s">
        <v>23</v>
      </c>
      <c r="F187" s="254" t="s">
        <v>257</v>
      </c>
      <c r="G187" s="252"/>
      <c r="H187" s="255">
        <v>1.04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AT187" s="261" t="s">
        <v>172</v>
      </c>
      <c r="AU187" s="261" t="s">
        <v>82</v>
      </c>
      <c r="AV187" s="15" t="s">
        <v>183</v>
      </c>
      <c r="AW187" s="15" t="s">
        <v>36</v>
      </c>
      <c r="AX187" s="15" t="s">
        <v>73</v>
      </c>
      <c r="AY187" s="261" t="s">
        <v>162</v>
      </c>
    </row>
    <row r="188" spans="2:51" s="14" customFormat="1" ht="13.5">
      <c r="B188" s="241"/>
      <c r="C188" s="242"/>
      <c r="D188" s="218" t="s">
        <v>172</v>
      </c>
      <c r="E188" s="243" t="s">
        <v>23</v>
      </c>
      <c r="F188" s="244" t="s">
        <v>546</v>
      </c>
      <c r="G188" s="242"/>
      <c r="H188" s="243" t="s">
        <v>23</v>
      </c>
      <c r="I188" s="245"/>
      <c r="J188" s="242"/>
      <c r="K188" s="242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172</v>
      </c>
      <c r="AU188" s="250" t="s">
        <v>82</v>
      </c>
      <c r="AV188" s="14" t="s">
        <v>80</v>
      </c>
      <c r="AW188" s="14" t="s">
        <v>36</v>
      </c>
      <c r="AX188" s="14" t="s">
        <v>73</v>
      </c>
      <c r="AY188" s="250" t="s">
        <v>162</v>
      </c>
    </row>
    <row r="189" spans="2:51" s="12" customFormat="1" ht="13.5">
      <c r="B189" s="216"/>
      <c r="C189" s="217"/>
      <c r="D189" s="218" t="s">
        <v>172</v>
      </c>
      <c r="E189" s="219" t="s">
        <v>23</v>
      </c>
      <c r="F189" s="220" t="s">
        <v>542</v>
      </c>
      <c r="G189" s="217"/>
      <c r="H189" s="221">
        <v>1.62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172</v>
      </c>
      <c r="AU189" s="227" t="s">
        <v>82</v>
      </c>
      <c r="AV189" s="12" t="s">
        <v>82</v>
      </c>
      <c r="AW189" s="12" t="s">
        <v>36</v>
      </c>
      <c r="AX189" s="12" t="s">
        <v>73</v>
      </c>
      <c r="AY189" s="227" t="s">
        <v>162</v>
      </c>
    </row>
    <row r="190" spans="2:51" s="15" customFormat="1" ht="13.5">
      <c r="B190" s="251"/>
      <c r="C190" s="252"/>
      <c r="D190" s="218" t="s">
        <v>172</v>
      </c>
      <c r="E190" s="253" t="s">
        <v>23</v>
      </c>
      <c r="F190" s="254" t="s">
        <v>257</v>
      </c>
      <c r="G190" s="252"/>
      <c r="H190" s="255">
        <v>1.62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172</v>
      </c>
      <c r="AU190" s="261" t="s">
        <v>82</v>
      </c>
      <c r="AV190" s="15" t="s">
        <v>183</v>
      </c>
      <c r="AW190" s="15" t="s">
        <v>36</v>
      </c>
      <c r="AX190" s="15" t="s">
        <v>73</v>
      </c>
      <c r="AY190" s="261" t="s">
        <v>162</v>
      </c>
    </row>
    <row r="191" spans="2:51" s="14" customFormat="1" ht="13.5">
      <c r="B191" s="241"/>
      <c r="C191" s="242"/>
      <c r="D191" s="218" t="s">
        <v>172</v>
      </c>
      <c r="E191" s="243" t="s">
        <v>23</v>
      </c>
      <c r="F191" s="244" t="s">
        <v>547</v>
      </c>
      <c r="G191" s="242"/>
      <c r="H191" s="243" t="s">
        <v>23</v>
      </c>
      <c r="I191" s="245"/>
      <c r="J191" s="242"/>
      <c r="K191" s="242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172</v>
      </c>
      <c r="AU191" s="250" t="s">
        <v>82</v>
      </c>
      <c r="AV191" s="14" t="s">
        <v>80</v>
      </c>
      <c r="AW191" s="14" t="s">
        <v>36</v>
      </c>
      <c r="AX191" s="14" t="s">
        <v>73</v>
      </c>
      <c r="AY191" s="250" t="s">
        <v>162</v>
      </c>
    </row>
    <row r="192" spans="2:51" s="12" customFormat="1" ht="13.5">
      <c r="B192" s="216"/>
      <c r="C192" s="217"/>
      <c r="D192" s="218" t="s">
        <v>172</v>
      </c>
      <c r="E192" s="219" t="s">
        <v>23</v>
      </c>
      <c r="F192" s="220" t="s">
        <v>544</v>
      </c>
      <c r="G192" s="217"/>
      <c r="H192" s="221">
        <v>1.17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172</v>
      </c>
      <c r="AU192" s="227" t="s">
        <v>82</v>
      </c>
      <c r="AV192" s="12" t="s">
        <v>82</v>
      </c>
      <c r="AW192" s="12" t="s">
        <v>36</v>
      </c>
      <c r="AX192" s="12" t="s">
        <v>73</v>
      </c>
      <c r="AY192" s="227" t="s">
        <v>162</v>
      </c>
    </row>
    <row r="193" spans="2:51" s="15" customFormat="1" ht="13.5">
      <c r="B193" s="251"/>
      <c r="C193" s="252"/>
      <c r="D193" s="218" t="s">
        <v>172</v>
      </c>
      <c r="E193" s="253" t="s">
        <v>23</v>
      </c>
      <c r="F193" s="254" t="s">
        <v>257</v>
      </c>
      <c r="G193" s="252"/>
      <c r="H193" s="255">
        <v>1.17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172</v>
      </c>
      <c r="AU193" s="261" t="s">
        <v>82</v>
      </c>
      <c r="AV193" s="15" t="s">
        <v>183</v>
      </c>
      <c r="AW193" s="15" t="s">
        <v>36</v>
      </c>
      <c r="AX193" s="15" t="s">
        <v>73</v>
      </c>
      <c r="AY193" s="261" t="s">
        <v>162</v>
      </c>
    </row>
    <row r="194" spans="2:51" s="14" customFormat="1" ht="13.5">
      <c r="B194" s="241"/>
      <c r="C194" s="242"/>
      <c r="D194" s="218" t="s">
        <v>172</v>
      </c>
      <c r="E194" s="243" t="s">
        <v>23</v>
      </c>
      <c r="F194" s="244" t="s">
        <v>548</v>
      </c>
      <c r="G194" s="242"/>
      <c r="H194" s="243" t="s">
        <v>23</v>
      </c>
      <c r="I194" s="245"/>
      <c r="J194" s="242"/>
      <c r="K194" s="242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172</v>
      </c>
      <c r="AU194" s="250" t="s">
        <v>82</v>
      </c>
      <c r="AV194" s="14" t="s">
        <v>80</v>
      </c>
      <c r="AW194" s="14" t="s">
        <v>36</v>
      </c>
      <c r="AX194" s="14" t="s">
        <v>73</v>
      </c>
      <c r="AY194" s="250" t="s">
        <v>162</v>
      </c>
    </row>
    <row r="195" spans="2:51" s="12" customFormat="1" ht="13.5">
      <c r="B195" s="216"/>
      <c r="C195" s="217"/>
      <c r="D195" s="218" t="s">
        <v>172</v>
      </c>
      <c r="E195" s="219" t="s">
        <v>23</v>
      </c>
      <c r="F195" s="220" t="s">
        <v>549</v>
      </c>
      <c r="G195" s="217"/>
      <c r="H195" s="221">
        <v>12.69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172</v>
      </c>
      <c r="AU195" s="227" t="s">
        <v>82</v>
      </c>
      <c r="AV195" s="12" t="s">
        <v>82</v>
      </c>
      <c r="AW195" s="12" t="s">
        <v>36</v>
      </c>
      <c r="AX195" s="12" t="s">
        <v>73</v>
      </c>
      <c r="AY195" s="227" t="s">
        <v>162</v>
      </c>
    </row>
    <row r="196" spans="2:51" s="15" customFormat="1" ht="13.5">
      <c r="B196" s="251"/>
      <c r="C196" s="252"/>
      <c r="D196" s="218" t="s">
        <v>172</v>
      </c>
      <c r="E196" s="253" t="s">
        <v>23</v>
      </c>
      <c r="F196" s="254" t="s">
        <v>257</v>
      </c>
      <c r="G196" s="252"/>
      <c r="H196" s="255">
        <v>12.69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172</v>
      </c>
      <c r="AU196" s="261" t="s">
        <v>82</v>
      </c>
      <c r="AV196" s="15" t="s">
        <v>183</v>
      </c>
      <c r="AW196" s="15" t="s">
        <v>36</v>
      </c>
      <c r="AX196" s="15" t="s">
        <v>73</v>
      </c>
      <c r="AY196" s="261" t="s">
        <v>162</v>
      </c>
    </row>
    <row r="197" spans="2:51" s="13" customFormat="1" ht="13.5">
      <c r="B197" s="228"/>
      <c r="C197" s="229"/>
      <c r="D197" s="218" t="s">
        <v>172</v>
      </c>
      <c r="E197" s="230" t="s">
        <v>23</v>
      </c>
      <c r="F197" s="231" t="s">
        <v>174</v>
      </c>
      <c r="G197" s="229"/>
      <c r="H197" s="232">
        <v>69.05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172</v>
      </c>
      <c r="AU197" s="238" t="s">
        <v>82</v>
      </c>
      <c r="AV197" s="13" t="s">
        <v>170</v>
      </c>
      <c r="AW197" s="13" t="s">
        <v>36</v>
      </c>
      <c r="AX197" s="13" t="s">
        <v>80</v>
      </c>
      <c r="AY197" s="238" t="s">
        <v>162</v>
      </c>
    </row>
    <row r="198" spans="2:65" s="1" customFormat="1" ht="38.25" customHeight="1">
      <c r="B198" s="42"/>
      <c r="C198" s="204" t="s">
        <v>240</v>
      </c>
      <c r="D198" s="204" t="s">
        <v>165</v>
      </c>
      <c r="E198" s="205" t="s">
        <v>550</v>
      </c>
      <c r="F198" s="206" t="s">
        <v>551</v>
      </c>
      <c r="G198" s="207" t="s">
        <v>168</v>
      </c>
      <c r="H198" s="208">
        <v>69.05</v>
      </c>
      <c r="I198" s="209"/>
      <c r="J198" s="210">
        <f>ROUND(I198*H198,2)</f>
        <v>0</v>
      </c>
      <c r="K198" s="206" t="s">
        <v>169</v>
      </c>
      <c r="L198" s="62"/>
      <c r="M198" s="211" t="s">
        <v>23</v>
      </c>
      <c r="N198" s="212" t="s">
        <v>44</v>
      </c>
      <c r="O198" s="43"/>
      <c r="P198" s="213">
        <f>O198*H198</f>
        <v>0</v>
      </c>
      <c r="Q198" s="213">
        <v>0.01838</v>
      </c>
      <c r="R198" s="213">
        <f>Q198*H198</f>
        <v>1.269139</v>
      </c>
      <c r="S198" s="213">
        <v>0</v>
      </c>
      <c r="T198" s="214">
        <f>S198*H198</f>
        <v>0</v>
      </c>
      <c r="AR198" s="25" t="s">
        <v>170</v>
      </c>
      <c r="AT198" s="25" t="s">
        <v>165</v>
      </c>
      <c r="AU198" s="25" t="s">
        <v>82</v>
      </c>
      <c r="AY198" s="25" t="s">
        <v>162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5" t="s">
        <v>80</v>
      </c>
      <c r="BK198" s="215">
        <f>ROUND(I198*H198,2)</f>
        <v>0</v>
      </c>
      <c r="BL198" s="25" t="s">
        <v>170</v>
      </c>
      <c r="BM198" s="25" t="s">
        <v>552</v>
      </c>
    </row>
    <row r="199" spans="2:51" s="12" customFormat="1" ht="13.5">
      <c r="B199" s="216"/>
      <c r="C199" s="217"/>
      <c r="D199" s="218" t="s">
        <v>172</v>
      </c>
      <c r="E199" s="219" t="s">
        <v>23</v>
      </c>
      <c r="F199" s="220" t="s">
        <v>553</v>
      </c>
      <c r="G199" s="217"/>
      <c r="H199" s="221">
        <v>69.05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172</v>
      </c>
      <c r="AU199" s="227" t="s">
        <v>82</v>
      </c>
      <c r="AV199" s="12" t="s">
        <v>82</v>
      </c>
      <c r="AW199" s="12" t="s">
        <v>36</v>
      </c>
      <c r="AX199" s="12" t="s">
        <v>73</v>
      </c>
      <c r="AY199" s="227" t="s">
        <v>162</v>
      </c>
    </row>
    <row r="200" spans="2:51" s="13" customFormat="1" ht="13.5">
      <c r="B200" s="228"/>
      <c r="C200" s="229"/>
      <c r="D200" s="218" t="s">
        <v>172</v>
      </c>
      <c r="E200" s="230" t="s">
        <v>23</v>
      </c>
      <c r="F200" s="231" t="s">
        <v>174</v>
      </c>
      <c r="G200" s="229"/>
      <c r="H200" s="232">
        <v>69.05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172</v>
      </c>
      <c r="AU200" s="238" t="s">
        <v>82</v>
      </c>
      <c r="AV200" s="13" t="s">
        <v>170</v>
      </c>
      <c r="AW200" s="13" t="s">
        <v>36</v>
      </c>
      <c r="AX200" s="13" t="s">
        <v>80</v>
      </c>
      <c r="AY200" s="238" t="s">
        <v>162</v>
      </c>
    </row>
    <row r="201" spans="2:65" s="1" customFormat="1" ht="16.5" customHeight="1">
      <c r="B201" s="42"/>
      <c r="C201" s="204" t="s">
        <v>246</v>
      </c>
      <c r="D201" s="204" t="s">
        <v>165</v>
      </c>
      <c r="E201" s="205" t="s">
        <v>554</v>
      </c>
      <c r="F201" s="206" t="s">
        <v>555</v>
      </c>
      <c r="G201" s="207" t="s">
        <v>168</v>
      </c>
      <c r="H201" s="208">
        <v>4.94</v>
      </c>
      <c r="I201" s="209"/>
      <c r="J201" s="210">
        <f>ROUND(I201*H201,2)</f>
        <v>0</v>
      </c>
      <c r="K201" s="206" t="s">
        <v>169</v>
      </c>
      <c r="L201" s="62"/>
      <c r="M201" s="211" t="s">
        <v>23</v>
      </c>
      <c r="N201" s="212" t="s">
        <v>44</v>
      </c>
      <c r="O201" s="43"/>
      <c r="P201" s="213">
        <f>O201*H201</f>
        <v>0</v>
      </c>
      <c r="Q201" s="213">
        <v>0.0024</v>
      </c>
      <c r="R201" s="213">
        <f>Q201*H201</f>
        <v>0.011856</v>
      </c>
      <c r="S201" s="213">
        <v>0</v>
      </c>
      <c r="T201" s="214">
        <f>S201*H201</f>
        <v>0</v>
      </c>
      <c r="AR201" s="25" t="s">
        <v>170</v>
      </c>
      <c r="AT201" s="25" t="s">
        <v>165</v>
      </c>
      <c r="AU201" s="25" t="s">
        <v>82</v>
      </c>
      <c r="AY201" s="25" t="s">
        <v>162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5" t="s">
        <v>80</v>
      </c>
      <c r="BK201" s="215">
        <f>ROUND(I201*H201,2)</f>
        <v>0</v>
      </c>
      <c r="BL201" s="25" t="s">
        <v>170</v>
      </c>
      <c r="BM201" s="25" t="s">
        <v>556</v>
      </c>
    </row>
    <row r="202" spans="2:47" s="1" customFormat="1" ht="27">
      <c r="B202" s="42"/>
      <c r="C202" s="64"/>
      <c r="D202" s="218" t="s">
        <v>179</v>
      </c>
      <c r="E202" s="64"/>
      <c r="F202" s="239" t="s">
        <v>557</v>
      </c>
      <c r="G202" s="64"/>
      <c r="H202" s="64"/>
      <c r="I202" s="173"/>
      <c r="J202" s="64"/>
      <c r="K202" s="64"/>
      <c r="L202" s="62"/>
      <c r="M202" s="240"/>
      <c r="N202" s="43"/>
      <c r="O202" s="43"/>
      <c r="P202" s="43"/>
      <c r="Q202" s="43"/>
      <c r="R202" s="43"/>
      <c r="S202" s="43"/>
      <c r="T202" s="79"/>
      <c r="AT202" s="25" t="s">
        <v>179</v>
      </c>
      <c r="AU202" s="25" t="s">
        <v>82</v>
      </c>
    </row>
    <row r="203" spans="2:51" s="14" customFormat="1" ht="13.5">
      <c r="B203" s="241"/>
      <c r="C203" s="242"/>
      <c r="D203" s="218" t="s">
        <v>172</v>
      </c>
      <c r="E203" s="243" t="s">
        <v>23</v>
      </c>
      <c r="F203" s="244" t="s">
        <v>491</v>
      </c>
      <c r="G203" s="242"/>
      <c r="H203" s="243" t="s">
        <v>23</v>
      </c>
      <c r="I203" s="245"/>
      <c r="J203" s="242"/>
      <c r="K203" s="242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172</v>
      </c>
      <c r="AU203" s="250" t="s">
        <v>82</v>
      </c>
      <c r="AV203" s="14" t="s">
        <v>80</v>
      </c>
      <c r="AW203" s="14" t="s">
        <v>36</v>
      </c>
      <c r="AX203" s="14" t="s">
        <v>73</v>
      </c>
      <c r="AY203" s="250" t="s">
        <v>162</v>
      </c>
    </row>
    <row r="204" spans="2:51" s="12" customFormat="1" ht="13.5">
      <c r="B204" s="216"/>
      <c r="C204" s="217"/>
      <c r="D204" s="218" t="s">
        <v>172</v>
      </c>
      <c r="E204" s="219" t="s">
        <v>23</v>
      </c>
      <c r="F204" s="220" t="s">
        <v>558</v>
      </c>
      <c r="G204" s="217"/>
      <c r="H204" s="221">
        <v>4.94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172</v>
      </c>
      <c r="AU204" s="227" t="s">
        <v>82</v>
      </c>
      <c r="AV204" s="12" t="s">
        <v>82</v>
      </c>
      <c r="AW204" s="12" t="s">
        <v>36</v>
      </c>
      <c r="AX204" s="12" t="s">
        <v>73</v>
      </c>
      <c r="AY204" s="227" t="s">
        <v>162</v>
      </c>
    </row>
    <row r="205" spans="2:51" s="13" customFormat="1" ht="13.5">
      <c r="B205" s="228"/>
      <c r="C205" s="229"/>
      <c r="D205" s="218" t="s">
        <v>172</v>
      </c>
      <c r="E205" s="230" t="s">
        <v>23</v>
      </c>
      <c r="F205" s="231" t="s">
        <v>174</v>
      </c>
      <c r="G205" s="229"/>
      <c r="H205" s="232">
        <v>4.94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172</v>
      </c>
      <c r="AU205" s="238" t="s">
        <v>82</v>
      </c>
      <c r="AV205" s="13" t="s">
        <v>170</v>
      </c>
      <c r="AW205" s="13" t="s">
        <v>36</v>
      </c>
      <c r="AX205" s="13" t="s">
        <v>80</v>
      </c>
      <c r="AY205" s="238" t="s">
        <v>162</v>
      </c>
    </row>
    <row r="206" spans="2:65" s="1" customFormat="1" ht="25.5" customHeight="1">
      <c r="B206" s="42"/>
      <c r="C206" s="204" t="s">
        <v>10</v>
      </c>
      <c r="D206" s="204" t="s">
        <v>165</v>
      </c>
      <c r="E206" s="205" t="s">
        <v>559</v>
      </c>
      <c r="F206" s="206" t="s">
        <v>560</v>
      </c>
      <c r="G206" s="207" t="s">
        <v>168</v>
      </c>
      <c r="H206" s="208">
        <v>73.937</v>
      </c>
      <c r="I206" s="209"/>
      <c r="J206" s="210">
        <f>ROUND(I206*H206,2)</f>
        <v>0</v>
      </c>
      <c r="K206" s="206" t="s">
        <v>169</v>
      </c>
      <c r="L206" s="62"/>
      <c r="M206" s="211" t="s">
        <v>23</v>
      </c>
      <c r="N206" s="212" t="s">
        <v>44</v>
      </c>
      <c r="O206" s="43"/>
      <c r="P206" s="213">
        <f>O206*H206</f>
        <v>0</v>
      </c>
      <c r="Q206" s="213">
        <v>0.0002</v>
      </c>
      <c r="R206" s="213">
        <f>Q206*H206</f>
        <v>0.014787400000000001</v>
      </c>
      <c r="S206" s="213">
        <v>0</v>
      </c>
      <c r="T206" s="214">
        <f>S206*H206</f>
        <v>0</v>
      </c>
      <c r="AR206" s="25" t="s">
        <v>170</v>
      </c>
      <c r="AT206" s="25" t="s">
        <v>165</v>
      </c>
      <c r="AU206" s="25" t="s">
        <v>82</v>
      </c>
      <c r="AY206" s="25" t="s">
        <v>162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5" t="s">
        <v>80</v>
      </c>
      <c r="BK206" s="215">
        <f>ROUND(I206*H206,2)</f>
        <v>0</v>
      </c>
      <c r="BL206" s="25" t="s">
        <v>170</v>
      </c>
      <c r="BM206" s="25" t="s">
        <v>561</v>
      </c>
    </row>
    <row r="207" spans="2:47" s="1" customFormat="1" ht="27">
      <c r="B207" s="42"/>
      <c r="C207" s="64"/>
      <c r="D207" s="218" t="s">
        <v>179</v>
      </c>
      <c r="E207" s="64"/>
      <c r="F207" s="239" t="s">
        <v>557</v>
      </c>
      <c r="G207" s="64"/>
      <c r="H207" s="64"/>
      <c r="I207" s="173"/>
      <c r="J207" s="64"/>
      <c r="K207" s="64"/>
      <c r="L207" s="62"/>
      <c r="M207" s="240"/>
      <c r="N207" s="43"/>
      <c r="O207" s="43"/>
      <c r="P207" s="43"/>
      <c r="Q207" s="43"/>
      <c r="R207" s="43"/>
      <c r="S207" s="43"/>
      <c r="T207" s="79"/>
      <c r="AT207" s="25" t="s">
        <v>179</v>
      </c>
      <c r="AU207" s="25" t="s">
        <v>82</v>
      </c>
    </row>
    <row r="208" spans="2:51" s="14" customFormat="1" ht="13.5">
      <c r="B208" s="241"/>
      <c r="C208" s="242"/>
      <c r="D208" s="218" t="s">
        <v>172</v>
      </c>
      <c r="E208" s="243" t="s">
        <v>23</v>
      </c>
      <c r="F208" s="244" t="s">
        <v>491</v>
      </c>
      <c r="G208" s="242"/>
      <c r="H208" s="243" t="s">
        <v>23</v>
      </c>
      <c r="I208" s="245"/>
      <c r="J208" s="242"/>
      <c r="K208" s="242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172</v>
      </c>
      <c r="AU208" s="250" t="s">
        <v>82</v>
      </c>
      <c r="AV208" s="14" t="s">
        <v>80</v>
      </c>
      <c r="AW208" s="14" t="s">
        <v>36</v>
      </c>
      <c r="AX208" s="14" t="s">
        <v>73</v>
      </c>
      <c r="AY208" s="250" t="s">
        <v>162</v>
      </c>
    </row>
    <row r="209" spans="2:51" s="12" customFormat="1" ht="13.5">
      <c r="B209" s="216"/>
      <c r="C209" s="217"/>
      <c r="D209" s="218" t="s">
        <v>172</v>
      </c>
      <c r="E209" s="219" t="s">
        <v>23</v>
      </c>
      <c r="F209" s="220" t="s">
        <v>562</v>
      </c>
      <c r="G209" s="217"/>
      <c r="H209" s="221">
        <v>93.637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172</v>
      </c>
      <c r="AU209" s="227" t="s">
        <v>82</v>
      </c>
      <c r="AV209" s="12" t="s">
        <v>82</v>
      </c>
      <c r="AW209" s="12" t="s">
        <v>36</v>
      </c>
      <c r="AX209" s="12" t="s">
        <v>73</v>
      </c>
      <c r="AY209" s="227" t="s">
        <v>162</v>
      </c>
    </row>
    <row r="210" spans="2:51" s="12" customFormat="1" ht="13.5">
      <c r="B210" s="216"/>
      <c r="C210" s="217"/>
      <c r="D210" s="218" t="s">
        <v>172</v>
      </c>
      <c r="E210" s="219" t="s">
        <v>23</v>
      </c>
      <c r="F210" s="220" t="s">
        <v>563</v>
      </c>
      <c r="G210" s="217"/>
      <c r="H210" s="221">
        <v>-19.7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172</v>
      </c>
      <c r="AU210" s="227" t="s">
        <v>82</v>
      </c>
      <c r="AV210" s="12" t="s">
        <v>82</v>
      </c>
      <c r="AW210" s="12" t="s">
        <v>36</v>
      </c>
      <c r="AX210" s="12" t="s">
        <v>73</v>
      </c>
      <c r="AY210" s="227" t="s">
        <v>162</v>
      </c>
    </row>
    <row r="211" spans="2:51" s="13" customFormat="1" ht="13.5">
      <c r="B211" s="228"/>
      <c r="C211" s="229"/>
      <c r="D211" s="218" t="s">
        <v>172</v>
      </c>
      <c r="E211" s="230" t="s">
        <v>23</v>
      </c>
      <c r="F211" s="231" t="s">
        <v>174</v>
      </c>
      <c r="G211" s="229"/>
      <c r="H211" s="232">
        <v>73.937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172</v>
      </c>
      <c r="AU211" s="238" t="s">
        <v>82</v>
      </c>
      <c r="AV211" s="13" t="s">
        <v>170</v>
      </c>
      <c r="AW211" s="13" t="s">
        <v>36</v>
      </c>
      <c r="AX211" s="13" t="s">
        <v>80</v>
      </c>
      <c r="AY211" s="238" t="s">
        <v>162</v>
      </c>
    </row>
    <row r="212" spans="2:65" s="1" customFormat="1" ht="25.5" customHeight="1">
      <c r="B212" s="42"/>
      <c r="C212" s="204" t="s">
        <v>266</v>
      </c>
      <c r="D212" s="204" t="s">
        <v>165</v>
      </c>
      <c r="E212" s="205" t="s">
        <v>564</v>
      </c>
      <c r="F212" s="206" t="s">
        <v>565</v>
      </c>
      <c r="G212" s="207" t="s">
        <v>168</v>
      </c>
      <c r="H212" s="208">
        <v>268.594</v>
      </c>
      <c r="I212" s="209"/>
      <c r="J212" s="210">
        <f>ROUND(I212*H212,2)</f>
        <v>0</v>
      </c>
      <c r="K212" s="206" t="s">
        <v>169</v>
      </c>
      <c r="L212" s="62"/>
      <c r="M212" s="211" t="s">
        <v>23</v>
      </c>
      <c r="N212" s="212" t="s">
        <v>44</v>
      </c>
      <c r="O212" s="43"/>
      <c r="P212" s="213">
        <f>O212*H212</f>
        <v>0</v>
      </c>
      <c r="Q212" s="213">
        <v>0.00735</v>
      </c>
      <c r="R212" s="213">
        <f>Q212*H212</f>
        <v>1.9741658999999998</v>
      </c>
      <c r="S212" s="213">
        <v>0</v>
      </c>
      <c r="T212" s="214">
        <f>S212*H212</f>
        <v>0</v>
      </c>
      <c r="AR212" s="25" t="s">
        <v>170</v>
      </c>
      <c r="AT212" s="25" t="s">
        <v>165</v>
      </c>
      <c r="AU212" s="25" t="s">
        <v>82</v>
      </c>
      <c r="AY212" s="25" t="s">
        <v>162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5" t="s">
        <v>80</v>
      </c>
      <c r="BK212" s="215">
        <f>ROUND(I212*H212,2)</f>
        <v>0</v>
      </c>
      <c r="BL212" s="25" t="s">
        <v>170</v>
      </c>
      <c r="BM212" s="25" t="s">
        <v>566</v>
      </c>
    </row>
    <row r="213" spans="2:51" s="14" customFormat="1" ht="13.5">
      <c r="B213" s="241"/>
      <c r="C213" s="242"/>
      <c r="D213" s="218" t="s">
        <v>172</v>
      </c>
      <c r="E213" s="243" t="s">
        <v>23</v>
      </c>
      <c r="F213" s="244" t="s">
        <v>491</v>
      </c>
      <c r="G213" s="242"/>
      <c r="H213" s="243" t="s">
        <v>23</v>
      </c>
      <c r="I213" s="245"/>
      <c r="J213" s="242"/>
      <c r="K213" s="242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172</v>
      </c>
      <c r="AU213" s="250" t="s">
        <v>82</v>
      </c>
      <c r="AV213" s="14" t="s">
        <v>80</v>
      </c>
      <c r="AW213" s="14" t="s">
        <v>36</v>
      </c>
      <c r="AX213" s="14" t="s">
        <v>73</v>
      </c>
      <c r="AY213" s="250" t="s">
        <v>162</v>
      </c>
    </row>
    <row r="214" spans="2:51" s="14" customFormat="1" ht="13.5">
      <c r="B214" s="241"/>
      <c r="C214" s="242"/>
      <c r="D214" s="218" t="s">
        <v>172</v>
      </c>
      <c r="E214" s="243" t="s">
        <v>23</v>
      </c>
      <c r="F214" s="244" t="s">
        <v>255</v>
      </c>
      <c r="G214" s="242"/>
      <c r="H214" s="243" t="s">
        <v>23</v>
      </c>
      <c r="I214" s="245"/>
      <c r="J214" s="242"/>
      <c r="K214" s="242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172</v>
      </c>
      <c r="AU214" s="250" t="s">
        <v>82</v>
      </c>
      <c r="AV214" s="14" t="s">
        <v>80</v>
      </c>
      <c r="AW214" s="14" t="s">
        <v>36</v>
      </c>
      <c r="AX214" s="14" t="s">
        <v>73</v>
      </c>
      <c r="AY214" s="250" t="s">
        <v>162</v>
      </c>
    </row>
    <row r="215" spans="2:51" s="12" customFormat="1" ht="13.5">
      <c r="B215" s="216"/>
      <c r="C215" s="217"/>
      <c r="D215" s="218" t="s">
        <v>172</v>
      </c>
      <c r="E215" s="219" t="s">
        <v>23</v>
      </c>
      <c r="F215" s="220" t="s">
        <v>567</v>
      </c>
      <c r="G215" s="217"/>
      <c r="H215" s="221">
        <v>30.438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172</v>
      </c>
      <c r="AU215" s="227" t="s">
        <v>82</v>
      </c>
      <c r="AV215" s="12" t="s">
        <v>82</v>
      </c>
      <c r="AW215" s="12" t="s">
        <v>36</v>
      </c>
      <c r="AX215" s="12" t="s">
        <v>73</v>
      </c>
      <c r="AY215" s="227" t="s">
        <v>162</v>
      </c>
    </row>
    <row r="216" spans="2:51" s="12" customFormat="1" ht="13.5">
      <c r="B216" s="216"/>
      <c r="C216" s="217"/>
      <c r="D216" s="218" t="s">
        <v>172</v>
      </c>
      <c r="E216" s="219" t="s">
        <v>23</v>
      </c>
      <c r="F216" s="220" t="s">
        <v>568</v>
      </c>
      <c r="G216" s="217"/>
      <c r="H216" s="221">
        <v>-1.512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172</v>
      </c>
      <c r="AU216" s="227" t="s">
        <v>82</v>
      </c>
      <c r="AV216" s="12" t="s">
        <v>82</v>
      </c>
      <c r="AW216" s="12" t="s">
        <v>36</v>
      </c>
      <c r="AX216" s="12" t="s">
        <v>73</v>
      </c>
      <c r="AY216" s="227" t="s">
        <v>162</v>
      </c>
    </row>
    <row r="217" spans="2:51" s="12" customFormat="1" ht="13.5">
      <c r="B217" s="216"/>
      <c r="C217" s="217"/>
      <c r="D217" s="218" t="s">
        <v>172</v>
      </c>
      <c r="E217" s="219" t="s">
        <v>23</v>
      </c>
      <c r="F217" s="220" t="s">
        <v>569</v>
      </c>
      <c r="G217" s="217"/>
      <c r="H217" s="221">
        <v>-4.334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172</v>
      </c>
      <c r="AU217" s="227" t="s">
        <v>82</v>
      </c>
      <c r="AV217" s="12" t="s">
        <v>82</v>
      </c>
      <c r="AW217" s="12" t="s">
        <v>36</v>
      </c>
      <c r="AX217" s="12" t="s">
        <v>73</v>
      </c>
      <c r="AY217" s="227" t="s">
        <v>162</v>
      </c>
    </row>
    <row r="218" spans="2:51" s="15" customFormat="1" ht="13.5">
      <c r="B218" s="251"/>
      <c r="C218" s="252"/>
      <c r="D218" s="218" t="s">
        <v>172</v>
      </c>
      <c r="E218" s="253" t="s">
        <v>23</v>
      </c>
      <c r="F218" s="254" t="s">
        <v>257</v>
      </c>
      <c r="G218" s="252"/>
      <c r="H218" s="255">
        <v>24.592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AT218" s="261" t="s">
        <v>172</v>
      </c>
      <c r="AU218" s="261" t="s">
        <v>82</v>
      </c>
      <c r="AV218" s="15" t="s">
        <v>183</v>
      </c>
      <c r="AW218" s="15" t="s">
        <v>36</v>
      </c>
      <c r="AX218" s="15" t="s">
        <v>73</v>
      </c>
      <c r="AY218" s="261" t="s">
        <v>162</v>
      </c>
    </row>
    <row r="219" spans="2:51" s="14" customFormat="1" ht="13.5">
      <c r="B219" s="241"/>
      <c r="C219" s="242"/>
      <c r="D219" s="218" t="s">
        <v>172</v>
      </c>
      <c r="E219" s="243" t="s">
        <v>23</v>
      </c>
      <c r="F219" s="244" t="s">
        <v>258</v>
      </c>
      <c r="G219" s="242"/>
      <c r="H219" s="243" t="s">
        <v>23</v>
      </c>
      <c r="I219" s="245"/>
      <c r="J219" s="242"/>
      <c r="K219" s="242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172</v>
      </c>
      <c r="AU219" s="250" t="s">
        <v>82</v>
      </c>
      <c r="AV219" s="14" t="s">
        <v>80</v>
      </c>
      <c r="AW219" s="14" t="s">
        <v>36</v>
      </c>
      <c r="AX219" s="14" t="s">
        <v>73</v>
      </c>
      <c r="AY219" s="250" t="s">
        <v>162</v>
      </c>
    </row>
    <row r="220" spans="2:51" s="12" customFormat="1" ht="13.5">
      <c r="B220" s="216"/>
      <c r="C220" s="217"/>
      <c r="D220" s="218" t="s">
        <v>172</v>
      </c>
      <c r="E220" s="219" t="s">
        <v>23</v>
      </c>
      <c r="F220" s="220" t="s">
        <v>570</v>
      </c>
      <c r="G220" s="217"/>
      <c r="H220" s="221">
        <v>39.516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172</v>
      </c>
      <c r="AU220" s="227" t="s">
        <v>82</v>
      </c>
      <c r="AV220" s="12" t="s">
        <v>82</v>
      </c>
      <c r="AW220" s="12" t="s">
        <v>36</v>
      </c>
      <c r="AX220" s="12" t="s">
        <v>73</v>
      </c>
      <c r="AY220" s="227" t="s">
        <v>162</v>
      </c>
    </row>
    <row r="221" spans="2:51" s="12" customFormat="1" ht="13.5">
      <c r="B221" s="216"/>
      <c r="C221" s="217"/>
      <c r="D221" s="218" t="s">
        <v>172</v>
      </c>
      <c r="E221" s="219" t="s">
        <v>23</v>
      </c>
      <c r="F221" s="220" t="s">
        <v>571</v>
      </c>
      <c r="G221" s="217"/>
      <c r="H221" s="221">
        <v>-4.137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172</v>
      </c>
      <c r="AU221" s="227" t="s">
        <v>82</v>
      </c>
      <c r="AV221" s="12" t="s">
        <v>82</v>
      </c>
      <c r="AW221" s="12" t="s">
        <v>36</v>
      </c>
      <c r="AX221" s="12" t="s">
        <v>73</v>
      </c>
      <c r="AY221" s="227" t="s">
        <v>162</v>
      </c>
    </row>
    <row r="222" spans="2:51" s="15" customFormat="1" ht="13.5">
      <c r="B222" s="251"/>
      <c r="C222" s="252"/>
      <c r="D222" s="218" t="s">
        <v>172</v>
      </c>
      <c r="E222" s="253" t="s">
        <v>23</v>
      </c>
      <c r="F222" s="254" t="s">
        <v>257</v>
      </c>
      <c r="G222" s="252"/>
      <c r="H222" s="255">
        <v>35.379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172</v>
      </c>
      <c r="AU222" s="261" t="s">
        <v>82</v>
      </c>
      <c r="AV222" s="15" t="s">
        <v>183</v>
      </c>
      <c r="AW222" s="15" t="s">
        <v>36</v>
      </c>
      <c r="AX222" s="15" t="s">
        <v>73</v>
      </c>
      <c r="AY222" s="261" t="s">
        <v>162</v>
      </c>
    </row>
    <row r="223" spans="2:51" s="14" customFormat="1" ht="13.5">
      <c r="B223" s="241"/>
      <c r="C223" s="242"/>
      <c r="D223" s="218" t="s">
        <v>172</v>
      </c>
      <c r="E223" s="243" t="s">
        <v>23</v>
      </c>
      <c r="F223" s="244" t="s">
        <v>260</v>
      </c>
      <c r="G223" s="242"/>
      <c r="H223" s="243" t="s">
        <v>23</v>
      </c>
      <c r="I223" s="245"/>
      <c r="J223" s="242"/>
      <c r="K223" s="242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172</v>
      </c>
      <c r="AU223" s="250" t="s">
        <v>82</v>
      </c>
      <c r="AV223" s="14" t="s">
        <v>80</v>
      </c>
      <c r="AW223" s="14" t="s">
        <v>36</v>
      </c>
      <c r="AX223" s="14" t="s">
        <v>73</v>
      </c>
      <c r="AY223" s="250" t="s">
        <v>162</v>
      </c>
    </row>
    <row r="224" spans="2:51" s="12" customFormat="1" ht="13.5">
      <c r="B224" s="216"/>
      <c r="C224" s="217"/>
      <c r="D224" s="218" t="s">
        <v>172</v>
      </c>
      <c r="E224" s="219" t="s">
        <v>23</v>
      </c>
      <c r="F224" s="220" t="s">
        <v>572</v>
      </c>
      <c r="G224" s="217"/>
      <c r="H224" s="221">
        <v>17.408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172</v>
      </c>
      <c r="AU224" s="227" t="s">
        <v>82</v>
      </c>
      <c r="AV224" s="12" t="s">
        <v>82</v>
      </c>
      <c r="AW224" s="12" t="s">
        <v>36</v>
      </c>
      <c r="AX224" s="12" t="s">
        <v>73</v>
      </c>
      <c r="AY224" s="227" t="s">
        <v>162</v>
      </c>
    </row>
    <row r="225" spans="2:51" s="12" customFormat="1" ht="13.5">
      <c r="B225" s="216"/>
      <c r="C225" s="217"/>
      <c r="D225" s="218" t="s">
        <v>172</v>
      </c>
      <c r="E225" s="219" t="s">
        <v>23</v>
      </c>
      <c r="F225" s="220" t="s">
        <v>573</v>
      </c>
      <c r="G225" s="217"/>
      <c r="H225" s="221">
        <v>-1.716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172</v>
      </c>
      <c r="AU225" s="227" t="s">
        <v>82</v>
      </c>
      <c r="AV225" s="12" t="s">
        <v>82</v>
      </c>
      <c r="AW225" s="12" t="s">
        <v>36</v>
      </c>
      <c r="AX225" s="12" t="s">
        <v>73</v>
      </c>
      <c r="AY225" s="227" t="s">
        <v>162</v>
      </c>
    </row>
    <row r="226" spans="2:51" s="12" customFormat="1" ht="13.5">
      <c r="B226" s="216"/>
      <c r="C226" s="217"/>
      <c r="D226" s="218" t="s">
        <v>172</v>
      </c>
      <c r="E226" s="219" t="s">
        <v>23</v>
      </c>
      <c r="F226" s="220" t="s">
        <v>574</v>
      </c>
      <c r="G226" s="217"/>
      <c r="H226" s="221">
        <v>-1.182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172</v>
      </c>
      <c r="AU226" s="227" t="s">
        <v>82</v>
      </c>
      <c r="AV226" s="12" t="s">
        <v>82</v>
      </c>
      <c r="AW226" s="12" t="s">
        <v>36</v>
      </c>
      <c r="AX226" s="12" t="s">
        <v>73</v>
      </c>
      <c r="AY226" s="227" t="s">
        <v>162</v>
      </c>
    </row>
    <row r="227" spans="2:51" s="15" customFormat="1" ht="13.5">
      <c r="B227" s="251"/>
      <c r="C227" s="252"/>
      <c r="D227" s="218" t="s">
        <v>172</v>
      </c>
      <c r="E227" s="253" t="s">
        <v>23</v>
      </c>
      <c r="F227" s="254" t="s">
        <v>257</v>
      </c>
      <c r="G227" s="252"/>
      <c r="H227" s="255">
        <v>14.51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172</v>
      </c>
      <c r="AU227" s="261" t="s">
        <v>82</v>
      </c>
      <c r="AV227" s="15" t="s">
        <v>183</v>
      </c>
      <c r="AW227" s="15" t="s">
        <v>36</v>
      </c>
      <c r="AX227" s="15" t="s">
        <v>73</v>
      </c>
      <c r="AY227" s="261" t="s">
        <v>162</v>
      </c>
    </row>
    <row r="228" spans="2:51" s="14" customFormat="1" ht="13.5">
      <c r="B228" s="241"/>
      <c r="C228" s="242"/>
      <c r="D228" s="218" t="s">
        <v>172</v>
      </c>
      <c r="E228" s="243" t="s">
        <v>23</v>
      </c>
      <c r="F228" s="244" t="s">
        <v>532</v>
      </c>
      <c r="G228" s="242"/>
      <c r="H228" s="243" t="s">
        <v>23</v>
      </c>
      <c r="I228" s="245"/>
      <c r="J228" s="242"/>
      <c r="K228" s="242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172</v>
      </c>
      <c r="AU228" s="250" t="s">
        <v>82</v>
      </c>
      <c r="AV228" s="14" t="s">
        <v>80</v>
      </c>
      <c r="AW228" s="14" t="s">
        <v>36</v>
      </c>
      <c r="AX228" s="14" t="s">
        <v>73</v>
      </c>
      <c r="AY228" s="250" t="s">
        <v>162</v>
      </c>
    </row>
    <row r="229" spans="2:51" s="12" customFormat="1" ht="13.5">
      <c r="B229" s="216"/>
      <c r="C229" s="217"/>
      <c r="D229" s="218" t="s">
        <v>172</v>
      </c>
      <c r="E229" s="219" t="s">
        <v>23</v>
      </c>
      <c r="F229" s="220" t="s">
        <v>575</v>
      </c>
      <c r="G229" s="217"/>
      <c r="H229" s="221">
        <v>13.35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172</v>
      </c>
      <c r="AU229" s="227" t="s">
        <v>82</v>
      </c>
      <c r="AV229" s="12" t="s">
        <v>82</v>
      </c>
      <c r="AW229" s="12" t="s">
        <v>36</v>
      </c>
      <c r="AX229" s="12" t="s">
        <v>73</v>
      </c>
      <c r="AY229" s="227" t="s">
        <v>162</v>
      </c>
    </row>
    <row r="230" spans="2:51" s="12" customFormat="1" ht="13.5">
      <c r="B230" s="216"/>
      <c r="C230" s="217"/>
      <c r="D230" s="218" t="s">
        <v>172</v>
      </c>
      <c r="E230" s="219" t="s">
        <v>23</v>
      </c>
      <c r="F230" s="220" t="s">
        <v>574</v>
      </c>
      <c r="G230" s="217"/>
      <c r="H230" s="221">
        <v>-1.182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172</v>
      </c>
      <c r="AU230" s="227" t="s">
        <v>82</v>
      </c>
      <c r="AV230" s="12" t="s">
        <v>82</v>
      </c>
      <c r="AW230" s="12" t="s">
        <v>36</v>
      </c>
      <c r="AX230" s="12" t="s">
        <v>73</v>
      </c>
      <c r="AY230" s="227" t="s">
        <v>162</v>
      </c>
    </row>
    <row r="231" spans="2:51" s="15" customFormat="1" ht="13.5">
      <c r="B231" s="251"/>
      <c r="C231" s="252"/>
      <c r="D231" s="218" t="s">
        <v>172</v>
      </c>
      <c r="E231" s="253" t="s">
        <v>23</v>
      </c>
      <c r="F231" s="254" t="s">
        <v>257</v>
      </c>
      <c r="G231" s="252"/>
      <c r="H231" s="255">
        <v>12.168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AT231" s="261" t="s">
        <v>172</v>
      </c>
      <c r="AU231" s="261" t="s">
        <v>82</v>
      </c>
      <c r="AV231" s="15" t="s">
        <v>183</v>
      </c>
      <c r="AW231" s="15" t="s">
        <v>36</v>
      </c>
      <c r="AX231" s="15" t="s">
        <v>73</v>
      </c>
      <c r="AY231" s="261" t="s">
        <v>162</v>
      </c>
    </row>
    <row r="232" spans="2:51" s="14" customFormat="1" ht="13.5">
      <c r="B232" s="241"/>
      <c r="C232" s="242"/>
      <c r="D232" s="218" t="s">
        <v>172</v>
      </c>
      <c r="E232" s="243" t="s">
        <v>23</v>
      </c>
      <c r="F232" s="244" t="s">
        <v>534</v>
      </c>
      <c r="G232" s="242"/>
      <c r="H232" s="243" t="s">
        <v>23</v>
      </c>
      <c r="I232" s="245"/>
      <c r="J232" s="242"/>
      <c r="K232" s="242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172</v>
      </c>
      <c r="AU232" s="250" t="s">
        <v>82</v>
      </c>
      <c r="AV232" s="14" t="s">
        <v>80</v>
      </c>
      <c r="AW232" s="14" t="s">
        <v>36</v>
      </c>
      <c r="AX232" s="14" t="s">
        <v>73</v>
      </c>
      <c r="AY232" s="250" t="s">
        <v>162</v>
      </c>
    </row>
    <row r="233" spans="2:51" s="12" customFormat="1" ht="13.5">
      <c r="B233" s="216"/>
      <c r="C233" s="217"/>
      <c r="D233" s="218" t="s">
        <v>172</v>
      </c>
      <c r="E233" s="219" t="s">
        <v>23</v>
      </c>
      <c r="F233" s="220" t="s">
        <v>576</v>
      </c>
      <c r="G233" s="217"/>
      <c r="H233" s="221">
        <v>16.981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172</v>
      </c>
      <c r="AU233" s="227" t="s">
        <v>82</v>
      </c>
      <c r="AV233" s="12" t="s">
        <v>82</v>
      </c>
      <c r="AW233" s="12" t="s">
        <v>36</v>
      </c>
      <c r="AX233" s="12" t="s">
        <v>73</v>
      </c>
      <c r="AY233" s="227" t="s">
        <v>162</v>
      </c>
    </row>
    <row r="234" spans="2:51" s="12" customFormat="1" ht="13.5">
      <c r="B234" s="216"/>
      <c r="C234" s="217"/>
      <c r="D234" s="218" t="s">
        <v>172</v>
      </c>
      <c r="E234" s="219" t="s">
        <v>23</v>
      </c>
      <c r="F234" s="220" t="s">
        <v>577</v>
      </c>
      <c r="G234" s="217"/>
      <c r="H234" s="221">
        <v>-2.364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172</v>
      </c>
      <c r="AU234" s="227" t="s">
        <v>82</v>
      </c>
      <c r="AV234" s="12" t="s">
        <v>82</v>
      </c>
      <c r="AW234" s="12" t="s">
        <v>36</v>
      </c>
      <c r="AX234" s="12" t="s">
        <v>73</v>
      </c>
      <c r="AY234" s="227" t="s">
        <v>162</v>
      </c>
    </row>
    <row r="235" spans="2:51" s="15" customFormat="1" ht="13.5">
      <c r="B235" s="251"/>
      <c r="C235" s="252"/>
      <c r="D235" s="218" t="s">
        <v>172</v>
      </c>
      <c r="E235" s="253" t="s">
        <v>23</v>
      </c>
      <c r="F235" s="254" t="s">
        <v>257</v>
      </c>
      <c r="G235" s="252"/>
      <c r="H235" s="255">
        <v>14.617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AT235" s="261" t="s">
        <v>172</v>
      </c>
      <c r="AU235" s="261" t="s">
        <v>82</v>
      </c>
      <c r="AV235" s="15" t="s">
        <v>183</v>
      </c>
      <c r="AW235" s="15" t="s">
        <v>36</v>
      </c>
      <c r="AX235" s="15" t="s">
        <v>73</v>
      </c>
      <c r="AY235" s="261" t="s">
        <v>162</v>
      </c>
    </row>
    <row r="236" spans="2:51" s="14" customFormat="1" ht="13.5">
      <c r="B236" s="241"/>
      <c r="C236" s="242"/>
      <c r="D236" s="218" t="s">
        <v>172</v>
      </c>
      <c r="E236" s="243" t="s">
        <v>23</v>
      </c>
      <c r="F236" s="244" t="s">
        <v>536</v>
      </c>
      <c r="G236" s="242"/>
      <c r="H236" s="243" t="s">
        <v>23</v>
      </c>
      <c r="I236" s="245"/>
      <c r="J236" s="242"/>
      <c r="K236" s="242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172</v>
      </c>
      <c r="AU236" s="250" t="s">
        <v>82</v>
      </c>
      <c r="AV236" s="14" t="s">
        <v>80</v>
      </c>
      <c r="AW236" s="14" t="s">
        <v>36</v>
      </c>
      <c r="AX236" s="14" t="s">
        <v>73</v>
      </c>
      <c r="AY236" s="250" t="s">
        <v>162</v>
      </c>
    </row>
    <row r="237" spans="2:51" s="12" customFormat="1" ht="13.5">
      <c r="B237" s="216"/>
      <c r="C237" s="217"/>
      <c r="D237" s="218" t="s">
        <v>172</v>
      </c>
      <c r="E237" s="219" t="s">
        <v>23</v>
      </c>
      <c r="F237" s="220" t="s">
        <v>578</v>
      </c>
      <c r="G237" s="217"/>
      <c r="H237" s="221">
        <v>53.4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172</v>
      </c>
      <c r="AU237" s="227" t="s">
        <v>82</v>
      </c>
      <c r="AV237" s="12" t="s">
        <v>82</v>
      </c>
      <c r="AW237" s="12" t="s">
        <v>36</v>
      </c>
      <c r="AX237" s="12" t="s">
        <v>73</v>
      </c>
      <c r="AY237" s="227" t="s">
        <v>162</v>
      </c>
    </row>
    <row r="238" spans="2:51" s="12" customFormat="1" ht="13.5">
      <c r="B238" s="216"/>
      <c r="C238" s="217"/>
      <c r="D238" s="218" t="s">
        <v>172</v>
      </c>
      <c r="E238" s="219" t="s">
        <v>23</v>
      </c>
      <c r="F238" s="220" t="s">
        <v>579</v>
      </c>
      <c r="G238" s="217"/>
      <c r="H238" s="221">
        <v>-3.6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172</v>
      </c>
      <c r="AU238" s="227" t="s">
        <v>82</v>
      </c>
      <c r="AV238" s="12" t="s">
        <v>82</v>
      </c>
      <c r="AW238" s="12" t="s">
        <v>36</v>
      </c>
      <c r="AX238" s="12" t="s">
        <v>73</v>
      </c>
      <c r="AY238" s="227" t="s">
        <v>162</v>
      </c>
    </row>
    <row r="239" spans="2:51" s="12" customFormat="1" ht="13.5">
      <c r="B239" s="216"/>
      <c r="C239" s="217"/>
      <c r="D239" s="218" t="s">
        <v>172</v>
      </c>
      <c r="E239" s="219" t="s">
        <v>23</v>
      </c>
      <c r="F239" s="220" t="s">
        <v>580</v>
      </c>
      <c r="G239" s="217"/>
      <c r="H239" s="221">
        <v>-3.152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172</v>
      </c>
      <c r="AU239" s="227" t="s">
        <v>82</v>
      </c>
      <c r="AV239" s="12" t="s">
        <v>82</v>
      </c>
      <c r="AW239" s="12" t="s">
        <v>36</v>
      </c>
      <c r="AX239" s="12" t="s">
        <v>73</v>
      </c>
      <c r="AY239" s="227" t="s">
        <v>162</v>
      </c>
    </row>
    <row r="240" spans="2:51" s="15" customFormat="1" ht="13.5">
      <c r="B240" s="251"/>
      <c r="C240" s="252"/>
      <c r="D240" s="218" t="s">
        <v>172</v>
      </c>
      <c r="E240" s="253" t="s">
        <v>23</v>
      </c>
      <c r="F240" s="254" t="s">
        <v>257</v>
      </c>
      <c r="G240" s="252"/>
      <c r="H240" s="255">
        <v>46.648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AT240" s="261" t="s">
        <v>172</v>
      </c>
      <c r="AU240" s="261" t="s">
        <v>82</v>
      </c>
      <c r="AV240" s="15" t="s">
        <v>183</v>
      </c>
      <c r="AW240" s="15" t="s">
        <v>36</v>
      </c>
      <c r="AX240" s="15" t="s">
        <v>73</v>
      </c>
      <c r="AY240" s="261" t="s">
        <v>162</v>
      </c>
    </row>
    <row r="241" spans="2:51" s="14" customFormat="1" ht="13.5">
      <c r="B241" s="241"/>
      <c r="C241" s="242"/>
      <c r="D241" s="218" t="s">
        <v>172</v>
      </c>
      <c r="E241" s="243" t="s">
        <v>23</v>
      </c>
      <c r="F241" s="244" t="s">
        <v>537</v>
      </c>
      <c r="G241" s="242"/>
      <c r="H241" s="243" t="s">
        <v>23</v>
      </c>
      <c r="I241" s="245"/>
      <c r="J241" s="242"/>
      <c r="K241" s="242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172</v>
      </c>
      <c r="AU241" s="250" t="s">
        <v>82</v>
      </c>
      <c r="AV241" s="14" t="s">
        <v>80</v>
      </c>
      <c r="AW241" s="14" t="s">
        <v>36</v>
      </c>
      <c r="AX241" s="14" t="s">
        <v>73</v>
      </c>
      <c r="AY241" s="250" t="s">
        <v>162</v>
      </c>
    </row>
    <row r="242" spans="2:51" s="12" customFormat="1" ht="13.5">
      <c r="B242" s="216"/>
      <c r="C242" s="217"/>
      <c r="D242" s="218" t="s">
        <v>172</v>
      </c>
      <c r="E242" s="219" t="s">
        <v>23</v>
      </c>
      <c r="F242" s="220" t="s">
        <v>581</v>
      </c>
      <c r="G242" s="217"/>
      <c r="H242" s="221">
        <v>17.355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172</v>
      </c>
      <c r="AU242" s="227" t="s">
        <v>82</v>
      </c>
      <c r="AV242" s="12" t="s">
        <v>82</v>
      </c>
      <c r="AW242" s="12" t="s">
        <v>36</v>
      </c>
      <c r="AX242" s="12" t="s">
        <v>73</v>
      </c>
      <c r="AY242" s="227" t="s">
        <v>162</v>
      </c>
    </row>
    <row r="243" spans="2:51" s="12" customFormat="1" ht="13.5">
      <c r="B243" s="216"/>
      <c r="C243" s="217"/>
      <c r="D243" s="218" t="s">
        <v>172</v>
      </c>
      <c r="E243" s="219" t="s">
        <v>23</v>
      </c>
      <c r="F243" s="220" t="s">
        <v>582</v>
      </c>
      <c r="G243" s="217"/>
      <c r="H243" s="221">
        <v>-6.107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172</v>
      </c>
      <c r="AU243" s="227" t="s">
        <v>82</v>
      </c>
      <c r="AV243" s="12" t="s">
        <v>82</v>
      </c>
      <c r="AW243" s="12" t="s">
        <v>36</v>
      </c>
      <c r="AX243" s="12" t="s">
        <v>73</v>
      </c>
      <c r="AY243" s="227" t="s">
        <v>162</v>
      </c>
    </row>
    <row r="244" spans="2:51" s="15" customFormat="1" ht="13.5">
      <c r="B244" s="251"/>
      <c r="C244" s="252"/>
      <c r="D244" s="218" t="s">
        <v>172</v>
      </c>
      <c r="E244" s="253" t="s">
        <v>23</v>
      </c>
      <c r="F244" s="254" t="s">
        <v>257</v>
      </c>
      <c r="G244" s="252"/>
      <c r="H244" s="255">
        <v>11.248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AT244" s="261" t="s">
        <v>172</v>
      </c>
      <c r="AU244" s="261" t="s">
        <v>82</v>
      </c>
      <c r="AV244" s="15" t="s">
        <v>183</v>
      </c>
      <c r="AW244" s="15" t="s">
        <v>36</v>
      </c>
      <c r="AX244" s="15" t="s">
        <v>73</v>
      </c>
      <c r="AY244" s="261" t="s">
        <v>162</v>
      </c>
    </row>
    <row r="245" spans="2:51" s="14" customFormat="1" ht="13.5">
      <c r="B245" s="241"/>
      <c r="C245" s="242"/>
      <c r="D245" s="218" t="s">
        <v>172</v>
      </c>
      <c r="E245" s="243" t="s">
        <v>23</v>
      </c>
      <c r="F245" s="244" t="s">
        <v>539</v>
      </c>
      <c r="G245" s="242"/>
      <c r="H245" s="243" t="s">
        <v>23</v>
      </c>
      <c r="I245" s="245"/>
      <c r="J245" s="242"/>
      <c r="K245" s="242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172</v>
      </c>
      <c r="AU245" s="250" t="s">
        <v>82</v>
      </c>
      <c r="AV245" s="14" t="s">
        <v>80</v>
      </c>
      <c r="AW245" s="14" t="s">
        <v>36</v>
      </c>
      <c r="AX245" s="14" t="s">
        <v>73</v>
      </c>
      <c r="AY245" s="250" t="s">
        <v>162</v>
      </c>
    </row>
    <row r="246" spans="2:51" s="12" customFormat="1" ht="13.5">
      <c r="B246" s="216"/>
      <c r="C246" s="217"/>
      <c r="D246" s="218" t="s">
        <v>172</v>
      </c>
      <c r="E246" s="219" t="s">
        <v>23</v>
      </c>
      <c r="F246" s="220" t="s">
        <v>583</v>
      </c>
      <c r="G246" s="217"/>
      <c r="H246" s="221">
        <v>11.214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172</v>
      </c>
      <c r="AU246" s="227" t="s">
        <v>82</v>
      </c>
      <c r="AV246" s="12" t="s">
        <v>82</v>
      </c>
      <c r="AW246" s="12" t="s">
        <v>36</v>
      </c>
      <c r="AX246" s="12" t="s">
        <v>73</v>
      </c>
      <c r="AY246" s="227" t="s">
        <v>162</v>
      </c>
    </row>
    <row r="247" spans="2:51" s="12" customFormat="1" ht="13.5">
      <c r="B247" s="216"/>
      <c r="C247" s="217"/>
      <c r="D247" s="218" t="s">
        <v>172</v>
      </c>
      <c r="E247" s="219" t="s">
        <v>23</v>
      </c>
      <c r="F247" s="220" t="s">
        <v>584</v>
      </c>
      <c r="G247" s="217"/>
      <c r="H247" s="221">
        <v>-3.546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172</v>
      </c>
      <c r="AU247" s="227" t="s">
        <v>82</v>
      </c>
      <c r="AV247" s="12" t="s">
        <v>82</v>
      </c>
      <c r="AW247" s="12" t="s">
        <v>36</v>
      </c>
      <c r="AX247" s="12" t="s">
        <v>73</v>
      </c>
      <c r="AY247" s="227" t="s">
        <v>162</v>
      </c>
    </row>
    <row r="248" spans="2:51" s="15" customFormat="1" ht="13.5">
      <c r="B248" s="251"/>
      <c r="C248" s="252"/>
      <c r="D248" s="218" t="s">
        <v>172</v>
      </c>
      <c r="E248" s="253" t="s">
        <v>23</v>
      </c>
      <c r="F248" s="254" t="s">
        <v>257</v>
      </c>
      <c r="G248" s="252"/>
      <c r="H248" s="255">
        <v>7.668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172</v>
      </c>
      <c r="AU248" s="261" t="s">
        <v>82</v>
      </c>
      <c r="AV248" s="15" t="s">
        <v>183</v>
      </c>
      <c r="AW248" s="15" t="s">
        <v>36</v>
      </c>
      <c r="AX248" s="15" t="s">
        <v>73</v>
      </c>
      <c r="AY248" s="261" t="s">
        <v>162</v>
      </c>
    </row>
    <row r="249" spans="2:51" s="14" customFormat="1" ht="13.5">
      <c r="B249" s="241"/>
      <c r="C249" s="242"/>
      <c r="D249" s="218" t="s">
        <v>172</v>
      </c>
      <c r="E249" s="243" t="s">
        <v>23</v>
      </c>
      <c r="F249" s="244" t="s">
        <v>541</v>
      </c>
      <c r="G249" s="242"/>
      <c r="H249" s="243" t="s">
        <v>23</v>
      </c>
      <c r="I249" s="245"/>
      <c r="J249" s="242"/>
      <c r="K249" s="242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172</v>
      </c>
      <c r="AU249" s="250" t="s">
        <v>82</v>
      </c>
      <c r="AV249" s="14" t="s">
        <v>80</v>
      </c>
      <c r="AW249" s="14" t="s">
        <v>36</v>
      </c>
      <c r="AX249" s="14" t="s">
        <v>73</v>
      </c>
      <c r="AY249" s="250" t="s">
        <v>162</v>
      </c>
    </row>
    <row r="250" spans="2:51" s="12" customFormat="1" ht="13.5">
      <c r="B250" s="216"/>
      <c r="C250" s="217"/>
      <c r="D250" s="218" t="s">
        <v>172</v>
      </c>
      <c r="E250" s="219" t="s">
        <v>23</v>
      </c>
      <c r="F250" s="220" t="s">
        <v>585</v>
      </c>
      <c r="G250" s="217"/>
      <c r="H250" s="221">
        <v>14.418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172</v>
      </c>
      <c r="AU250" s="227" t="s">
        <v>82</v>
      </c>
      <c r="AV250" s="12" t="s">
        <v>82</v>
      </c>
      <c r="AW250" s="12" t="s">
        <v>36</v>
      </c>
      <c r="AX250" s="12" t="s">
        <v>73</v>
      </c>
      <c r="AY250" s="227" t="s">
        <v>162</v>
      </c>
    </row>
    <row r="251" spans="2:51" s="12" customFormat="1" ht="13.5">
      <c r="B251" s="216"/>
      <c r="C251" s="217"/>
      <c r="D251" s="218" t="s">
        <v>172</v>
      </c>
      <c r="E251" s="219" t="s">
        <v>23</v>
      </c>
      <c r="F251" s="220" t="s">
        <v>574</v>
      </c>
      <c r="G251" s="217"/>
      <c r="H251" s="221">
        <v>-1.182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172</v>
      </c>
      <c r="AU251" s="227" t="s">
        <v>82</v>
      </c>
      <c r="AV251" s="12" t="s">
        <v>82</v>
      </c>
      <c r="AW251" s="12" t="s">
        <v>36</v>
      </c>
      <c r="AX251" s="12" t="s">
        <v>73</v>
      </c>
      <c r="AY251" s="227" t="s">
        <v>162</v>
      </c>
    </row>
    <row r="252" spans="2:51" s="15" customFormat="1" ht="13.5">
      <c r="B252" s="251"/>
      <c r="C252" s="252"/>
      <c r="D252" s="218" t="s">
        <v>172</v>
      </c>
      <c r="E252" s="253" t="s">
        <v>23</v>
      </c>
      <c r="F252" s="254" t="s">
        <v>257</v>
      </c>
      <c r="G252" s="252"/>
      <c r="H252" s="255">
        <v>13.236</v>
      </c>
      <c r="I252" s="256"/>
      <c r="J252" s="252"/>
      <c r="K252" s="252"/>
      <c r="L252" s="257"/>
      <c r="M252" s="258"/>
      <c r="N252" s="259"/>
      <c r="O252" s="259"/>
      <c r="P252" s="259"/>
      <c r="Q252" s="259"/>
      <c r="R252" s="259"/>
      <c r="S252" s="259"/>
      <c r="T252" s="260"/>
      <c r="AT252" s="261" t="s">
        <v>172</v>
      </c>
      <c r="AU252" s="261" t="s">
        <v>82</v>
      </c>
      <c r="AV252" s="15" t="s">
        <v>183</v>
      </c>
      <c r="AW252" s="15" t="s">
        <v>36</v>
      </c>
      <c r="AX252" s="15" t="s">
        <v>73</v>
      </c>
      <c r="AY252" s="261" t="s">
        <v>162</v>
      </c>
    </row>
    <row r="253" spans="2:51" s="14" customFormat="1" ht="13.5">
      <c r="B253" s="241"/>
      <c r="C253" s="242"/>
      <c r="D253" s="218" t="s">
        <v>172</v>
      </c>
      <c r="E253" s="243" t="s">
        <v>23</v>
      </c>
      <c r="F253" s="244" t="s">
        <v>543</v>
      </c>
      <c r="G253" s="242"/>
      <c r="H253" s="243" t="s">
        <v>23</v>
      </c>
      <c r="I253" s="245"/>
      <c r="J253" s="242"/>
      <c r="K253" s="242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172</v>
      </c>
      <c r="AU253" s="250" t="s">
        <v>82</v>
      </c>
      <c r="AV253" s="14" t="s">
        <v>80</v>
      </c>
      <c r="AW253" s="14" t="s">
        <v>36</v>
      </c>
      <c r="AX253" s="14" t="s">
        <v>73</v>
      </c>
      <c r="AY253" s="250" t="s">
        <v>162</v>
      </c>
    </row>
    <row r="254" spans="2:51" s="12" customFormat="1" ht="13.5">
      <c r="B254" s="216"/>
      <c r="C254" s="217"/>
      <c r="D254" s="218" t="s">
        <v>172</v>
      </c>
      <c r="E254" s="219" t="s">
        <v>23</v>
      </c>
      <c r="F254" s="220" t="s">
        <v>586</v>
      </c>
      <c r="G254" s="217"/>
      <c r="H254" s="221">
        <v>11.748</v>
      </c>
      <c r="I254" s="222"/>
      <c r="J254" s="217"/>
      <c r="K254" s="217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172</v>
      </c>
      <c r="AU254" s="227" t="s">
        <v>82</v>
      </c>
      <c r="AV254" s="12" t="s">
        <v>82</v>
      </c>
      <c r="AW254" s="12" t="s">
        <v>36</v>
      </c>
      <c r="AX254" s="12" t="s">
        <v>73</v>
      </c>
      <c r="AY254" s="227" t="s">
        <v>162</v>
      </c>
    </row>
    <row r="255" spans="2:51" s="12" customFormat="1" ht="13.5">
      <c r="B255" s="216"/>
      <c r="C255" s="217"/>
      <c r="D255" s="218" t="s">
        <v>172</v>
      </c>
      <c r="E255" s="219" t="s">
        <v>23</v>
      </c>
      <c r="F255" s="220" t="s">
        <v>574</v>
      </c>
      <c r="G255" s="217"/>
      <c r="H255" s="221">
        <v>-1.182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172</v>
      </c>
      <c r="AU255" s="227" t="s">
        <v>82</v>
      </c>
      <c r="AV255" s="12" t="s">
        <v>82</v>
      </c>
      <c r="AW255" s="12" t="s">
        <v>36</v>
      </c>
      <c r="AX255" s="12" t="s">
        <v>73</v>
      </c>
      <c r="AY255" s="227" t="s">
        <v>162</v>
      </c>
    </row>
    <row r="256" spans="2:51" s="15" customFormat="1" ht="13.5">
      <c r="B256" s="251"/>
      <c r="C256" s="252"/>
      <c r="D256" s="218" t="s">
        <v>172</v>
      </c>
      <c r="E256" s="253" t="s">
        <v>23</v>
      </c>
      <c r="F256" s="254" t="s">
        <v>257</v>
      </c>
      <c r="G256" s="252"/>
      <c r="H256" s="255">
        <v>10.566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AT256" s="261" t="s">
        <v>172</v>
      </c>
      <c r="AU256" s="261" t="s">
        <v>82</v>
      </c>
      <c r="AV256" s="15" t="s">
        <v>183</v>
      </c>
      <c r="AW256" s="15" t="s">
        <v>36</v>
      </c>
      <c r="AX256" s="15" t="s">
        <v>73</v>
      </c>
      <c r="AY256" s="261" t="s">
        <v>162</v>
      </c>
    </row>
    <row r="257" spans="2:51" s="14" customFormat="1" ht="13.5">
      <c r="B257" s="241"/>
      <c r="C257" s="242"/>
      <c r="D257" s="218" t="s">
        <v>172</v>
      </c>
      <c r="E257" s="243" t="s">
        <v>23</v>
      </c>
      <c r="F257" s="244" t="s">
        <v>545</v>
      </c>
      <c r="G257" s="242"/>
      <c r="H257" s="243" t="s">
        <v>23</v>
      </c>
      <c r="I257" s="245"/>
      <c r="J257" s="242"/>
      <c r="K257" s="242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172</v>
      </c>
      <c r="AU257" s="250" t="s">
        <v>82</v>
      </c>
      <c r="AV257" s="14" t="s">
        <v>80</v>
      </c>
      <c r="AW257" s="14" t="s">
        <v>36</v>
      </c>
      <c r="AX257" s="14" t="s">
        <v>73</v>
      </c>
      <c r="AY257" s="250" t="s">
        <v>162</v>
      </c>
    </row>
    <row r="258" spans="2:51" s="12" customFormat="1" ht="13.5">
      <c r="B258" s="216"/>
      <c r="C258" s="217"/>
      <c r="D258" s="218" t="s">
        <v>172</v>
      </c>
      <c r="E258" s="219" t="s">
        <v>23</v>
      </c>
      <c r="F258" s="220" t="s">
        <v>583</v>
      </c>
      <c r="G258" s="217"/>
      <c r="H258" s="221">
        <v>11.214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172</v>
      </c>
      <c r="AU258" s="227" t="s">
        <v>82</v>
      </c>
      <c r="AV258" s="12" t="s">
        <v>82</v>
      </c>
      <c r="AW258" s="12" t="s">
        <v>36</v>
      </c>
      <c r="AX258" s="12" t="s">
        <v>73</v>
      </c>
      <c r="AY258" s="227" t="s">
        <v>162</v>
      </c>
    </row>
    <row r="259" spans="2:51" s="12" customFormat="1" ht="13.5">
      <c r="B259" s="216"/>
      <c r="C259" s="217"/>
      <c r="D259" s="218" t="s">
        <v>172</v>
      </c>
      <c r="E259" s="219" t="s">
        <v>23</v>
      </c>
      <c r="F259" s="220" t="s">
        <v>584</v>
      </c>
      <c r="G259" s="217"/>
      <c r="H259" s="221">
        <v>-3.546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172</v>
      </c>
      <c r="AU259" s="227" t="s">
        <v>82</v>
      </c>
      <c r="AV259" s="12" t="s">
        <v>82</v>
      </c>
      <c r="AW259" s="12" t="s">
        <v>36</v>
      </c>
      <c r="AX259" s="12" t="s">
        <v>73</v>
      </c>
      <c r="AY259" s="227" t="s">
        <v>162</v>
      </c>
    </row>
    <row r="260" spans="2:51" s="15" customFormat="1" ht="13.5">
      <c r="B260" s="251"/>
      <c r="C260" s="252"/>
      <c r="D260" s="218" t="s">
        <v>172</v>
      </c>
      <c r="E260" s="253" t="s">
        <v>23</v>
      </c>
      <c r="F260" s="254" t="s">
        <v>257</v>
      </c>
      <c r="G260" s="252"/>
      <c r="H260" s="255">
        <v>7.668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AT260" s="261" t="s">
        <v>172</v>
      </c>
      <c r="AU260" s="261" t="s">
        <v>82</v>
      </c>
      <c r="AV260" s="15" t="s">
        <v>183</v>
      </c>
      <c r="AW260" s="15" t="s">
        <v>36</v>
      </c>
      <c r="AX260" s="15" t="s">
        <v>73</v>
      </c>
      <c r="AY260" s="261" t="s">
        <v>162</v>
      </c>
    </row>
    <row r="261" spans="2:51" s="14" customFormat="1" ht="13.5">
      <c r="B261" s="241"/>
      <c r="C261" s="242"/>
      <c r="D261" s="218" t="s">
        <v>172</v>
      </c>
      <c r="E261" s="243" t="s">
        <v>23</v>
      </c>
      <c r="F261" s="244" t="s">
        <v>546</v>
      </c>
      <c r="G261" s="242"/>
      <c r="H261" s="243" t="s">
        <v>23</v>
      </c>
      <c r="I261" s="245"/>
      <c r="J261" s="242"/>
      <c r="K261" s="242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172</v>
      </c>
      <c r="AU261" s="250" t="s">
        <v>82</v>
      </c>
      <c r="AV261" s="14" t="s">
        <v>80</v>
      </c>
      <c r="AW261" s="14" t="s">
        <v>36</v>
      </c>
      <c r="AX261" s="14" t="s">
        <v>73</v>
      </c>
      <c r="AY261" s="250" t="s">
        <v>162</v>
      </c>
    </row>
    <row r="262" spans="2:51" s="12" customFormat="1" ht="13.5">
      <c r="B262" s="216"/>
      <c r="C262" s="217"/>
      <c r="D262" s="218" t="s">
        <v>172</v>
      </c>
      <c r="E262" s="219" t="s">
        <v>23</v>
      </c>
      <c r="F262" s="220" t="s">
        <v>585</v>
      </c>
      <c r="G262" s="217"/>
      <c r="H262" s="221">
        <v>14.418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172</v>
      </c>
      <c r="AU262" s="227" t="s">
        <v>82</v>
      </c>
      <c r="AV262" s="12" t="s">
        <v>82</v>
      </c>
      <c r="AW262" s="12" t="s">
        <v>36</v>
      </c>
      <c r="AX262" s="12" t="s">
        <v>73</v>
      </c>
      <c r="AY262" s="227" t="s">
        <v>162</v>
      </c>
    </row>
    <row r="263" spans="2:51" s="12" customFormat="1" ht="13.5">
      <c r="B263" s="216"/>
      <c r="C263" s="217"/>
      <c r="D263" s="218" t="s">
        <v>172</v>
      </c>
      <c r="E263" s="219" t="s">
        <v>23</v>
      </c>
      <c r="F263" s="220" t="s">
        <v>574</v>
      </c>
      <c r="G263" s="217"/>
      <c r="H263" s="221">
        <v>-1.182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172</v>
      </c>
      <c r="AU263" s="227" t="s">
        <v>82</v>
      </c>
      <c r="AV263" s="12" t="s">
        <v>82</v>
      </c>
      <c r="AW263" s="12" t="s">
        <v>36</v>
      </c>
      <c r="AX263" s="12" t="s">
        <v>73</v>
      </c>
      <c r="AY263" s="227" t="s">
        <v>162</v>
      </c>
    </row>
    <row r="264" spans="2:51" s="15" customFormat="1" ht="13.5">
      <c r="B264" s="251"/>
      <c r="C264" s="252"/>
      <c r="D264" s="218" t="s">
        <v>172</v>
      </c>
      <c r="E264" s="253" t="s">
        <v>23</v>
      </c>
      <c r="F264" s="254" t="s">
        <v>257</v>
      </c>
      <c r="G264" s="252"/>
      <c r="H264" s="255">
        <v>13.236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AT264" s="261" t="s">
        <v>172</v>
      </c>
      <c r="AU264" s="261" t="s">
        <v>82</v>
      </c>
      <c r="AV264" s="15" t="s">
        <v>183</v>
      </c>
      <c r="AW264" s="15" t="s">
        <v>36</v>
      </c>
      <c r="AX264" s="15" t="s">
        <v>73</v>
      </c>
      <c r="AY264" s="261" t="s">
        <v>162</v>
      </c>
    </row>
    <row r="265" spans="2:51" s="14" customFormat="1" ht="13.5">
      <c r="B265" s="241"/>
      <c r="C265" s="242"/>
      <c r="D265" s="218" t="s">
        <v>172</v>
      </c>
      <c r="E265" s="243" t="s">
        <v>23</v>
      </c>
      <c r="F265" s="244" t="s">
        <v>547</v>
      </c>
      <c r="G265" s="242"/>
      <c r="H265" s="243" t="s">
        <v>23</v>
      </c>
      <c r="I265" s="245"/>
      <c r="J265" s="242"/>
      <c r="K265" s="242"/>
      <c r="L265" s="246"/>
      <c r="M265" s="247"/>
      <c r="N265" s="248"/>
      <c r="O265" s="248"/>
      <c r="P265" s="248"/>
      <c r="Q265" s="248"/>
      <c r="R265" s="248"/>
      <c r="S265" s="248"/>
      <c r="T265" s="249"/>
      <c r="AT265" s="250" t="s">
        <v>172</v>
      </c>
      <c r="AU265" s="250" t="s">
        <v>82</v>
      </c>
      <c r="AV265" s="14" t="s">
        <v>80</v>
      </c>
      <c r="AW265" s="14" t="s">
        <v>36</v>
      </c>
      <c r="AX265" s="14" t="s">
        <v>73</v>
      </c>
      <c r="AY265" s="250" t="s">
        <v>162</v>
      </c>
    </row>
    <row r="266" spans="2:51" s="12" customFormat="1" ht="13.5">
      <c r="B266" s="216"/>
      <c r="C266" s="217"/>
      <c r="D266" s="218" t="s">
        <v>172</v>
      </c>
      <c r="E266" s="219" t="s">
        <v>23</v>
      </c>
      <c r="F266" s="220" t="s">
        <v>586</v>
      </c>
      <c r="G266" s="217"/>
      <c r="H266" s="221">
        <v>11.748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172</v>
      </c>
      <c r="AU266" s="227" t="s">
        <v>82</v>
      </c>
      <c r="AV266" s="12" t="s">
        <v>82</v>
      </c>
      <c r="AW266" s="12" t="s">
        <v>36</v>
      </c>
      <c r="AX266" s="12" t="s">
        <v>73</v>
      </c>
      <c r="AY266" s="227" t="s">
        <v>162</v>
      </c>
    </row>
    <row r="267" spans="2:51" s="12" customFormat="1" ht="13.5">
      <c r="B267" s="216"/>
      <c r="C267" s="217"/>
      <c r="D267" s="218" t="s">
        <v>172</v>
      </c>
      <c r="E267" s="219" t="s">
        <v>23</v>
      </c>
      <c r="F267" s="220" t="s">
        <v>574</v>
      </c>
      <c r="G267" s="217"/>
      <c r="H267" s="221">
        <v>-1.182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172</v>
      </c>
      <c r="AU267" s="227" t="s">
        <v>82</v>
      </c>
      <c r="AV267" s="12" t="s">
        <v>82</v>
      </c>
      <c r="AW267" s="12" t="s">
        <v>36</v>
      </c>
      <c r="AX267" s="12" t="s">
        <v>73</v>
      </c>
      <c r="AY267" s="227" t="s">
        <v>162</v>
      </c>
    </row>
    <row r="268" spans="2:51" s="15" customFormat="1" ht="13.5">
      <c r="B268" s="251"/>
      <c r="C268" s="252"/>
      <c r="D268" s="218" t="s">
        <v>172</v>
      </c>
      <c r="E268" s="253" t="s">
        <v>23</v>
      </c>
      <c r="F268" s="254" t="s">
        <v>257</v>
      </c>
      <c r="G268" s="252"/>
      <c r="H268" s="255">
        <v>10.566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AT268" s="261" t="s">
        <v>172</v>
      </c>
      <c r="AU268" s="261" t="s">
        <v>82</v>
      </c>
      <c r="AV268" s="15" t="s">
        <v>183</v>
      </c>
      <c r="AW268" s="15" t="s">
        <v>36</v>
      </c>
      <c r="AX268" s="15" t="s">
        <v>73</v>
      </c>
      <c r="AY268" s="261" t="s">
        <v>162</v>
      </c>
    </row>
    <row r="269" spans="2:51" s="14" customFormat="1" ht="13.5">
      <c r="B269" s="241"/>
      <c r="C269" s="242"/>
      <c r="D269" s="218" t="s">
        <v>172</v>
      </c>
      <c r="E269" s="243" t="s">
        <v>23</v>
      </c>
      <c r="F269" s="244" t="s">
        <v>548</v>
      </c>
      <c r="G269" s="242"/>
      <c r="H269" s="243" t="s">
        <v>23</v>
      </c>
      <c r="I269" s="245"/>
      <c r="J269" s="242"/>
      <c r="K269" s="242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172</v>
      </c>
      <c r="AU269" s="250" t="s">
        <v>82</v>
      </c>
      <c r="AV269" s="14" t="s">
        <v>80</v>
      </c>
      <c r="AW269" s="14" t="s">
        <v>36</v>
      </c>
      <c r="AX269" s="14" t="s">
        <v>73</v>
      </c>
      <c r="AY269" s="250" t="s">
        <v>162</v>
      </c>
    </row>
    <row r="270" spans="2:51" s="12" customFormat="1" ht="13.5">
      <c r="B270" s="216"/>
      <c r="C270" s="217"/>
      <c r="D270" s="218" t="s">
        <v>172</v>
      </c>
      <c r="E270" s="219" t="s">
        <v>23</v>
      </c>
      <c r="F270" s="220" t="s">
        <v>587</v>
      </c>
      <c r="G270" s="217"/>
      <c r="H270" s="221">
        <v>39.516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172</v>
      </c>
      <c r="AU270" s="227" t="s">
        <v>82</v>
      </c>
      <c r="AV270" s="12" t="s">
        <v>82</v>
      </c>
      <c r="AW270" s="12" t="s">
        <v>36</v>
      </c>
      <c r="AX270" s="12" t="s">
        <v>73</v>
      </c>
      <c r="AY270" s="227" t="s">
        <v>162</v>
      </c>
    </row>
    <row r="271" spans="2:51" s="12" customFormat="1" ht="13.5">
      <c r="B271" s="216"/>
      <c r="C271" s="217"/>
      <c r="D271" s="218" t="s">
        <v>172</v>
      </c>
      <c r="E271" s="219" t="s">
        <v>23</v>
      </c>
      <c r="F271" s="220" t="s">
        <v>588</v>
      </c>
      <c r="G271" s="217"/>
      <c r="H271" s="221">
        <v>-4.95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172</v>
      </c>
      <c r="AU271" s="227" t="s">
        <v>82</v>
      </c>
      <c r="AV271" s="12" t="s">
        <v>82</v>
      </c>
      <c r="AW271" s="12" t="s">
        <v>36</v>
      </c>
      <c r="AX271" s="12" t="s">
        <v>73</v>
      </c>
      <c r="AY271" s="227" t="s">
        <v>162</v>
      </c>
    </row>
    <row r="272" spans="2:51" s="12" customFormat="1" ht="13.5">
      <c r="B272" s="216"/>
      <c r="C272" s="217"/>
      <c r="D272" s="218" t="s">
        <v>172</v>
      </c>
      <c r="E272" s="219" t="s">
        <v>23</v>
      </c>
      <c r="F272" s="220" t="s">
        <v>589</v>
      </c>
      <c r="G272" s="217"/>
      <c r="H272" s="221">
        <v>-2.758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172</v>
      </c>
      <c r="AU272" s="227" t="s">
        <v>82</v>
      </c>
      <c r="AV272" s="12" t="s">
        <v>82</v>
      </c>
      <c r="AW272" s="12" t="s">
        <v>36</v>
      </c>
      <c r="AX272" s="12" t="s">
        <v>73</v>
      </c>
      <c r="AY272" s="227" t="s">
        <v>162</v>
      </c>
    </row>
    <row r="273" spans="2:51" s="15" customFormat="1" ht="13.5">
      <c r="B273" s="251"/>
      <c r="C273" s="252"/>
      <c r="D273" s="218" t="s">
        <v>172</v>
      </c>
      <c r="E273" s="253" t="s">
        <v>23</v>
      </c>
      <c r="F273" s="254" t="s">
        <v>257</v>
      </c>
      <c r="G273" s="252"/>
      <c r="H273" s="255">
        <v>31.808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172</v>
      </c>
      <c r="AU273" s="261" t="s">
        <v>82</v>
      </c>
      <c r="AV273" s="15" t="s">
        <v>183</v>
      </c>
      <c r="AW273" s="15" t="s">
        <v>36</v>
      </c>
      <c r="AX273" s="15" t="s">
        <v>73</v>
      </c>
      <c r="AY273" s="261" t="s">
        <v>162</v>
      </c>
    </row>
    <row r="274" spans="2:51" s="14" customFormat="1" ht="13.5">
      <c r="B274" s="241"/>
      <c r="C274" s="242"/>
      <c r="D274" s="218" t="s">
        <v>172</v>
      </c>
      <c r="E274" s="243" t="s">
        <v>23</v>
      </c>
      <c r="F274" s="244" t="s">
        <v>590</v>
      </c>
      <c r="G274" s="242"/>
      <c r="H274" s="243" t="s">
        <v>23</v>
      </c>
      <c r="I274" s="245"/>
      <c r="J274" s="242"/>
      <c r="K274" s="242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172</v>
      </c>
      <c r="AU274" s="250" t="s">
        <v>82</v>
      </c>
      <c r="AV274" s="14" t="s">
        <v>80</v>
      </c>
      <c r="AW274" s="14" t="s">
        <v>36</v>
      </c>
      <c r="AX274" s="14" t="s">
        <v>73</v>
      </c>
      <c r="AY274" s="250" t="s">
        <v>162</v>
      </c>
    </row>
    <row r="275" spans="2:51" s="12" customFormat="1" ht="13.5">
      <c r="B275" s="216"/>
      <c r="C275" s="217"/>
      <c r="D275" s="218" t="s">
        <v>172</v>
      </c>
      <c r="E275" s="219" t="s">
        <v>23</v>
      </c>
      <c r="F275" s="220" t="s">
        <v>591</v>
      </c>
      <c r="G275" s="217"/>
      <c r="H275" s="221">
        <v>14.684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172</v>
      </c>
      <c r="AU275" s="227" t="s">
        <v>82</v>
      </c>
      <c r="AV275" s="12" t="s">
        <v>82</v>
      </c>
      <c r="AW275" s="12" t="s">
        <v>36</v>
      </c>
      <c r="AX275" s="12" t="s">
        <v>73</v>
      </c>
      <c r="AY275" s="227" t="s">
        <v>162</v>
      </c>
    </row>
    <row r="276" spans="2:51" s="15" customFormat="1" ht="13.5">
      <c r="B276" s="251"/>
      <c r="C276" s="252"/>
      <c r="D276" s="218" t="s">
        <v>172</v>
      </c>
      <c r="E276" s="253" t="s">
        <v>23</v>
      </c>
      <c r="F276" s="254" t="s">
        <v>257</v>
      </c>
      <c r="G276" s="252"/>
      <c r="H276" s="255">
        <v>14.684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172</v>
      </c>
      <c r="AU276" s="261" t="s">
        <v>82</v>
      </c>
      <c r="AV276" s="15" t="s">
        <v>183</v>
      </c>
      <c r="AW276" s="15" t="s">
        <v>36</v>
      </c>
      <c r="AX276" s="15" t="s">
        <v>73</v>
      </c>
      <c r="AY276" s="261" t="s">
        <v>162</v>
      </c>
    </row>
    <row r="277" spans="2:51" s="13" customFormat="1" ht="13.5">
      <c r="B277" s="228"/>
      <c r="C277" s="229"/>
      <c r="D277" s="218" t="s">
        <v>172</v>
      </c>
      <c r="E277" s="230" t="s">
        <v>23</v>
      </c>
      <c r="F277" s="231" t="s">
        <v>174</v>
      </c>
      <c r="G277" s="229"/>
      <c r="H277" s="232">
        <v>268.594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172</v>
      </c>
      <c r="AU277" s="238" t="s">
        <v>82</v>
      </c>
      <c r="AV277" s="13" t="s">
        <v>170</v>
      </c>
      <c r="AW277" s="13" t="s">
        <v>36</v>
      </c>
      <c r="AX277" s="13" t="s">
        <v>80</v>
      </c>
      <c r="AY277" s="238" t="s">
        <v>162</v>
      </c>
    </row>
    <row r="278" spans="2:65" s="1" customFormat="1" ht="25.5" customHeight="1">
      <c r="B278" s="42"/>
      <c r="C278" s="204" t="s">
        <v>289</v>
      </c>
      <c r="D278" s="204" t="s">
        <v>165</v>
      </c>
      <c r="E278" s="205" t="s">
        <v>592</v>
      </c>
      <c r="F278" s="206" t="s">
        <v>593</v>
      </c>
      <c r="G278" s="207" t="s">
        <v>168</v>
      </c>
      <c r="H278" s="208">
        <v>73.937</v>
      </c>
      <c r="I278" s="209"/>
      <c r="J278" s="210">
        <f>ROUND(I278*H278,2)</f>
        <v>0</v>
      </c>
      <c r="K278" s="206" t="s">
        <v>169</v>
      </c>
      <c r="L278" s="62"/>
      <c r="M278" s="211" t="s">
        <v>23</v>
      </c>
      <c r="N278" s="212" t="s">
        <v>44</v>
      </c>
      <c r="O278" s="43"/>
      <c r="P278" s="213">
        <f>O278*H278</f>
        <v>0</v>
      </c>
      <c r="Q278" s="213">
        <v>0.00026</v>
      </c>
      <c r="R278" s="213">
        <f>Q278*H278</f>
        <v>0.019223619999999997</v>
      </c>
      <c r="S278" s="213">
        <v>0</v>
      </c>
      <c r="T278" s="214">
        <f>S278*H278</f>
        <v>0</v>
      </c>
      <c r="AR278" s="25" t="s">
        <v>170</v>
      </c>
      <c r="AT278" s="25" t="s">
        <v>165</v>
      </c>
      <c r="AU278" s="25" t="s">
        <v>82</v>
      </c>
      <c r="AY278" s="25" t="s">
        <v>162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25" t="s">
        <v>80</v>
      </c>
      <c r="BK278" s="215">
        <f>ROUND(I278*H278,2)</f>
        <v>0</v>
      </c>
      <c r="BL278" s="25" t="s">
        <v>170</v>
      </c>
      <c r="BM278" s="25" t="s">
        <v>594</v>
      </c>
    </row>
    <row r="279" spans="2:47" s="1" customFormat="1" ht="27">
      <c r="B279" s="42"/>
      <c r="C279" s="64"/>
      <c r="D279" s="218" t="s">
        <v>179</v>
      </c>
      <c r="E279" s="64"/>
      <c r="F279" s="239" t="s">
        <v>595</v>
      </c>
      <c r="G279" s="64"/>
      <c r="H279" s="64"/>
      <c r="I279" s="173"/>
      <c r="J279" s="64"/>
      <c r="K279" s="64"/>
      <c r="L279" s="62"/>
      <c r="M279" s="240"/>
      <c r="N279" s="43"/>
      <c r="O279" s="43"/>
      <c r="P279" s="43"/>
      <c r="Q279" s="43"/>
      <c r="R279" s="43"/>
      <c r="S279" s="43"/>
      <c r="T279" s="79"/>
      <c r="AT279" s="25" t="s">
        <v>179</v>
      </c>
      <c r="AU279" s="25" t="s">
        <v>82</v>
      </c>
    </row>
    <row r="280" spans="2:51" s="12" customFormat="1" ht="13.5">
      <c r="B280" s="216"/>
      <c r="C280" s="217"/>
      <c r="D280" s="218" t="s">
        <v>172</v>
      </c>
      <c r="E280" s="219" t="s">
        <v>23</v>
      </c>
      <c r="F280" s="220" t="s">
        <v>596</v>
      </c>
      <c r="G280" s="217"/>
      <c r="H280" s="221">
        <v>73.937</v>
      </c>
      <c r="I280" s="222"/>
      <c r="J280" s="217"/>
      <c r="K280" s="217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172</v>
      </c>
      <c r="AU280" s="227" t="s">
        <v>82</v>
      </c>
      <c r="AV280" s="12" t="s">
        <v>82</v>
      </c>
      <c r="AW280" s="12" t="s">
        <v>36</v>
      </c>
      <c r="AX280" s="12" t="s">
        <v>73</v>
      </c>
      <c r="AY280" s="227" t="s">
        <v>162</v>
      </c>
    </row>
    <row r="281" spans="2:51" s="13" customFormat="1" ht="13.5">
      <c r="B281" s="228"/>
      <c r="C281" s="229"/>
      <c r="D281" s="218" t="s">
        <v>172</v>
      </c>
      <c r="E281" s="230" t="s">
        <v>23</v>
      </c>
      <c r="F281" s="231" t="s">
        <v>174</v>
      </c>
      <c r="G281" s="229"/>
      <c r="H281" s="232">
        <v>73.937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172</v>
      </c>
      <c r="AU281" s="238" t="s">
        <v>82</v>
      </c>
      <c r="AV281" s="13" t="s">
        <v>170</v>
      </c>
      <c r="AW281" s="13" t="s">
        <v>36</v>
      </c>
      <c r="AX281" s="13" t="s">
        <v>80</v>
      </c>
      <c r="AY281" s="238" t="s">
        <v>162</v>
      </c>
    </row>
    <row r="282" spans="2:65" s="1" customFormat="1" ht="25.5" customHeight="1">
      <c r="B282" s="42"/>
      <c r="C282" s="204" t="s">
        <v>297</v>
      </c>
      <c r="D282" s="204" t="s">
        <v>165</v>
      </c>
      <c r="E282" s="205" t="s">
        <v>597</v>
      </c>
      <c r="F282" s="206" t="s">
        <v>598</v>
      </c>
      <c r="G282" s="207" t="s">
        <v>168</v>
      </c>
      <c r="H282" s="208">
        <v>65.514</v>
      </c>
      <c r="I282" s="209"/>
      <c r="J282" s="210">
        <f>ROUND(I282*H282,2)</f>
        <v>0</v>
      </c>
      <c r="K282" s="206" t="s">
        <v>169</v>
      </c>
      <c r="L282" s="62"/>
      <c r="M282" s="211" t="s">
        <v>23</v>
      </c>
      <c r="N282" s="212" t="s">
        <v>44</v>
      </c>
      <c r="O282" s="43"/>
      <c r="P282" s="213">
        <f>O282*H282</f>
        <v>0</v>
      </c>
      <c r="Q282" s="213">
        <v>0.0154</v>
      </c>
      <c r="R282" s="213">
        <f>Q282*H282</f>
        <v>1.0089156</v>
      </c>
      <c r="S282" s="213">
        <v>0</v>
      </c>
      <c r="T282" s="214">
        <f>S282*H282</f>
        <v>0</v>
      </c>
      <c r="AR282" s="25" t="s">
        <v>170</v>
      </c>
      <c r="AT282" s="25" t="s">
        <v>165</v>
      </c>
      <c r="AU282" s="25" t="s">
        <v>82</v>
      </c>
      <c r="AY282" s="25" t="s">
        <v>162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5" t="s">
        <v>80</v>
      </c>
      <c r="BK282" s="215">
        <f>ROUND(I282*H282,2)</f>
        <v>0</v>
      </c>
      <c r="BL282" s="25" t="s">
        <v>170</v>
      </c>
      <c r="BM282" s="25" t="s">
        <v>599</v>
      </c>
    </row>
    <row r="283" spans="2:47" s="1" customFormat="1" ht="27">
      <c r="B283" s="42"/>
      <c r="C283" s="64"/>
      <c r="D283" s="218" t="s">
        <v>179</v>
      </c>
      <c r="E283" s="64"/>
      <c r="F283" s="239" t="s">
        <v>600</v>
      </c>
      <c r="G283" s="64"/>
      <c r="H283" s="64"/>
      <c r="I283" s="173"/>
      <c r="J283" s="64"/>
      <c r="K283" s="64"/>
      <c r="L283" s="62"/>
      <c r="M283" s="240"/>
      <c r="N283" s="43"/>
      <c r="O283" s="43"/>
      <c r="P283" s="43"/>
      <c r="Q283" s="43"/>
      <c r="R283" s="43"/>
      <c r="S283" s="43"/>
      <c r="T283" s="79"/>
      <c r="AT283" s="25" t="s">
        <v>179</v>
      </c>
      <c r="AU283" s="25" t="s">
        <v>82</v>
      </c>
    </row>
    <row r="284" spans="2:51" s="14" customFormat="1" ht="13.5">
      <c r="B284" s="241"/>
      <c r="C284" s="242"/>
      <c r="D284" s="218" t="s">
        <v>172</v>
      </c>
      <c r="E284" s="243" t="s">
        <v>23</v>
      </c>
      <c r="F284" s="244" t="s">
        <v>491</v>
      </c>
      <c r="G284" s="242"/>
      <c r="H284" s="243" t="s">
        <v>23</v>
      </c>
      <c r="I284" s="245"/>
      <c r="J284" s="242"/>
      <c r="K284" s="242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172</v>
      </c>
      <c r="AU284" s="250" t="s">
        <v>82</v>
      </c>
      <c r="AV284" s="14" t="s">
        <v>80</v>
      </c>
      <c r="AW284" s="14" t="s">
        <v>36</v>
      </c>
      <c r="AX284" s="14" t="s">
        <v>73</v>
      </c>
      <c r="AY284" s="250" t="s">
        <v>162</v>
      </c>
    </row>
    <row r="285" spans="2:51" s="14" customFormat="1" ht="13.5">
      <c r="B285" s="241"/>
      <c r="C285" s="242"/>
      <c r="D285" s="218" t="s">
        <v>172</v>
      </c>
      <c r="E285" s="243" t="s">
        <v>23</v>
      </c>
      <c r="F285" s="244" t="s">
        <v>532</v>
      </c>
      <c r="G285" s="242"/>
      <c r="H285" s="243" t="s">
        <v>23</v>
      </c>
      <c r="I285" s="245"/>
      <c r="J285" s="242"/>
      <c r="K285" s="242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172</v>
      </c>
      <c r="AU285" s="250" t="s">
        <v>82</v>
      </c>
      <c r="AV285" s="14" t="s">
        <v>80</v>
      </c>
      <c r="AW285" s="14" t="s">
        <v>36</v>
      </c>
      <c r="AX285" s="14" t="s">
        <v>73</v>
      </c>
      <c r="AY285" s="250" t="s">
        <v>162</v>
      </c>
    </row>
    <row r="286" spans="2:51" s="12" customFormat="1" ht="13.5">
      <c r="B286" s="216"/>
      <c r="C286" s="217"/>
      <c r="D286" s="218" t="s">
        <v>172</v>
      </c>
      <c r="E286" s="219" t="s">
        <v>23</v>
      </c>
      <c r="F286" s="220" t="s">
        <v>601</v>
      </c>
      <c r="G286" s="217"/>
      <c r="H286" s="221">
        <v>10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172</v>
      </c>
      <c r="AU286" s="227" t="s">
        <v>82</v>
      </c>
      <c r="AV286" s="12" t="s">
        <v>82</v>
      </c>
      <c r="AW286" s="12" t="s">
        <v>36</v>
      </c>
      <c r="AX286" s="12" t="s">
        <v>73</v>
      </c>
      <c r="AY286" s="227" t="s">
        <v>162</v>
      </c>
    </row>
    <row r="287" spans="2:51" s="12" customFormat="1" ht="13.5">
      <c r="B287" s="216"/>
      <c r="C287" s="217"/>
      <c r="D287" s="218" t="s">
        <v>172</v>
      </c>
      <c r="E287" s="219" t="s">
        <v>23</v>
      </c>
      <c r="F287" s="220" t="s">
        <v>574</v>
      </c>
      <c r="G287" s="217"/>
      <c r="H287" s="221">
        <v>-1.182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172</v>
      </c>
      <c r="AU287" s="227" t="s">
        <v>82</v>
      </c>
      <c r="AV287" s="12" t="s">
        <v>82</v>
      </c>
      <c r="AW287" s="12" t="s">
        <v>36</v>
      </c>
      <c r="AX287" s="12" t="s">
        <v>73</v>
      </c>
      <c r="AY287" s="227" t="s">
        <v>162</v>
      </c>
    </row>
    <row r="288" spans="2:51" s="15" customFormat="1" ht="13.5">
      <c r="B288" s="251"/>
      <c r="C288" s="252"/>
      <c r="D288" s="218" t="s">
        <v>172</v>
      </c>
      <c r="E288" s="253" t="s">
        <v>23</v>
      </c>
      <c r="F288" s="254" t="s">
        <v>257</v>
      </c>
      <c r="G288" s="252"/>
      <c r="H288" s="255">
        <v>8.818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172</v>
      </c>
      <c r="AU288" s="261" t="s">
        <v>82</v>
      </c>
      <c r="AV288" s="15" t="s">
        <v>183</v>
      </c>
      <c r="AW288" s="15" t="s">
        <v>36</v>
      </c>
      <c r="AX288" s="15" t="s">
        <v>73</v>
      </c>
      <c r="AY288" s="261" t="s">
        <v>162</v>
      </c>
    </row>
    <row r="289" spans="2:51" s="14" customFormat="1" ht="13.5">
      <c r="B289" s="241"/>
      <c r="C289" s="242"/>
      <c r="D289" s="218" t="s">
        <v>172</v>
      </c>
      <c r="E289" s="243" t="s">
        <v>23</v>
      </c>
      <c r="F289" s="244" t="s">
        <v>534</v>
      </c>
      <c r="G289" s="242"/>
      <c r="H289" s="243" t="s">
        <v>23</v>
      </c>
      <c r="I289" s="245"/>
      <c r="J289" s="242"/>
      <c r="K289" s="242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172</v>
      </c>
      <c r="AU289" s="250" t="s">
        <v>82</v>
      </c>
      <c r="AV289" s="14" t="s">
        <v>80</v>
      </c>
      <c r="AW289" s="14" t="s">
        <v>36</v>
      </c>
      <c r="AX289" s="14" t="s">
        <v>73</v>
      </c>
      <c r="AY289" s="250" t="s">
        <v>162</v>
      </c>
    </row>
    <row r="290" spans="2:51" s="12" customFormat="1" ht="13.5">
      <c r="B290" s="216"/>
      <c r="C290" s="217"/>
      <c r="D290" s="218" t="s">
        <v>172</v>
      </c>
      <c r="E290" s="219" t="s">
        <v>23</v>
      </c>
      <c r="F290" s="220" t="s">
        <v>602</v>
      </c>
      <c r="G290" s="217"/>
      <c r="H290" s="221">
        <v>12.72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172</v>
      </c>
      <c r="AU290" s="227" t="s">
        <v>82</v>
      </c>
      <c r="AV290" s="12" t="s">
        <v>82</v>
      </c>
      <c r="AW290" s="12" t="s">
        <v>36</v>
      </c>
      <c r="AX290" s="12" t="s">
        <v>73</v>
      </c>
      <c r="AY290" s="227" t="s">
        <v>162</v>
      </c>
    </row>
    <row r="291" spans="2:51" s="12" customFormat="1" ht="13.5">
      <c r="B291" s="216"/>
      <c r="C291" s="217"/>
      <c r="D291" s="218" t="s">
        <v>172</v>
      </c>
      <c r="E291" s="219" t="s">
        <v>23</v>
      </c>
      <c r="F291" s="220" t="s">
        <v>577</v>
      </c>
      <c r="G291" s="217"/>
      <c r="H291" s="221">
        <v>-2.364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172</v>
      </c>
      <c r="AU291" s="227" t="s">
        <v>82</v>
      </c>
      <c r="AV291" s="12" t="s">
        <v>82</v>
      </c>
      <c r="AW291" s="12" t="s">
        <v>36</v>
      </c>
      <c r="AX291" s="12" t="s">
        <v>73</v>
      </c>
      <c r="AY291" s="227" t="s">
        <v>162</v>
      </c>
    </row>
    <row r="292" spans="2:51" s="15" customFormat="1" ht="13.5">
      <c r="B292" s="251"/>
      <c r="C292" s="252"/>
      <c r="D292" s="218" t="s">
        <v>172</v>
      </c>
      <c r="E292" s="253" t="s">
        <v>23</v>
      </c>
      <c r="F292" s="254" t="s">
        <v>257</v>
      </c>
      <c r="G292" s="252"/>
      <c r="H292" s="255">
        <v>10.356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AT292" s="261" t="s">
        <v>172</v>
      </c>
      <c r="AU292" s="261" t="s">
        <v>82</v>
      </c>
      <c r="AV292" s="15" t="s">
        <v>183</v>
      </c>
      <c r="AW292" s="15" t="s">
        <v>36</v>
      </c>
      <c r="AX292" s="15" t="s">
        <v>73</v>
      </c>
      <c r="AY292" s="261" t="s">
        <v>162</v>
      </c>
    </row>
    <row r="293" spans="2:51" s="14" customFormat="1" ht="13.5">
      <c r="B293" s="241"/>
      <c r="C293" s="242"/>
      <c r="D293" s="218" t="s">
        <v>172</v>
      </c>
      <c r="E293" s="243" t="s">
        <v>23</v>
      </c>
      <c r="F293" s="244" t="s">
        <v>536</v>
      </c>
      <c r="G293" s="242"/>
      <c r="H293" s="243" t="s">
        <v>23</v>
      </c>
      <c r="I293" s="245"/>
      <c r="J293" s="242"/>
      <c r="K293" s="242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172</v>
      </c>
      <c r="AU293" s="250" t="s">
        <v>82</v>
      </c>
      <c r="AV293" s="14" t="s">
        <v>80</v>
      </c>
      <c r="AW293" s="14" t="s">
        <v>36</v>
      </c>
      <c r="AX293" s="14" t="s">
        <v>73</v>
      </c>
      <c r="AY293" s="250" t="s">
        <v>162</v>
      </c>
    </row>
    <row r="294" spans="2:51" s="12" customFormat="1" ht="13.5">
      <c r="B294" s="216"/>
      <c r="C294" s="217"/>
      <c r="D294" s="218" t="s">
        <v>172</v>
      </c>
      <c r="E294" s="219" t="s">
        <v>23</v>
      </c>
      <c r="F294" s="220" t="s">
        <v>603</v>
      </c>
      <c r="G294" s="217"/>
      <c r="H294" s="221">
        <v>2.16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172</v>
      </c>
      <c r="AU294" s="227" t="s">
        <v>82</v>
      </c>
      <c r="AV294" s="12" t="s">
        <v>82</v>
      </c>
      <c r="AW294" s="12" t="s">
        <v>36</v>
      </c>
      <c r="AX294" s="12" t="s">
        <v>73</v>
      </c>
      <c r="AY294" s="227" t="s">
        <v>162</v>
      </c>
    </row>
    <row r="295" spans="2:51" s="15" customFormat="1" ht="13.5">
      <c r="B295" s="251"/>
      <c r="C295" s="252"/>
      <c r="D295" s="218" t="s">
        <v>172</v>
      </c>
      <c r="E295" s="253" t="s">
        <v>23</v>
      </c>
      <c r="F295" s="254" t="s">
        <v>257</v>
      </c>
      <c r="G295" s="252"/>
      <c r="H295" s="255">
        <v>2.16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AT295" s="261" t="s">
        <v>172</v>
      </c>
      <c r="AU295" s="261" t="s">
        <v>82</v>
      </c>
      <c r="AV295" s="15" t="s">
        <v>183</v>
      </c>
      <c r="AW295" s="15" t="s">
        <v>36</v>
      </c>
      <c r="AX295" s="15" t="s">
        <v>73</v>
      </c>
      <c r="AY295" s="261" t="s">
        <v>162</v>
      </c>
    </row>
    <row r="296" spans="2:51" s="14" customFormat="1" ht="13.5">
      <c r="B296" s="241"/>
      <c r="C296" s="242"/>
      <c r="D296" s="218" t="s">
        <v>172</v>
      </c>
      <c r="E296" s="243" t="s">
        <v>23</v>
      </c>
      <c r="F296" s="244" t="s">
        <v>539</v>
      </c>
      <c r="G296" s="242"/>
      <c r="H296" s="243" t="s">
        <v>23</v>
      </c>
      <c r="I296" s="245"/>
      <c r="J296" s="242"/>
      <c r="K296" s="242"/>
      <c r="L296" s="246"/>
      <c r="M296" s="247"/>
      <c r="N296" s="248"/>
      <c r="O296" s="248"/>
      <c r="P296" s="248"/>
      <c r="Q296" s="248"/>
      <c r="R296" s="248"/>
      <c r="S296" s="248"/>
      <c r="T296" s="249"/>
      <c r="AT296" s="250" t="s">
        <v>172</v>
      </c>
      <c r="AU296" s="250" t="s">
        <v>82</v>
      </c>
      <c r="AV296" s="14" t="s">
        <v>80</v>
      </c>
      <c r="AW296" s="14" t="s">
        <v>36</v>
      </c>
      <c r="AX296" s="14" t="s">
        <v>73</v>
      </c>
      <c r="AY296" s="250" t="s">
        <v>162</v>
      </c>
    </row>
    <row r="297" spans="2:51" s="12" customFormat="1" ht="13.5">
      <c r="B297" s="216"/>
      <c r="C297" s="217"/>
      <c r="D297" s="218" t="s">
        <v>172</v>
      </c>
      <c r="E297" s="219" t="s">
        <v>23</v>
      </c>
      <c r="F297" s="220" t="s">
        <v>604</v>
      </c>
      <c r="G297" s="217"/>
      <c r="H297" s="221">
        <v>8.4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172</v>
      </c>
      <c r="AU297" s="227" t="s">
        <v>82</v>
      </c>
      <c r="AV297" s="12" t="s">
        <v>82</v>
      </c>
      <c r="AW297" s="12" t="s">
        <v>36</v>
      </c>
      <c r="AX297" s="12" t="s">
        <v>73</v>
      </c>
      <c r="AY297" s="227" t="s">
        <v>162</v>
      </c>
    </row>
    <row r="298" spans="2:51" s="12" customFormat="1" ht="13.5">
      <c r="B298" s="216"/>
      <c r="C298" s="217"/>
      <c r="D298" s="218" t="s">
        <v>172</v>
      </c>
      <c r="E298" s="219" t="s">
        <v>23</v>
      </c>
      <c r="F298" s="220" t="s">
        <v>584</v>
      </c>
      <c r="G298" s="217"/>
      <c r="H298" s="221">
        <v>-3.546</v>
      </c>
      <c r="I298" s="222"/>
      <c r="J298" s="217"/>
      <c r="K298" s="217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172</v>
      </c>
      <c r="AU298" s="227" t="s">
        <v>82</v>
      </c>
      <c r="AV298" s="12" t="s">
        <v>82</v>
      </c>
      <c r="AW298" s="12" t="s">
        <v>36</v>
      </c>
      <c r="AX298" s="12" t="s">
        <v>73</v>
      </c>
      <c r="AY298" s="227" t="s">
        <v>162</v>
      </c>
    </row>
    <row r="299" spans="2:51" s="15" customFormat="1" ht="13.5">
      <c r="B299" s="251"/>
      <c r="C299" s="252"/>
      <c r="D299" s="218" t="s">
        <v>172</v>
      </c>
      <c r="E299" s="253" t="s">
        <v>23</v>
      </c>
      <c r="F299" s="254" t="s">
        <v>257</v>
      </c>
      <c r="G299" s="252"/>
      <c r="H299" s="255">
        <v>4.854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AT299" s="261" t="s">
        <v>172</v>
      </c>
      <c r="AU299" s="261" t="s">
        <v>82</v>
      </c>
      <c r="AV299" s="15" t="s">
        <v>183</v>
      </c>
      <c r="AW299" s="15" t="s">
        <v>36</v>
      </c>
      <c r="AX299" s="15" t="s">
        <v>73</v>
      </c>
      <c r="AY299" s="261" t="s">
        <v>162</v>
      </c>
    </row>
    <row r="300" spans="2:51" s="14" customFormat="1" ht="13.5">
      <c r="B300" s="241"/>
      <c r="C300" s="242"/>
      <c r="D300" s="218" t="s">
        <v>172</v>
      </c>
      <c r="E300" s="243" t="s">
        <v>23</v>
      </c>
      <c r="F300" s="244" t="s">
        <v>541</v>
      </c>
      <c r="G300" s="242"/>
      <c r="H300" s="243" t="s">
        <v>23</v>
      </c>
      <c r="I300" s="245"/>
      <c r="J300" s="242"/>
      <c r="K300" s="242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172</v>
      </c>
      <c r="AU300" s="250" t="s">
        <v>82</v>
      </c>
      <c r="AV300" s="14" t="s">
        <v>80</v>
      </c>
      <c r="AW300" s="14" t="s">
        <v>36</v>
      </c>
      <c r="AX300" s="14" t="s">
        <v>73</v>
      </c>
      <c r="AY300" s="250" t="s">
        <v>162</v>
      </c>
    </row>
    <row r="301" spans="2:51" s="12" customFormat="1" ht="13.5">
      <c r="B301" s="216"/>
      <c r="C301" s="217"/>
      <c r="D301" s="218" t="s">
        <v>172</v>
      </c>
      <c r="E301" s="219" t="s">
        <v>23</v>
      </c>
      <c r="F301" s="220" t="s">
        <v>605</v>
      </c>
      <c r="G301" s="217"/>
      <c r="H301" s="221">
        <v>10.8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172</v>
      </c>
      <c r="AU301" s="227" t="s">
        <v>82</v>
      </c>
      <c r="AV301" s="12" t="s">
        <v>82</v>
      </c>
      <c r="AW301" s="12" t="s">
        <v>36</v>
      </c>
      <c r="AX301" s="12" t="s">
        <v>73</v>
      </c>
      <c r="AY301" s="227" t="s">
        <v>162</v>
      </c>
    </row>
    <row r="302" spans="2:51" s="12" customFormat="1" ht="13.5">
      <c r="B302" s="216"/>
      <c r="C302" s="217"/>
      <c r="D302" s="218" t="s">
        <v>172</v>
      </c>
      <c r="E302" s="219" t="s">
        <v>23</v>
      </c>
      <c r="F302" s="220" t="s">
        <v>574</v>
      </c>
      <c r="G302" s="217"/>
      <c r="H302" s="221">
        <v>-1.182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172</v>
      </c>
      <c r="AU302" s="227" t="s">
        <v>82</v>
      </c>
      <c r="AV302" s="12" t="s">
        <v>82</v>
      </c>
      <c r="AW302" s="12" t="s">
        <v>36</v>
      </c>
      <c r="AX302" s="12" t="s">
        <v>73</v>
      </c>
      <c r="AY302" s="227" t="s">
        <v>162</v>
      </c>
    </row>
    <row r="303" spans="2:51" s="15" customFormat="1" ht="13.5">
      <c r="B303" s="251"/>
      <c r="C303" s="252"/>
      <c r="D303" s="218" t="s">
        <v>172</v>
      </c>
      <c r="E303" s="253" t="s">
        <v>23</v>
      </c>
      <c r="F303" s="254" t="s">
        <v>257</v>
      </c>
      <c r="G303" s="252"/>
      <c r="H303" s="255">
        <v>9.618</v>
      </c>
      <c r="I303" s="256"/>
      <c r="J303" s="252"/>
      <c r="K303" s="252"/>
      <c r="L303" s="257"/>
      <c r="M303" s="258"/>
      <c r="N303" s="259"/>
      <c r="O303" s="259"/>
      <c r="P303" s="259"/>
      <c r="Q303" s="259"/>
      <c r="R303" s="259"/>
      <c r="S303" s="259"/>
      <c r="T303" s="260"/>
      <c r="AT303" s="261" t="s">
        <v>172</v>
      </c>
      <c r="AU303" s="261" t="s">
        <v>82</v>
      </c>
      <c r="AV303" s="15" t="s">
        <v>183</v>
      </c>
      <c r="AW303" s="15" t="s">
        <v>36</v>
      </c>
      <c r="AX303" s="15" t="s">
        <v>73</v>
      </c>
      <c r="AY303" s="261" t="s">
        <v>162</v>
      </c>
    </row>
    <row r="304" spans="2:51" s="14" customFormat="1" ht="13.5">
      <c r="B304" s="241"/>
      <c r="C304" s="242"/>
      <c r="D304" s="218" t="s">
        <v>172</v>
      </c>
      <c r="E304" s="243" t="s">
        <v>23</v>
      </c>
      <c r="F304" s="244" t="s">
        <v>543</v>
      </c>
      <c r="G304" s="242"/>
      <c r="H304" s="243" t="s">
        <v>23</v>
      </c>
      <c r="I304" s="245"/>
      <c r="J304" s="242"/>
      <c r="K304" s="242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172</v>
      </c>
      <c r="AU304" s="250" t="s">
        <v>82</v>
      </c>
      <c r="AV304" s="14" t="s">
        <v>80</v>
      </c>
      <c r="AW304" s="14" t="s">
        <v>36</v>
      </c>
      <c r="AX304" s="14" t="s">
        <v>73</v>
      </c>
      <c r="AY304" s="250" t="s">
        <v>162</v>
      </c>
    </row>
    <row r="305" spans="2:51" s="12" customFormat="1" ht="13.5">
      <c r="B305" s="216"/>
      <c r="C305" s="217"/>
      <c r="D305" s="218" t="s">
        <v>172</v>
      </c>
      <c r="E305" s="219" t="s">
        <v>23</v>
      </c>
      <c r="F305" s="220" t="s">
        <v>606</v>
      </c>
      <c r="G305" s="217"/>
      <c r="H305" s="221">
        <v>8.8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172</v>
      </c>
      <c r="AU305" s="227" t="s">
        <v>82</v>
      </c>
      <c r="AV305" s="12" t="s">
        <v>82</v>
      </c>
      <c r="AW305" s="12" t="s">
        <v>36</v>
      </c>
      <c r="AX305" s="12" t="s">
        <v>73</v>
      </c>
      <c r="AY305" s="227" t="s">
        <v>162</v>
      </c>
    </row>
    <row r="306" spans="2:51" s="12" customFormat="1" ht="13.5">
      <c r="B306" s="216"/>
      <c r="C306" s="217"/>
      <c r="D306" s="218" t="s">
        <v>172</v>
      </c>
      <c r="E306" s="219" t="s">
        <v>23</v>
      </c>
      <c r="F306" s="220" t="s">
        <v>574</v>
      </c>
      <c r="G306" s="217"/>
      <c r="H306" s="221">
        <v>-1.182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172</v>
      </c>
      <c r="AU306" s="227" t="s">
        <v>82</v>
      </c>
      <c r="AV306" s="12" t="s">
        <v>82</v>
      </c>
      <c r="AW306" s="12" t="s">
        <v>36</v>
      </c>
      <c r="AX306" s="12" t="s">
        <v>73</v>
      </c>
      <c r="AY306" s="227" t="s">
        <v>162</v>
      </c>
    </row>
    <row r="307" spans="2:51" s="15" customFormat="1" ht="13.5">
      <c r="B307" s="251"/>
      <c r="C307" s="252"/>
      <c r="D307" s="218" t="s">
        <v>172</v>
      </c>
      <c r="E307" s="253" t="s">
        <v>23</v>
      </c>
      <c r="F307" s="254" t="s">
        <v>257</v>
      </c>
      <c r="G307" s="252"/>
      <c r="H307" s="255">
        <v>7.618</v>
      </c>
      <c r="I307" s="256"/>
      <c r="J307" s="252"/>
      <c r="K307" s="252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172</v>
      </c>
      <c r="AU307" s="261" t="s">
        <v>82</v>
      </c>
      <c r="AV307" s="15" t="s">
        <v>183</v>
      </c>
      <c r="AW307" s="15" t="s">
        <v>36</v>
      </c>
      <c r="AX307" s="15" t="s">
        <v>73</v>
      </c>
      <c r="AY307" s="261" t="s">
        <v>162</v>
      </c>
    </row>
    <row r="308" spans="2:51" s="14" customFormat="1" ht="13.5">
      <c r="B308" s="241"/>
      <c r="C308" s="242"/>
      <c r="D308" s="218" t="s">
        <v>172</v>
      </c>
      <c r="E308" s="243" t="s">
        <v>23</v>
      </c>
      <c r="F308" s="244" t="s">
        <v>545</v>
      </c>
      <c r="G308" s="242"/>
      <c r="H308" s="243" t="s">
        <v>23</v>
      </c>
      <c r="I308" s="245"/>
      <c r="J308" s="242"/>
      <c r="K308" s="242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172</v>
      </c>
      <c r="AU308" s="250" t="s">
        <v>82</v>
      </c>
      <c r="AV308" s="14" t="s">
        <v>80</v>
      </c>
      <c r="AW308" s="14" t="s">
        <v>36</v>
      </c>
      <c r="AX308" s="14" t="s">
        <v>73</v>
      </c>
      <c r="AY308" s="250" t="s">
        <v>162</v>
      </c>
    </row>
    <row r="309" spans="2:51" s="12" customFormat="1" ht="13.5">
      <c r="B309" s="216"/>
      <c r="C309" s="217"/>
      <c r="D309" s="218" t="s">
        <v>172</v>
      </c>
      <c r="E309" s="219" t="s">
        <v>23</v>
      </c>
      <c r="F309" s="220" t="s">
        <v>604</v>
      </c>
      <c r="G309" s="217"/>
      <c r="H309" s="221">
        <v>8.4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172</v>
      </c>
      <c r="AU309" s="227" t="s">
        <v>82</v>
      </c>
      <c r="AV309" s="12" t="s">
        <v>82</v>
      </c>
      <c r="AW309" s="12" t="s">
        <v>36</v>
      </c>
      <c r="AX309" s="12" t="s">
        <v>73</v>
      </c>
      <c r="AY309" s="227" t="s">
        <v>162</v>
      </c>
    </row>
    <row r="310" spans="2:51" s="12" customFormat="1" ht="13.5">
      <c r="B310" s="216"/>
      <c r="C310" s="217"/>
      <c r="D310" s="218" t="s">
        <v>172</v>
      </c>
      <c r="E310" s="219" t="s">
        <v>23</v>
      </c>
      <c r="F310" s="220" t="s">
        <v>584</v>
      </c>
      <c r="G310" s="217"/>
      <c r="H310" s="221">
        <v>-3.546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172</v>
      </c>
      <c r="AU310" s="227" t="s">
        <v>82</v>
      </c>
      <c r="AV310" s="12" t="s">
        <v>82</v>
      </c>
      <c r="AW310" s="12" t="s">
        <v>36</v>
      </c>
      <c r="AX310" s="12" t="s">
        <v>73</v>
      </c>
      <c r="AY310" s="227" t="s">
        <v>162</v>
      </c>
    </row>
    <row r="311" spans="2:51" s="15" customFormat="1" ht="13.5">
      <c r="B311" s="251"/>
      <c r="C311" s="252"/>
      <c r="D311" s="218" t="s">
        <v>172</v>
      </c>
      <c r="E311" s="253" t="s">
        <v>23</v>
      </c>
      <c r="F311" s="254" t="s">
        <v>257</v>
      </c>
      <c r="G311" s="252"/>
      <c r="H311" s="255">
        <v>4.854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AT311" s="261" t="s">
        <v>172</v>
      </c>
      <c r="AU311" s="261" t="s">
        <v>82</v>
      </c>
      <c r="AV311" s="15" t="s">
        <v>183</v>
      </c>
      <c r="AW311" s="15" t="s">
        <v>36</v>
      </c>
      <c r="AX311" s="15" t="s">
        <v>73</v>
      </c>
      <c r="AY311" s="261" t="s">
        <v>162</v>
      </c>
    </row>
    <row r="312" spans="2:51" s="14" customFormat="1" ht="13.5">
      <c r="B312" s="241"/>
      <c r="C312" s="242"/>
      <c r="D312" s="218" t="s">
        <v>172</v>
      </c>
      <c r="E312" s="243" t="s">
        <v>23</v>
      </c>
      <c r="F312" s="244" t="s">
        <v>546</v>
      </c>
      <c r="G312" s="242"/>
      <c r="H312" s="243" t="s">
        <v>23</v>
      </c>
      <c r="I312" s="245"/>
      <c r="J312" s="242"/>
      <c r="K312" s="242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172</v>
      </c>
      <c r="AU312" s="250" t="s">
        <v>82</v>
      </c>
      <c r="AV312" s="14" t="s">
        <v>80</v>
      </c>
      <c r="AW312" s="14" t="s">
        <v>36</v>
      </c>
      <c r="AX312" s="14" t="s">
        <v>73</v>
      </c>
      <c r="AY312" s="250" t="s">
        <v>162</v>
      </c>
    </row>
    <row r="313" spans="2:51" s="12" customFormat="1" ht="13.5">
      <c r="B313" s="216"/>
      <c r="C313" s="217"/>
      <c r="D313" s="218" t="s">
        <v>172</v>
      </c>
      <c r="E313" s="219" t="s">
        <v>23</v>
      </c>
      <c r="F313" s="220" t="s">
        <v>605</v>
      </c>
      <c r="G313" s="217"/>
      <c r="H313" s="221">
        <v>10.8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172</v>
      </c>
      <c r="AU313" s="227" t="s">
        <v>82</v>
      </c>
      <c r="AV313" s="12" t="s">
        <v>82</v>
      </c>
      <c r="AW313" s="12" t="s">
        <v>36</v>
      </c>
      <c r="AX313" s="12" t="s">
        <v>73</v>
      </c>
      <c r="AY313" s="227" t="s">
        <v>162</v>
      </c>
    </row>
    <row r="314" spans="2:51" s="12" customFormat="1" ht="13.5">
      <c r="B314" s="216"/>
      <c r="C314" s="217"/>
      <c r="D314" s="218" t="s">
        <v>172</v>
      </c>
      <c r="E314" s="219" t="s">
        <v>23</v>
      </c>
      <c r="F314" s="220" t="s">
        <v>574</v>
      </c>
      <c r="G314" s="217"/>
      <c r="H314" s="221">
        <v>-1.182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172</v>
      </c>
      <c r="AU314" s="227" t="s">
        <v>82</v>
      </c>
      <c r="AV314" s="12" t="s">
        <v>82</v>
      </c>
      <c r="AW314" s="12" t="s">
        <v>36</v>
      </c>
      <c r="AX314" s="12" t="s">
        <v>73</v>
      </c>
      <c r="AY314" s="227" t="s">
        <v>162</v>
      </c>
    </row>
    <row r="315" spans="2:51" s="15" customFormat="1" ht="13.5">
      <c r="B315" s="251"/>
      <c r="C315" s="252"/>
      <c r="D315" s="218" t="s">
        <v>172</v>
      </c>
      <c r="E315" s="253" t="s">
        <v>23</v>
      </c>
      <c r="F315" s="254" t="s">
        <v>257</v>
      </c>
      <c r="G315" s="252"/>
      <c r="H315" s="255">
        <v>9.618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AT315" s="261" t="s">
        <v>172</v>
      </c>
      <c r="AU315" s="261" t="s">
        <v>82</v>
      </c>
      <c r="AV315" s="15" t="s">
        <v>183</v>
      </c>
      <c r="AW315" s="15" t="s">
        <v>36</v>
      </c>
      <c r="AX315" s="15" t="s">
        <v>73</v>
      </c>
      <c r="AY315" s="261" t="s">
        <v>162</v>
      </c>
    </row>
    <row r="316" spans="2:51" s="14" customFormat="1" ht="13.5">
      <c r="B316" s="241"/>
      <c r="C316" s="242"/>
      <c r="D316" s="218" t="s">
        <v>172</v>
      </c>
      <c r="E316" s="243" t="s">
        <v>23</v>
      </c>
      <c r="F316" s="244" t="s">
        <v>547</v>
      </c>
      <c r="G316" s="242"/>
      <c r="H316" s="243" t="s">
        <v>23</v>
      </c>
      <c r="I316" s="245"/>
      <c r="J316" s="242"/>
      <c r="K316" s="242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172</v>
      </c>
      <c r="AU316" s="250" t="s">
        <v>82</v>
      </c>
      <c r="AV316" s="14" t="s">
        <v>80</v>
      </c>
      <c r="AW316" s="14" t="s">
        <v>36</v>
      </c>
      <c r="AX316" s="14" t="s">
        <v>73</v>
      </c>
      <c r="AY316" s="250" t="s">
        <v>162</v>
      </c>
    </row>
    <row r="317" spans="2:51" s="12" customFormat="1" ht="13.5">
      <c r="B317" s="216"/>
      <c r="C317" s="217"/>
      <c r="D317" s="218" t="s">
        <v>172</v>
      </c>
      <c r="E317" s="219" t="s">
        <v>23</v>
      </c>
      <c r="F317" s="220" t="s">
        <v>606</v>
      </c>
      <c r="G317" s="217"/>
      <c r="H317" s="221">
        <v>8.8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172</v>
      </c>
      <c r="AU317" s="227" t="s">
        <v>82</v>
      </c>
      <c r="AV317" s="12" t="s">
        <v>82</v>
      </c>
      <c r="AW317" s="12" t="s">
        <v>36</v>
      </c>
      <c r="AX317" s="12" t="s">
        <v>73</v>
      </c>
      <c r="AY317" s="227" t="s">
        <v>162</v>
      </c>
    </row>
    <row r="318" spans="2:51" s="12" customFormat="1" ht="13.5">
      <c r="B318" s="216"/>
      <c r="C318" s="217"/>
      <c r="D318" s="218" t="s">
        <v>172</v>
      </c>
      <c r="E318" s="219" t="s">
        <v>23</v>
      </c>
      <c r="F318" s="220" t="s">
        <v>574</v>
      </c>
      <c r="G318" s="217"/>
      <c r="H318" s="221">
        <v>-1.182</v>
      </c>
      <c r="I318" s="222"/>
      <c r="J318" s="217"/>
      <c r="K318" s="217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172</v>
      </c>
      <c r="AU318" s="227" t="s">
        <v>82</v>
      </c>
      <c r="AV318" s="12" t="s">
        <v>82</v>
      </c>
      <c r="AW318" s="12" t="s">
        <v>36</v>
      </c>
      <c r="AX318" s="12" t="s">
        <v>73</v>
      </c>
      <c r="AY318" s="227" t="s">
        <v>162</v>
      </c>
    </row>
    <row r="319" spans="2:51" s="15" customFormat="1" ht="13.5">
      <c r="B319" s="251"/>
      <c r="C319" s="252"/>
      <c r="D319" s="218" t="s">
        <v>172</v>
      </c>
      <c r="E319" s="253" t="s">
        <v>23</v>
      </c>
      <c r="F319" s="254" t="s">
        <v>257</v>
      </c>
      <c r="G319" s="252"/>
      <c r="H319" s="255">
        <v>7.618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172</v>
      </c>
      <c r="AU319" s="261" t="s">
        <v>82</v>
      </c>
      <c r="AV319" s="15" t="s">
        <v>183</v>
      </c>
      <c r="AW319" s="15" t="s">
        <v>36</v>
      </c>
      <c r="AX319" s="15" t="s">
        <v>73</v>
      </c>
      <c r="AY319" s="261" t="s">
        <v>162</v>
      </c>
    </row>
    <row r="320" spans="2:51" s="13" customFormat="1" ht="13.5">
      <c r="B320" s="228"/>
      <c r="C320" s="229"/>
      <c r="D320" s="218" t="s">
        <v>172</v>
      </c>
      <c r="E320" s="230" t="s">
        <v>23</v>
      </c>
      <c r="F320" s="231" t="s">
        <v>174</v>
      </c>
      <c r="G320" s="229"/>
      <c r="H320" s="232">
        <v>65.514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172</v>
      </c>
      <c r="AU320" s="238" t="s">
        <v>82</v>
      </c>
      <c r="AV320" s="13" t="s">
        <v>170</v>
      </c>
      <c r="AW320" s="13" t="s">
        <v>36</v>
      </c>
      <c r="AX320" s="13" t="s">
        <v>80</v>
      </c>
      <c r="AY320" s="238" t="s">
        <v>162</v>
      </c>
    </row>
    <row r="321" spans="2:65" s="1" customFormat="1" ht="38.25" customHeight="1">
      <c r="B321" s="42"/>
      <c r="C321" s="204" t="s">
        <v>304</v>
      </c>
      <c r="D321" s="204" t="s">
        <v>165</v>
      </c>
      <c r="E321" s="205" t="s">
        <v>607</v>
      </c>
      <c r="F321" s="206" t="s">
        <v>608</v>
      </c>
      <c r="G321" s="207" t="s">
        <v>168</v>
      </c>
      <c r="H321" s="208">
        <v>188.396</v>
      </c>
      <c r="I321" s="209"/>
      <c r="J321" s="210">
        <f>ROUND(I321*H321,2)</f>
        <v>0</v>
      </c>
      <c r="K321" s="206" t="s">
        <v>169</v>
      </c>
      <c r="L321" s="62"/>
      <c r="M321" s="211" t="s">
        <v>23</v>
      </c>
      <c r="N321" s="212" t="s">
        <v>44</v>
      </c>
      <c r="O321" s="43"/>
      <c r="P321" s="213">
        <f>O321*H321</f>
        <v>0</v>
      </c>
      <c r="Q321" s="213">
        <v>0.01838</v>
      </c>
      <c r="R321" s="213">
        <f>Q321*H321</f>
        <v>3.46271848</v>
      </c>
      <c r="S321" s="213">
        <v>0</v>
      </c>
      <c r="T321" s="214">
        <f>S321*H321</f>
        <v>0</v>
      </c>
      <c r="AR321" s="25" t="s">
        <v>170</v>
      </c>
      <c r="AT321" s="25" t="s">
        <v>165</v>
      </c>
      <c r="AU321" s="25" t="s">
        <v>82</v>
      </c>
      <c r="AY321" s="25" t="s">
        <v>162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25" t="s">
        <v>80</v>
      </c>
      <c r="BK321" s="215">
        <f>ROUND(I321*H321,2)</f>
        <v>0</v>
      </c>
      <c r="BL321" s="25" t="s">
        <v>170</v>
      </c>
      <c r="BM321" s="25" t="s">
        <v>609</v>
      </c>
    </row>
    <row r="322" spans="2:51" s="12" customFormat="1" ht="13.5">
      <c r="B322" s="216"/>
      <c r="C322" s="217"/>
      <c r="D322" s="218" t="s">
        <v>172</v>
      </c>
      <c r="E322" s="219" t="s">
        <v>23</v>
      </c>
      <c r="F322" s="220" t="s">
        <v>610</v>
      </c>
      <c r="G322" s="217"/>
      <c r="H322" s="221">
        <v>268.594</v>
      </c>
      <c r="I322" s="222"/>
      <c r="J322" s="217"/>
      <c r="K322" s="217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172</v>
      </c>
      <c r="AU322" s="227" t="s">
        <v>82</v>
      </c>
      <c r="AV322" s="12" t="s">
        <v>82</v>
      </c>
      <c r="AW322" s="12" t="s">
        <v>36</v>
      </c>
      <c r="AX322" s="12" t="s">
        <v>73</v>
      </c>
      <c r="AY322" s="227" t="s">
        <v>162</v>
      </c>
    </row>
    <row r="323" spans="2:51" s="12" customFormat="1" ht="13.5">
      <c r="B323" s="216"/>
      <c r="C323" s="217"/>
      <c r="D323" s="218" t="s">
        <v>172</v>
      </c>
      <c r="E323" s="219" t="s">
        <v>23</v>
      </c>
      <c r="F323" s="220" t="s">
        <v>611</v>
      </c>
      <c r="G323" s="217"/>
      <c r="H323" s="221">
        <v>-65.514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172</v>
      </c>
      <c r="AU323" s="227" t="s">
        <v>82</v>
      </c>
      <c r="AV323" s="12" t="s">
        <v>82</v>
      </c>
      <c r="AW323" s="12" t="s">
        <v>36</v>
      </c>
      <c r="AX323" s="12" t="s">
        <v>73</v>
      </c>
      <c r="AY323" s="227" t="s">
        <v>162</v>
      </c>
    </row>
    <row r="324" spans="2:51" s="12" customFormat="1" ht="13.5">
      <c r="B324" s="216"/>
      <c r="C324" s="217"/>
      <c r="D324" s="218" t="s">
        <v>172</v>
      </c>
      <c r="E324" s="219" t="s">
        <v>23</v>
      </c>
      <c r="F324" s="220" t="s">
        <v>612</v>
      </c>
      <c r="G324" s="217"/>
      <c r="H324" s="221">
        <v>-14.684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172</v>
      </c>
      <c r="AU324" s="227" t="s">
        <v>82</v>
      </c>
      <c r="AV324" s="12" t="s">
        <v>82</v>
      </c>
      <c r="AW324" s="12" t="s">
        <v>36</v>
      </c>
      <c r="AX324" s="12" t="s">
        <v>73</v>
      </c>
      <c r="AY324" s="227" t="s">
        <v>162</v>
      </c>
    </row>
    <row r="325" spans="2:51" s="13" customFormat="1" ht="13.5">
      <c r="B325" s="228"/>
      <c r="C325" s="229"/>
      <c r="D325" s="218" t="s">
        <v>172</v>
      </c>
      <c r="E325" s="230" t="s">
        <v>23</v>
      </c>
      <c r="F325" s="231" t="s">
        <v>174</v>
      </c>
      <c r="G325" s="229"/>
      <c r="H325" s="232">
        <v>188.396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172</v>
      </c>
      <c r="AU325" s="238" t="s">
        <v>82</v>
      </c>
      <c r="AV325" s="13" t="s">
        <v>170</v>
      </c>
      <c r="AW325" s="13" t="s">
        <v>36</v>
      </c>
      <c r="AX325" s="13" t="s">
        <v>80</v>
      </c>
      <c r="AY325" s="238" t="s">
        <v>162</v>
      </c>
    </row>
    <row r="326" spans="2:65" s="1" customFormat="1" ht="16.5" customHeight="1">
      <c r="B326" s="42"/>
      <c r="C326" s="204" t="s">
        <v>310</v>
      </c>
      <c r="D326" s="204" t="s">
        <v>165</v>
      </c>
      <c r="E326" s="205" t="s">
        <v>613</v>
      </c>
      <c r="F326" s="206" t="s">
        <v>614</v>
      </c>
      <c r="G326" s="207" t="s">
        <v>168</v>
      </c>
      <c r="H326" s="208">
        <v>14.684</v>
      </c>
      <c r="I326" s="209"/>
      <c r="J326" s="210">
        <f>ROUND(I326*H326,2)</f>
        <v>0</v>
      </c>
      <c r="K326" s="206" t="s">
        <v>169</v>
      </c>
      <c r="L326" s="62"/>
      <c r="M326" s="211" t="s">
        <v>23</v>
      </c>
      <c r="N326" s="212" t="s">
        <v>44</v>
      </c>
      <c r="O326" s="43"/>
      <c r="P326" s="213">
        <f>O326*H326</f>
        <v>0</v>
      </c>
      <c r="Q326" s="213">
        <v>0.03358</v>
      </c>
      <c r="R326" s="213">
        <f>Q326*H326</f>
        <v>0.49308872</v>
      </c>
      <c r="S326" s="213">
        <v>0</v>
      </c>
      <c r="T326" s="214">
        <f>S326*H326</f>
        <v>0</v>
      </c>
      <c r="AR326" s="25" t="s">
        <v>170</v>
      </c>
      <c r="AT326" s="25" t="s">
        <v>165</v>
      </c>
      <c r="AU326" s="25" t="s">
        <v>82</v>
      </c>
      <c r="AY326" s="25" t="s">
        <v>162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25" t="s">
        <v>80</v>
      </c>
      <c r="BK326" s="215">
        <f>ROUND(I326*H326,2)</f>
        <v>0</v>
      </c>
      <c r="BL326" s="25" t="s">
        <v>170</v>
      </c>
      <c r="BM326" s="25" t="s">
        <v>615</v>
      </c>
    </row>
    <row r="327" spans="2:51" s="14" customFormat="1" ht="13.5">
      <c r="B327" s="241"/>
      <c r="C327" s="242"/>
      <c r="D327" s="218" t="s">
        <v>172</v>
      </c>
      <c r="E327" s="243" t="s">
        <v>23</v>
      </c>
      <c r="F327" s="244" t="s">
        <v>491</v>
      </c>
      <c r="G327" s="242"/>
      <c r="H327" s="243" t="s">
        <v>23</v>
      </c>
      <c r="I327" s="245"/>
      <c r="J327" s="242"/>
      <c r="K327" s="242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172</v>
      </c>
      <c r="AU327" s="250" t="s">
        <v>82</v>
      </c>
      <c r="AV327" s="14" t="s">
        <v>80</v>
      </c>
      <c r="AW327" s="14" t="s">
        <v>36</v>
      </c>
      <c r="AX327" s="14" t="s">
        <v>73</v>
      </c>
      <c r="AY327" s="250" t="s">
        <v>162</v>
      </c>
    </row>
    <row r="328" spans="2:51" s="12" customFormat="1" ht="27">
      <c r="B328" s="216"/>
      <c r="C328" s="217"/>
      <c r="D328" s="218" t="s">
        <v>172</v>
      </c>
      <c r="E328" s="219" t="s">
        <v>23</v>
      </c>
      <c r="F328" s="220" t="s">
        <v>616</v>
      </c>
      <c r="G328" s="217"/>
      <c r="H328" s="221">
        <v>14.684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172</v>
      </c>
      <c r="AU328" s="227" t="s">
        <v>82</v>
      </c>
      <c r="AV328" s="12" t="s">
        <v>82</v>
      </c>
      <c r="AW328" s="12" t="s">
        <v>36</v>
      </c>
      <c r="AX328" s="12" t="s">
        <v>73</v>
      </c>
      <c r="AY328" s="227" t="s">
        <v>162</v>
      </c>
    </row>
    <row r="329" spans="2:51" s="13" customFormat="1" ht="13.5">
      <c r="B329" s="228"/>
      <c r="C329" s="229"/>
      <c r="D329" s="218" t="s">
        <v>172</v>
      </c>
      <c r="E329" s="230" t="s">
        <v>23</v>
      </c>
      <c r="F329" s="231" t="s">
        <v>174</v>
      </c>
      <c r="G329" s="229"/>
      <c r="H329" s="232">
        <v>14.684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172</v>
      </c>
      <c r="AU329" s="238" t="s">
        <v>82</v>
      </c>
      <c r="AV329" s="13" t="s">
        <v>170</v>
      </c>
      <c r="AW329" s="13" t="s">
        <v>36</v>
      </c>
      <c r="AX329" s="13" t="s">
        <v>80</v>
      </c>
      <c r="AY329" s="238" t="s">
        <v>162</v>
      </c>
    </row>
    <row r="330" spans="2:65" s="1" customFormat="1" ht="25.5" customHeight="1">
      <c r="B330" s="42"/>
      <c r="C330" s="204" t="s">
        <v>9</v>
      </c>
      <c r="D330" s="204" t="s">
        <v>165</v>
      </c>
      <c r="E330" s="205" t="s">
        <v>617</v>
      </c>
      <c r="F330" s="206" t="s">
        <v>618</v>
      </c>
      <c r="G330" s="207" t="s">
        <v>186</v>
      </c>
      <c r="H330" s="208">
        <v>227.52</v>
      </c>
      <c r="I330" s="209"/>
      <c r="J330" s="210">
        <f>ROUND(I330*H330,2)</f>
        <v>0</v>
      </c>
      <c r="K330" s="206" t="s">
        <v>169</v>
      </c>
      <c r="L330" s="62"/>
      <c r="M330" s="211" t="s">
        <v>23</v>
      </c>
      <c r="N330" s="212" t="s">
        <v>44</v>
      </c>
      <c r="O330" s="43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25" t="s">
        <v>170</v>
      </c>
      <c r="AT330" s="25" t="s">
        <v>165</v>
      </c>
      <c r="AU330" s="25" t="s">
        <v>82</v>
      </c>
      <c r="AY330" s="25" t="s">
        <v>162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5" t="s">
        <v>80</v>
      </c>
      <c r="BK330" s="215">
        <f>ROUND(I330*H330,2)</f>
        <v>0</v>
      </c>
      <c r="BL330" s="25" t="s">
        <v>170</v>
      </c>
      <c r="BM330" s="25" t="s">
        <v>619</v>
      </c>
    </row>
    <row r="331" spans="2:47" s="1" customFormat="1" ht="27">
      <c r="B331" s="42"/>
      <c r="C331" s="64"/>
      <c r="D331" s="218" t="s">
        <v>179</v>
      </c>
      <c r="E331" s="64"/>
      <c r="F331" s="239" t="s">
        <v>620</v>
      </c>
      <c r="G331" s="64"/>
      <c r="H331" s="64"/>
      <c r="I331" s="173"/>
      <c r="J331" s="64"/>
      <c r="K331" s="64"/>
      <c r="L331" s="62"/>
      <c r="M331" s="240"/>
      <c r="N331" s="43"/>
      <c r="O331" s="43"/>
      <c r="P331" s="43"/>
      <c r="Q331" s="43"/>
      <c r="R331" s="43"/>
      <c r="S331" s="43"/>
      <c r="T331" s="79"/>
      <c r="AT331" s="25" t="s">
        <v>179</v>
      </c>
      <c r="AU331" s="25" t="s">
        <v>82</v>
      </c>
    </row>
    <row r="332" spans="2:51" s="14" customFormat="1" ht="13.5">
      <c r="B332" s="241"/>
      <c r="C332" s="242"/>
      <c r="D332" s="218" t="s">
        <v>172</v>
      </c>
      <c r="E332" s="243" t="s">
        <v>23</v>
      </c>
      <c r="F332" s="244" t="s">
        <v>621</v>
      </c>
      <c r="G332" s="242"/>
      <c r="H332" s="243" t="s">
        <v>23</v>
      </c>
      <c r="I332" s="245"/>
      <c r="J332" s="242"/>
      <c r="K332" s="242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172</v>
      </c>
      <c r="AU332" s="250" t="s">
        <v>82</v>
      </c>
      <c r="AV332" s="14" t="s">
        <v>80</v>
      </c>
      <c r="AW332" s="14" t="s">
        <v>36</v>
      </c>
      <c r="AX332" s="14" t="s">
        <v>73</v>
      </c>
      <c r="AY332" s="250" t="s">
        <v>162</v>
      </c>
    </row>
    <row r="333" spans="2:51" s="12" customFormat="1" ht="13.5">
      <c r="B333" s="216"/>
      <c r="C333" s="217"/>
      <c r="D333" s="218" t="s">
        <v>172</v>
      </c>
      <c r="E333" s="219" t="s">
        <v>23</v>
      </c>
      <c r="F333" s="220" t="s">
        <v>622</v>
      </c>
      <c r="G333" s="217"/>
      <c r="H333" s="221">
        <v>160.2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172</v>
      </c>
      <c r="AU333" s="227" t="s">
        <v>82</v>
      </c>
      <c r="AV333" s="12" t="s">
        <v>82</v>
      </c>
      <c r="AW333" s="12" t="s">
        <v>36</v>
      </c>
      <c r="AX333" s="12" t="s">
        <v>73</v>
      </c>
      <c r="AY333" s="227" t="s">
        <v>162</v>
      </c>
    </row>
    <row r="334" spans="2:51" s="12" customFormat="1" ht="13.5">
      <c r="B334" s="216"/>
      <c r="C334" s="217"/>
      <c r="D334" s="218" t="s">
        <v>172</v>
      </c>
      <c r="E334" s="219" t="s">
        <v>23</v>
      </c>
      <c r="F334" s="220" t="s">
        <v>623</v>
      </c>
      <c r="G334" s="217"/>
      <c r="H334" s="221">
        <v>67.32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172</v>
      </c>
      <c r="AU334" s="227" t="s">
        <v>82</v>
      </c>
      <c r="AV334" s="12" t="s">
        <v>82</v>
      </c>
      <c r="AW334" s="12" t="s">
        <v>36</v>
      </c>
      <c r="AX334" s="12" t="s">
        <v>73</v>
      </c>
      <c r="AY334" s="227" t="s">
        <v>162</v>
      </c>
    </row>
    <row r="335" spans="2:51" s="13" customFormat="1" ht="13.5">
      <c r="B335" s="228"/>
      <c r="C335" s="229"/>
      <c r="D335" s="218" t="s">
        <v>172</v>
      </c>
      <c r="E335" s="230" t="s">
        <v>23</v>
      </c>
      <c r="F335" s="231" t="s">
        <v>174</v>
      </c>
      <c r="G335" s="229"/>
      <c r="H335" s="232">
        <v>227.52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172</v>
      </c>
      <c r="AU335" s="238" t="s">
        <v>82</v>
      </c>
      <c r="AV335" s="13" t="s">
        <v>170</v>
      </c>
      <c r="AW335" s="13" t="s">
        <v>36</v>
      </c>
      <c r="AX335" s="13" t="s">
        <v>80</v>
      </c>
      <c r="AY335" s="238" t="s">
        <v>162</v>
      </c>
    </row>
    <row r="336" spans="2:65" s="1" customFormat="1" ht="16.5" customHeight="1">
      <c r="B336" s="42"/>
      <c r="C336" s="265" t="s">
        <v>318</v>
      </c>
      <c r="D336" s="265" t="s">
        <v>624</v>
      </c>
      <c r="E336" s="266" t="s">
        <v>625</v>
      </c>
      <c r="F336" s="267" t="s">
        <v>626</v>
      </c>
      <c r="G336" s="268" t="s">
        <v>627</v>
      </c>
      <c r="H336" s="269">
        <v>238.896</v>
      </c>
      <c r="I336" s="270"/>
      <c r="J336" s="271">
        <f>ROUND(I336*H336,2)</f>
        <v>0</v>
      </c>
      <c r="K336" s="267" t="s">
        <v>23</v>
      </c>
      <c r="L336" s="272"/>
      <c r="M336" s="273" t="s">
        <v>23</v>
      </c>
      <c r="N336" s="274" t="s">
        <v>44</v>
      </c>
      <c r="O336" s="43"/>
      <c r="P336" s="213">
        <f>O336*H336</f>
        <v>0</v>
      </c>
      <c r="Q336" s="213">
        <v>0</v>
      </c>
      <c r="R336" s="213">
        <f>Q336*H336</f>
        <v>0</v>
      </c>
      <c r="S336" s="213">
        <v>0</v>
      </c>
      <c r="T336" s="214">
        <f>S336*H336</f>
        <v>0</v>
      </c>
      <c r="AR336" s="25" t="s">
        <v>212</v>
      </c>
      <c r="AT336" s="25" t="s">
        <v>624</v>
      </c>
      <c r="AU336" s="25" t="s">
        <v>82</v>
      </c>
      <c r="AY336" s="25" t="s">
        <v>162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25" t="s">
        <v>80</v>
      </c>
      <c r="BK336" s="215">
        <f>ROUND(I336*H336,2)</f>
        <v>0</v>
      </c>
      <c r="BL336" s="25" t="s">
        <v>170</v>
      </c>
      <c r="BM336" s="25" t="s">
        <v>628</v>
      </c>
    </row>
    <row r="337" spans="2:51" s="12" customFormat="1" ht="13.5">
      <c r="B337" s="216"/>
      <c r="C337" s="217"/>
      <c r="D337" s="218" t="s">
        <v>172</v>
      </c>
      <c r="E337" s="217"/>
      <c r="F337" s="220" t="s">
        <v>629</v>
      </c>
      <c r="G337" s="217"/>
      <c r="H337" s="221">
        <v>238.896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172</v>
      </c>
      <c r="AU337" s="227" t="s">
        <v>82</v>
      </c>
      <c r="AV337" s="12" t="s">
        <v>82</v>
      </c>
      <c r="AW337" s="12" t="s">
        <v>6</v>
      </c>
      <c r="AX337" s="12" t="s">
        <v>80</v>
      </c>
      <c r="AY337" s="227" t="s">
        <v>162</v>
      </c>
    </row>
    <row r="338" spans="2:65" s="1" customFormat="1" ht="38.25" customHeight="1">
      <c r="B338" s="42"/>
      <c r="C338" s="204" t="s">
        <v>323</v>
      </c>
      <c r="D338" s="204" t="s">
        <v>165</v>
      </c>
      <c r="E338" s="205" t="s">
        <v>630</v>
      </c>
      <c r="F338" s="206" t="s">
        <v>631</v>
      </c>
      <c r="G338" s="207" t="s">
        <v>186</v>
      </c>
      <c r="H338" s="208">
        <v>67.32</v>
      </c>
      <c r="I338" s="209"/>
      <c r="J338" s="210">
        <f>ROUND(I338*H338,2)</f>
        <v>0</v>
      </c>
      <c r="K338" s="206" t="s">
        <v>169</v>
      </c>
      <c r="L338" s="62"/>
      <c r="M338" s="211" t="s">
        <v>23</v>
      </c>
      <c r="N338" s="212" t="s">
        <v>44</v>
      </c>
      <c r="O338" s="43"/>
      <c r="P338" s="213">
        <f>O338*H338</f>
        <v>0</v>
      </c>
      <c r="Q338" s="213">
        <v>0</v>
      </c>
      <c r="R338" s="213">
        <f>Q338*H338</f>
        <v>0</v>
      </c>
      <c r="S338" s="213">
        <v>0</v>
      </c>
      <c r="T338" s="214">
        <f>S338*H338</f>
        <v>0</v>
      </c>
      <c r="AR338" s="25" t="s">
        <v>170</v>
      </c>
      <c r="AT338" s="25" t="s">
        <v>165</v>
      </c>
      <c r="AU338" s="25" t="s">
        <v>82</v>
      </c>
      <c r="AY338" s="25" t="s">
        <v>162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25" t="s">
        <v>80</v>
      </c>
      <c r="BK338" s="215">
        <f>ROUND(I338*H338,2)</f>
        <v>0</v>
      </c>
      <c r="BL338" s="25" t="s">
        <v>170</v>
      </c>
      <c r="BM338" s="25" t="s">
        <v>632</v>
      </c>
    </row>
    <row r="339" spans="2:47" s="1" customFormat="1" ht="27">
      <c r="B339" s="42"/>
      <c r="C339" s="64"/>
      <c r="D339" s="218" t="s">
        <v>179</v>
      </c>
      <c r="E339" s="64"/>
      <c r="F339" s="239" t="s">
        <v>620</v>
      </c>
      <c r="G339" s="64"/>
      <c r="H339" s="64"/>
      <c r="I339" s="173"/>
      <c r="J339" s="64"/>
      <c r="K339" s="64"/>
      <c r="L339" s="62"/>
      <c r="M339" s="240"/>
      <c r="N339" s="43"/>
      <c r="O339" s="43"/>
      <c r="P339" s="43"/>
      <c r="Q339" s="43"/>
      <c r="R339" s="43"/>
      <c r="S339" s="43"/>
      <c r="T339" s="79"/>
      <c r="AT339" s="25" t="s">
        <v>179</v>
      </c>
      <c r="AU339" s="25" t="s">
        <v>82</v>
      </c>
    </row>
    <row r="340" spans="2:51" s="14" customFormat="1" ht="13.5">
      <c r="B340" s="241"/>
      <c r="C340" s="242"/>
      <c r="D340" s="218" t="s">
        <v>172</v>
      </c>
      <c r="E340" s="243" t="s">
        <v>23</v>
      </c>
      <c r="F340" s="244" t="s">
        <v>633</v>
      </c>
      <c r="G340" s="242"/>
      <c r="H340" s="243" t="s">
        <v>23</v>
      </c>
      <c r="I340" s="245"/>
      <c r="J340" s="242"/>
      <c r="K340" s="242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172</v>
      </c>
      <c r="AU340" s="250" t="s">
        <v>82</v>
      </c>
      <c r="AV340" s="14" t="s">
        <v>80</v>
      </c>
      <c r="AW340" s="14" t="s">
        <v>36</v>
      </c>
      <c r="AX340" s="14" t="s">
        <v>73</v>
      </c>
      <c r="AY340" s="250" t="s">
        <v>162</v>
      </c>
    </row>
    <row r="341" spans="2:51" s="12" customFormat="1" ht="13.5">
      <c r="B341" s="216"/>
      <c r="C341" s="217"/>
      <c r="D341" s="218" t="s">
        <v>172</v>
      </c>
      <c r="E341" s="219" t="s">
        <v>23</v>
      </c>
      <c r="F341" s="220" t="s">
        <v>634</v>
      </c>
      <c r="G341" s="217"/>
      <c r="H341" s="221">
        <v>67.32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172</v>
      </c>
      <c r="AU341" s="227" t="s">
        <v>82</v>
      </c>
      <c r="AV341" s="12" t="s">
        <v>82</v>
      </c>
      <c r="AW341" s="12" t="s">
        <v>36</v>
      </c>
      <c r="AX341" s="12" t="s">
        <v>73</v>
      </c>
      <c r="AY341" s="227" t="s">
        <v>162</v>
      </c>
    </row>
    <row r="342" spans="2:51" s="13" customFormat="1" ht="13.5">
      <c r="B342" s="228"/>
      <c r="C342" s="229"/>
      <c r="D342" s="218" t="s">
        <v>172</v>
      </c>
      <c r="E342" s="230" t="s">
        <v>23</v>
      </c>
      <c r="F342" s="231" t="s">
        <v>174</v>
      </c>
      <c r="G342" s="229"/>
      <c r="H342" s="232">
        <v>67.32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172</v>
      </c>
      <c r="AU342" s="238" t="s">
        <v>82</v>
      </c>
      <c r="AV342" s="13" t="s">
        <v>170</v>
      </c>
      <c r="AW342" s="13" t="s">
        <v>36</v>
      </c>
      <c r="AX342" s="13" t="s">
        <v>80</v>
      </c>
      <c r="AY342" s="238" t="s">
        <v>162</v>
      </c>
    </row>
    <row r="343" spans="2:65" s="1" customFormat="1" ht="16.5" customHeight="1">
      <c r="B343" s="42"/>
      <c r="C343" s="265" t="s">
        <v>331</v>
      </c>
      <c r="D343" s="265" t="s">
        <v>624</v>
      </c>
      <c r="E343" s="266" t="s">
        <v>635</v>
      </c>
      <c r="F343" s="267" t="s">
        <v>636</v>
      </c>
      <c r="G343" s="268" t="s">
        <v>186</v>
      </c>
      <c r="H343" s="269">
        <v>70.686</v>
      </c>
      <c r="I343" s="270"/>
      <c r="J343" s="271">
        <f>ROUND(I343*H343,2)</f>
        <v>0</v>
      </c>
      <c r="K343" s="267" t="s">
        <v>169</v>
      </c>
      <c r="L343" s="272"/>
      <c r="M343" s="273" t="s">
        <v>23</v>
      </c>
      <c r="N343" s="274" t="s">
        <v>44</v>
      </c>
      <c r="O343" s="43"/>
      <c r="P343" s="213">
        <f>O343*H343</f>
        <v>0</v>
      </c>
      <c r="Q343" s="213">
        <v>4E-05</v>
      </c>
      <c r="R343" s="213">
        <f>Q343*H343</f>
        <v>0.0028274400000000005</v>
      </c>
      <c r="S343" s="213">
        <v>0</v>
      </c>
      <c r="T343" s="214">
        <f>S343*H343</f>
        <v>0</v>
      </c>
      <c r="AR343" s="25" t="s">
        <v>212</v>
      </c>
      <c r="AT343" s="25" t="s">
        <v>624</v>
      </c>
      <c r="AU343" s="25" t="s">
        <v>82</v>
      </c>
      <c r="AY343" s="25" t="s">
        <v>162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25" t="s">
        <v>80</v>
      </c>
      <c r="BK343" s="215">
        <f>ROUND(I343*H343,2)</f>
        <v>0</v>
      </c>
      <c r="BL343" s="25" t="s">
        <v>170</v>
      </c>
      <c r="BM343" s="25" t="s">
        <v>637</v>
      </c>
    </row>
    <row r="344" spans="2:51" s="12" customFormat="1" ht="13.5">
      <c r="B344" s="216"/>
      <c r="C344" s="217"/>
      <c r="D344" s="218" t="s">
        <v>172</v>
      </c>
      <c r="E344" s="217"/>
      <c r="F344" s="220" t="s">
        <v>638</v>
      </c>
      <c r="G344" s="217"/>
      <c r="H344" s="221">
        <v>70.686</v>
      </c>
      <c r="I344" s="222"/>
      <c r="J344" s="217"/>
      <c r="K344" s="217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172</v>
      </c>
      <c r="AU344" s="227" t="s">
        <v>82</v>
      </c>
      <c r="AV344" s="12" t="s">
        <v>82</v>
      </c>
      <c r="AW344" s="12" t="s">
        <v>6</v>
      </c>
      <c r="AX344" s="12" t="s">
        <v>80</v>
      </c>
      <c r="AY344" s="227" t="s">
        <v>162</v>
      </c>
    </row>
    <row r="345" spans="2:65" s="1" customFormat="1" ht="16.5" customHeight="1">
      <c r="B345" s="42"/>
      <c r="C345" s="204" t="s">
        <v>337</v>
      </c>
      <c r="D345" s="204" t="s">
        <v>165</v>
      </c>
      <c r="E345" s="205" t="s">
        <v>639</v>
      </c>
      <c r="F345" s="206" t="s">
        <v>640</v>
      </c>
      <c r="G345" s="207" t="s">
        <v>168</v>
      </c>
      <c r="H345" s="208">
        <v>24.041</v>
      </c>
      <c r="I345" s="209"/>
      <c r="J345" s="210">
        <f>ROUND(I345*H345,2)</f>
        <v>0</v>
      </c>
      <c r="K345" s="206" t="s">
        <v>169</v>
      </c>
      <c r="L345" s="62"/>
      <c r="M345" s="211" t="s">
        <v>23</v>
      </c>
      <c r="N345" s="212" t="s">
        <v>44</v>
      </c>
      <c r="O345" s="43"/>
      <c r="P345" s="213">
        <f>O345*H345</f>
        <v>0</v>
      </c>
      <c r="Q345" s="213">
        <v>0.102</v>
      </c>
      <c r="R345" s="213">
        <f>Q345*H345</f>
        <v>2.452182</v>
      </c>
      <c r="S345" s="213">
        <v>0</v>
      </c>
      <c r="T345" s="214">
        <f>S345*H345</f>
        <v>0</v>
      </c>
      <c r="AR345" s="25" t="s">
        <v>170</v>
      </c>
      <c r="AT345" s="25" t="s">
        <v>165</v>
      </c>
      <c r="AU345" s="25" t="s">
        <v>82</v>
      </c>
      <c r="AY345" s="25" t="s">
        <v>162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5" t="s">
        <v>80</v>
      </c>
      <c r="BK345" s="215">
        <f>ROUND(I345*H345,2)</f>
        <v>0</v>
      </c>
      <c r="BL345" s="25" t="s">
        <v>170</v>
      </c>
      <c r="BM345" s="25" t="s">
        <v>641</v>
      </c>
    </row>
    <row r="346" spans="2:51" s="14" customFormat="1" ht="13.5">
      <c r="B346" s="241"/>
      <c r="C346" s="242"/>
      <c r="D346" s="218" t="s">
        <v>172</v>
      </c>
      <c r="E346" s="243" t="s">
        <v>23</v>
      </c>
      <c r="F346" s="244" t="s">
        <v>480</v>
      </c>
      <c r="G346" s="242"/>
      <c r="H346" s="243" t="s">
        <v>23</v>
      </c>
      <c r="I346" s="245"/>
      <c r="J346" s="242"/>
      <c r="K346" s="242"/>
      <c r="L346" s="246"/>
      <c r="M346" s="247"/>
      <c r="N346" s="248"/>
      <c r="O346" s="248"/>
      <c r="P346" s="248"/>
      <c r="Q346" s="248"/>
      <c r="R346" s="248"/>
      <c r="S346" s="248"/>
      <c r="T346" s="249"/>
      <c r="AT346" s="250" t="s">
        <v>172</v>
      </c>
      <c r="AU346" s="250" t="s">
        <v>82</v>
      </c>
      <c r="AV346" s="14" t="s">
        <v>80</v>
      </c>
      <c r="AW346" s="14" t="s">
        <v>36</v>
      </c>
      <c r="AX346" s="14" t="s">
        <v>73</v>
      </c>
      <c r="AY346" s="250" t="s">
        <v>162</v>
      </c>
    </row>
    <row r="347" spans="2:51" s="14" customFormat="1" ht="13.5">
      <c r="B347" s="241"/>
      <c r="C347" s="242"/>
      <c r="D347" s="218" t="s">
        <v>172</v>
      </c>
      <c r="E347" s="243" t="s">
        <v>23</v>
      </c>
      <c r="F347" s="244" t="s">
        <v>536</v>
      </c>
      <c r="G347" s="242"/>
      <c r="H347" s="243" t="s">
        <v>23</v>
      </c>
      <c r="I347" s="245"/>
      <c r="J347" s="242"/>
      <c r="K347" s="242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172</v>
      </c>
      <c r="AU347" s="250" t="s">
        <v>82</v>
      </c>
      <c r="AV347" s="14" t="s">
        <v>80</v>
      </c>
      <c r="AW347" s="14" t="s">
        <v>36</v>
      </c>
      <c r="AX347" s="14" t="s">
        <v>73</v>
      </c>
      <c r="AY347" s="250" t="s">
        <v>162</v>
      </c>
    </row>
    <row r="348" spans="2:51" s="12" customFormat="1" ht="13.5">
      <c r="B348" s="216"/>
      <c r="C348" s="217"/>
      <c r="D348" s="218" t="s">
        <v>172</v>
      </c>
      <c r="E348" s="219" t="s">
        <v>23</v>
      </c>
      <c r="F348" s="220" t="s">
        <v>263</v>
      </c>
      <c r="G348" s="217"/>
      <c r="H348" s="221">
        <v>24.041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172</v>
      </c>
      <c r="AU348" s="227" t="s">
        <v>82</v>
      </c>
      <c r="AV348" s="12" t="s">
        <v>82</v>
      </c>
      <c r="AW348" s="12" t="s">
        <v>36</v>
      </c>
      <c r="AX348" s="12" t="s">
        <v>73</v>
      </c>
      <c r="AY348" s="227" t="s">
        <v>162</v>
      </c>
    </row>
    <row r="349" spans="2:51" s="13" customFormat="1" ht="13.5">
      <c r="B349" s="228"/>
      <c r="C349" s="229"/>
      <c r="D349" s="218" t="s">
        <v>172</v>
      </c>
      <c r="E349" s="230" t="s">
        <v>23</v>
      </c>
      <c r="F349" s="231" t="s">
        <v>174</v>
      </c>
      <c r="G349" s="229"/>
      <c r="H349" s="232">
        <v>24.041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172</v>
      </c>
      <c r="AU349" s="238" t="s">
        <v>82</v>
      </c>
      <c r="AV349" s="13" t="s">
        <v>170</v>
      </c>
      <c r="AW349" s="13" t="s">
        <v>36</v>
      </c>
      <c r="AX349" s="13" t="s">
        <v>80</v>
      </c>
      <c r="AY349" s="238" t="s">
        <v>162</v>
      </c>
    </row>
    <row r="350" spans="2:65" s="1" customFormat="1" ht="25.5" customHeight="1">
      <c r="B350" s="42"/>
      <c r="C350" s="204" t="s">
        <v>343</v>
      </c>
      <c r="D350" s="204" t="s">
        <v>165</v>
      </c>
      <c r="E350" s="205" t="s">
        <v>642</v>
      </c>
      <c r="F350" s="206" t="s">
        <v>643</v>
      </c>
      <c r="G350" s="207" t="s">
        <v>168</v>
      </c>
      <c r="H350" s="208">
        <v>24.041</v>
      </c>
      <c r="I350" s="209"/>
      <c r="J350" s="210">
        <f>ROUND(I350*H350,2)</f>
        <v>0</v>
      </c>
      <c r="K350" s="206" t="s">
        <v>169</v>
      </c>
      <c r="L350" s="62"/>
      <c r="M350" s="211" t="s">
        <v>23</v>
      </c>
      <c r="N350" s="212" t="s">
        <v>44</v>
      </c>
      <c r="O350" s="43"/>
      <c r="P350" s="213">
        <f>O350*H350</f>
        <v>0</v>
      </c>
      <c r="Q350" s="213">
        <v>0.1231</v>
      </c>
      <c r="R350" s="213">
        <f>Q350*H350</f>
        <v>2.9594471</v>
      </c>
      <c r="S350" s="213">
        <v>0</v>
      </c>
      <c r="T350" s="214">
        <f>S350*H350</f>
        <v>0</v>
      </c>
      <c r="AR350" s="25" t="s">
        <v>170</v>
      </c>
      <c r="AT350" s="25" t="s">
        <v>165</v>
      </c>
      <c r="AU350" s="25" t="s">
        <v>82</v>
      </c>
      <c r="AY350" s="25" t="s">
        <v>162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5" t="s">
        <v>80</v>
      </c>
      <c r="BK350" s="215">
        <f>ROUND(I350*H350,2)</f>
        <v>0</v>
      </c>
      <c r="BL350" s="25" t="s">
        <v>170</v>
      </c>
      <c r="BM350" s="25" t="s">
        <v>644</v>
      </c>
    </row>
    <row r="351" spans="2:51" s="12" customFormat="1" ht="13.5">
      <c r="B351" s="216"/>
      <c r="C351" s="217"/>
      <c r="D351" s="218" t="s">
        <v>172</v>
      </c>
      <c r="E351" s="219" t="s">
        <v>23</v>
      </c>
      <c r="F351" s="220" t="s">
        <v>645</v>
      </c>
      <c r="G351" s="217"/>
      <c r="H351" s="221">
        <v>24.041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172</v>
      </c>
      <c r="AU351" s="227" t="s">
        <v>82</v>
      </c>
      <c r="AV351" s="12" t="s">
        <v>82</v>
      </c>
      <c r="AW351" s="12" t="s">
        <v>36</v>
      </c>
      <c r="AX351" s="12" t="s">
        <v>73</v>
      </c>
      <c r="AY351" s="227" t="s">
        <v>162</v>
      </c>
    </row>
    <row r="352" spans="2:51" s="13" customFormat="1" ht="13.5">
      <c r="B352" s="228"/>
      <c r="C352" s="229"/>
      <c r="D352" s="218" t="s">
        <v>172</v>
      </c>
      <c r="E352" s="230" t="s">
        <v>23</v>
      </c>
      <c r="F352" s="231" t="s">
        <v>174</v>
      </c>
      <c r="G352" s="229"/>
      <c r="H352" s="232">
        <v>24.041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172</v>
      </c>
      <c r="AU352" s="238" t="s">
        <v>82</v>
      </c>
      <c r="AV352" s="13" t="s">
        <v>170</v>
      </c>
      <c r="AW352" s="13" t="s">
        <v>36</v>
      </c>
      <c r="AX352" s="13" t="s">
        <v>80</v>
      </c>
      <c r="AY352" s="238" t="s">
        <v>162</v>
      </c>
    </row>
    <row r="353" spans="2:65" s="1" customFormat="1" ht="25.5" customHeight="1">
      <c r="B353" s="42"/>
      <c r="C353" s="204" t="s">
        <v>348</v>
      </c>
      <c r="D353" s="204" t="s">
        <v>165</v>
      </c>
      <c r="E353" s="205" t="s">
        <v>646</v>
      </c>
      <c r="F353" s="206" t="s">
        <v>647</v>
      </c>
      <c r="G353" s="207" t="s">
        <v>186</v>
      </c>
      <c r="H353" s="208">
        <v>20</v>
      </c>
      <c r="I353" s="209"/>
      <c r="J353" s="210">
        <f>ROUND(I353*H353,2)</f>
        <v>0</v>
      </c>
      <c r="K353" s="206" t="s">
        <v>169</v>
      </c>
      <c r="L353" s="62"/>
      <c r="M353" s="211" t="s">
        <v>23</v>
      </c>
      <c r="N353" s="212" t="s">
        <v>44</v>
      </c>
      <c r="O353" s="43"/>
      <c r="P353" s="213">
        <f>O353*H353</f>
        <v>0</v>
      </c>
      <c r="Q353" s="213">
        <v>8E-05</v>
      </c>
      <c r="R353" s="213">
        <f>Q353*H353</f>
        <v>0.0016</v>
      </c>
      <c r="S353" s="213">
        <v>0</v>
      </c>
      <c r="T353" s="214">
        <f>S353*H353</f>
        <v>0</v>
      </c>
      <c r="AR353" s="25" t="s">
        <v>170</v>
      </c>
      <c r="AT353" s="25" t="s">
        <v>165</v>
      </c>
      <c r="AU353" s="25" t="s">
        <v>82</v>
      </c>
      <c r="AY353" s="25" t="s">
        <v>162</v>
      </c>
      <c r="BE353" s="215">
        <f>IF(N353="základní",J353,0)</f>
        <v>0</v>
      </c>
      <c r="BF353" s="215">
        <f>IF(N353="snížená",J353,0)</f>
        <v>0</v>
      </c>
      <c r="BG353" s="215">
        <f>IF(N353="zákl. přenesená",J353,0)</f>
        <v>0</v>
      </c>
      <c r="BH353" s="215">
        <f>IF(N353="sníž. přenesená",J353,0)</f>
        <v>0</v>
      </c>
      <c r="BI353" s="215">
        <f>IF(N353="nulová",J353,0)</f>
        <v>0</v>
      </c>
      <c r="BJ353" s="25" t="s">
        <v>80</v>
      </c>
      <c r="BK353" s="215">
        <f>ROUND(I353*H353,2)</f>
        <v>0</v>
      </c>
      <c r="BL353" s="25" t="s">
        <v>170</v>
      </c>
      <c r="BM353" s="25" t="s">
        <v>648</v>
      </c>
    </row>
    <row r="354" spans="2:51" s="14" customFormat="1" ht="13.5">
      <c r="B354" s="241"/>
      <c r="C354" s="242"/>
      <c r="D354" s="218" t="s">
        <v>172</v>
      </c>
      <c r="E354" s="243" t="s">
        <v>23</v>
      </c>
      <c r="F354" s="244" t="s">
        <v>480</v>
      </c>
      <c r="G354" s="242"/>
      <c r="H354" s="243" t="s">
        <v>23</v>
      </c>
      <c r="I354" s="245"/>
      <c r="J354" s="242"/>
      <c r="K354" s="242"/>
      <c r="L354" s="246"/>
      <c r="M354" s="247"/>
      <c r="N354" s="248"/>
      <c r="O354" s="248"/>
      <c r="P354" s="248"/>
      <c r="Q354" s="248"/>
      <c r="R354" s="248"/>
      <c r="S354" s="248"/>
      <c r="T354" s="249"/>
      <c r="AT354" s="250" t="s">
        <v>172</v>
      </c>
      <c r="AU354" s="250" t="s">
        <v>82</v>
      </c>
      <c r="AV354" s="14" t="s">
        <v>80</v>
      </c>
      <c r="AW354" s="14" t="s">
        <v>36</v>
      </c>
      <c r="AX354" s="14" t="s">
        <v>73</v>
      </c>
      <c r="AY354" s="250" t="s">
        <v>162</v>
      </c>
    </row>
    <row r="355" spans="2:51" s="14" customFormat="1" ht="13.5">
      <c r="B355" s="241"/>
      <c r="C355" s="242"/>
      <c r="D355" s="218" t="s">
        <v>172</v>
      </c>
      <c r="E355" s="243" t="s">
        <v>23</v>
      </c>
      <c r="F355" s="244" t="s">
        <v>536</v>
      </c>
      <c r="G355" s="242"/>
      <c r="H355" s="243" t="s">
        <v>23</v>
      </c>
      <c r="I355" s="245"/>
      <c r="J355" s="242"/>
      <c r="K355" s="242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172</v>
      </c>
      <c r="AU355" s="250" t="s">
        <v>82</v>
      </c>
      <c r="AV355" s="14" t="s">
        <v>80</v>
      </c>
      <c r="AW355" s="14" t="s">
        <v>36</v>
      </c>
      <c r="AX355" s="14" t="s">
        <v>73</v>
      </c>
      <c r="AY355" s="250" t="s">
        <v>162</v>
      </c>
    </row>
    <row r="356" spans="2:51" s="12" customFormat="1" ht="13.5">
      <c r="B356" s="216"/>
      <c r="C356" s="217"/>
      <c r="D356" s="218" t="s">
        <v>172</v>
      </c>
      <c r="E356" s="219" t="s">
        <v>23</v>
      </c>
      <c r="F356" s="220" t="s">
        <v>649</v>
      </c>
      <c r="G356" s="217"/>
      <c r="H356" s="221">
        <v>20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172</v>
      </c>
      <c r="AU356" s="227" t="s">
        <v>82</v>
      </c>
      <c r="AV356" s="12" t="s">
        <v>82</v>
      </c>
      <c r="AW356" s="12" t="s">
        <v>36</v>
      </c>
      <c r="AX356" s="12" t="s">
        <v>73</v>
      </c>
      <c r="AY356" s="227" t="s">
        <v>162</v>
      </c>
    </row>
    <row r="357" spans="2:51" s="13" customFormat="1" ht="13.5">
      <c r="B357" s="228"/>
      <c r="C357" s="229"/>
      <c r="D357" s="218" t="s">
        <v>172</v>
      </c>
      <c r="E357" s="230" t="s">
        <v>23</v>
      </c>
      <c r="F357" s="231" t="s">
        <v>174</v>
      </c>
      <c r="G357" s="229"/>
      <c r="H357" s="232">
        <v>20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172</v>
      </c>
      <c r="AU357" s="238" t="s">
        <v>82</v>
      </c>
      <c r="AV357" s="13" t="s">
        <v>170</v>
      </c>
      <c r="AW357" s="13" t="s">
        <v>36</v>
      </c>
      <c r="AX357" s="13" t="s">
        <v>80</v>
      </c>
      <c r="AY357" s="238" t="s">
        <v>162</v>
      </c>
    </row>
    <row r="358" spans="2:65" s="1" customFormat="1" ht="25.5" customHeight="1">
      <c r="B358" s="42"/>
      <c r="C358" s="204" t="s">
        <v>354</v>
      </c>
      <c r="D358" s="204" t="s">
        <v>165</v>
      </c>
      <c r="E358" s="205" t="s">
        <v>650</v>
      </c>
      <c r="F358" s="206" t="s">
        <v>651</v>
      </c>
      <c r="G358" s="207" t="s">
        <v>243</v>
      </c>
      <c r="H358" s="208">
        <v>3.606</v>
      </c>
      <c r="I358" s="209"/>
      <c r="J358" s="210">
        <f>ROUND(I358*H358,2)</f>
        <v>0</v>
      </c>
      <c r="K358" s="206" t="s">
        <v>169</v>
      </c>
      <c r="L358" s="62"/>
      <c r="M358" s="211" t="s">
        <v>23</v>
      </c>
      <c r="N358" s="212" t="s">
        <v>44</v>
      </c>
      <c r="O358" s="43"/>
      <c r="P358" s="213">
        <f>O358*H358</f>
        <v>0</v>
      </c>
      <c r="Q358" s="213">
        <v>1.98</v>
      </c>
      <c r="R358" s="213">
        <f>Q358*H358</f>
        <v>7.13988</v>
      </c>
      <c r="S358" s="213">
        <v>0</v>
      </c>
      <c r="T358" s="214">
        <f>S358*H358</f>
        <v>0</v>
      </c>
      <c r="AR358" s="25" t="s">
        <v>170</v>
      </c>
      <c r="AT358" s="25" t="s">
        <v>165</v>
      </c>
      <c r="AU358" s="25" t="s">
        <v>82</v>
      </c>
      <c r="AY358" s="25" t="s">
        <v>162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25" t="s">
        <v>80</v>
      </c>
      <c r="BK358" s="215">
        <f>ROUND(I358*H358,2)</f>
        <v>0</v>
      </c>
      <c r="BL358" s="25" t="s">
        <v>170</v>
      </c>
      <c r="BM358" s="25" t="s">
        <v>652</v>
      </c>
    </row>
    <row r="359" spans="2:51" s="12" customFormat="1" ht="13.5">
      <c r="B359" s="216"/>
      <c r="C359" s="217"/>
      <c r="D359" s="218" t="s">
        <v>172</v>
      </c>
      <c r="E359" s="219" t="s">
        <v>23</v>
      </c>
      <c r="F359" s="220" t="s">
        <v>653</v>
      </c>
      <c r="G359" s="217"/>
      <c r="H359" s="221">
        <v>3.606</v>
      </c>
      <c r="I359" s="222"/>
      <c r="J359" s="217"/>
      <c r="K359" s="217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172</v>
      </c>
      <c r="AU359" s="227" t="s">
        <v>82</v>
      </c>
      <c r="AV359" s="12" t="s">
        <v>82</v>
      </c>
      <c r="AW359" s="12" t="s">
        <v>36</v>
      </c>
      <c r="AX359" s="12" t="s">
        <v>73</v>
      </c>
      <c r="AY359" s="227" t="s">
        <v>162</v>
      </c>
    </row>
    <row r="360" spans="2:51" s="13" customFormat="1" ht="13.5">
      <c r="B360" s="228"/>
      <c r="C360" s="229"/>
      <c r="D360" s="218" t="s">
        <v>172</v>
      </c>
      <c r="E360" s="230" t="s">
        <v>23</v>
      </c>
      <c r="F360" s="231" t="s">
        <v>174</v>
      </c>
      <c r="G360" s="229"/>
      <c r="H360" s="232">
        <v>3.606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172</v>
      </c>
      <c r="AU360" s="238" t="s">
        <v>82</v>
      </c>
      <c r="AV360" s="13" t="s">
        <v>170</v>
      </c>
      <c r="AW360" s="13" t="s">
        <v>36</v>
      </c>
      <c r="AX360" s="13" t="s">
        <v>80</v>
      </c>
      <c r="AY360" s="238" t="s">
        <v>162</v>
      </c>
    </row>
    <row r="361" spans="2:65" s="1" customFormat="1" ht="25.5" customHeight="1">
      <c r="B361" s="42"/>
      <c r="C361" s="204" t="s">
        <v>359</v>
      </c>
      <c r="D361" s="204" t="s">
        <v>165</v>
      </c>
      <c r="E361" s="205" t="s">
        <v>654</v>
      </c>
      <c r="F361" s="206" t="s">
        <v>655</v>
      </c>
      <c r="G361" s="207" t="s">
        <v>243</v>
      </c>
      <c r="H361" s="208">
        <v>19.714</v>
      </c>
      <c r="I361" s="209"/>
      <c r="J361" s="210">
        <f>ROUND(I361*H361,2)</f>
        <v>0</v>
      </c>
      <c r="K361" s="206" t="s">
        <v>169</v>
      </c>
      <c r="L361" s="62"/>
      <c r="M361" s="211" t="s">
        <v>23</v>
      </c>
      <c r="N361" s="212" t="s">
        <v>44</v>
      </c>
      <c r="O361" s="43"/>
      <c r="P361" s="213">
        <f>O361*H361</f>
        <v>0</v>
      </c>
      <c r="Q361" s="213">
        <v>2.16</v>
      </c>
      <c r="R361" s="213">
        <f>Q361*H361</f>
        <v>42.58224</v>
      </c>
      <c r="S361" s="213">
        <v>0</v>
      </c>
      <c r="T361" s="214">
        <f>S361*H361</f>
        <v>0</v>
      </c>
      <c r="AR361" s="25" t="s">
        <v>170</v>
      </c>
      <c r="AT361" s="25" t="s">
        <v>165</v>
      </c>
      <c r="AU361" s="25" t="s">
        <v>82</v>
      </c>
      <c r="AY361" s="25" t="s">
        <v>162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5" t="s">
        <v>80</v>
      </c>
      <c r="BK361" s="215">
        <f>ROUND(I361*H361,2)</f>
        <v>0</v>
      </c>
      <c r="BL361" s="25" t="s">
        <v>170</v>
      </c>
      <c r="BM361" s="25" t="s">
        <v>656</v>
      </c>
    </row>
    <row r="362" spans="2:51" s="12" customFormat="1" ht="13.5">
      <c r="B362" s="216"/>
      <c r="C362" s="217"/>
      <c r="D362" s="218" t="s">
        <v>172</v>
      </c>
      <c r="E362" s="219" t="s">
        <v>23</v>
      </c>
      <c r="F362" s="220" t="s">
        <v>657</v>
      </c>
      <c r="G362" s="217"/>
      <c r="H362" s="221">
        <v>19.714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172</v>
      </c>
      <c r="AU362" s="227" t="s">
        <v>82</v>
      </c>
      <c r="AV362" s="12" t="s">
        <v>82</v>
      </c>
      <c r="AW362" s="12" t="s">
        <v>36</v>
      </c>
      <c r="AX362" s="12" t="s">
        <v>73</v>
      </c>
      <c r="AY362" s="227" t="s">
        <v>162</v>
      </c>
    </row>
    <row r="363" spans="2:51" s="13" customFormat="1" ht="13.5">
      <c r="B363" s="228"/>
      <c r="C363" s="229"/>
      <c r="D363" s="218" t="s">
        <v>172</v>
      </c>
      <c r="E363" s="230" t="s">
        <v>23</v>
      </c>
      <c r="F363" s="231" t="s">
        <v>174</v>
      </c>
      <c r="G363" s="229"/>
      <c r="H363" s="232">
        <v>19.714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172</v>
      </c>
      <c r="AU363" s="238" t="s">
        <v>82</v>
      </c>
      <c r="AV363" s="13" t="s">
        <v>170</v>
      </c>
      <c r="AW363" s="13" t="s">
        <v>36</v>
      </c>
      <c r="AX363" s="13" t="s">
        <v>80</v>
      </c>
      <c r="AY363" s="238" t="s">
        <v>162</v>
      </c>
    </row>
    <row r="364" spans="2:65" s="1" customFormat="1" ht="25.5" customHeight="1">
      <c r="B364" s="42"/>
      <c r="C364" s="204" t="s">
        <v>363</v>
      </c>
      <c r="D364" s="204" t="s">
        <v>165</v>
      </c>
      <c r="E364" s="205" t="s">
        <v>658</v>
      </c>
      <c r="F364" s="206" t="s">
        <v>659</v>
      </c>
      <c r="G364" s="207" t="s">
        <v>177</v>
      </c>
      <c r="H364" s="208">
        <v>10</v>
      </c>
      <c r="I364" s="209"/>
      <c r="J364" s="210">
        <f>ROUND(I364*H364,2)</f>
        <v>0</v>
      </c>
      <c r="K364" s="206" t="s">
        <v>169</v>
      </c>
      <c r="L364" s="62"/>
      <c r="M364" s="211" t="s">
        <v>23</v>
      </c>
      <c r="N364" s="212" t="s">
        <v>44</v>
      </c>
      <c r="O364" s="43"/>
      <c r="P364" s="213">
        <f>O364*H364</f>
        <v>0</v>
      </c>
      <c r="Q364" s="213">
        <v>0.00048</v>
      </c>
      <c r="R364" s="213">
        <f>Q364*H364</f>
        <v>0.0048000000000000004</v>
      </c>
      <c r="S364" s="213">
        <v>0</v>
      </c>
      <c r="T364" s="214">
        <f>S364*H364</f>
        <v>0</v>
      </c>
      <c r="AR364" s="25" t="s">
        <v>170</v>
      </c>
      <c r="AT364" s="25" t="s">
        <v>165</v>
      </c>
      <c r="AU364" s="25" t="s">
        <v>82</v>
      </c>
      <c r="AY364" s="25" t="s">
        <v>162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25" t="s">
        <v>80</v>
      </c>
      <c r="BK364" s="215">
        <f>ROUND(I364*H364,2)</f>
        <v>0</v>
      </c>
      <c r="BL364" s="25" t="s">
        <v>170</v>
      </c>
      <c r="BM364" s="25" t="s">
        <v>660</v>
      </c>
    </row>
    <row r="365" spans="2:51" s="14" customFormat="1" ht="13.5">
      <c r="B365" s="241"/>
      <c r="C365" s="242"/>
      <c r="D365" s="218" t="s">
        <v>172</v>
      </c>
      <c r="E365" s="243" t="s">
        <v>23</v>
      </c>
      <c r="F365" s="244" t="s">
        <v>661</v>
      </c>
      <c r="G365" s="242"/>
      <c r="H365" s="243" t="s">
        <v>23</v>
      </c>
      <c r="I365" s="245"/>
      <c r="J365" s="242"/>
      <c r="K365" s="242"/>
      <c r="L365" s="246"/>
      <c r="M365" s="247"/>
      <c r="N365" s="248"/>
      <c r="O365" s="248"/>
      <c r="P365" s="248"/>
      <c r="Q365" s="248"/>
      <c r="R365" s="248"/>
      <c r="S365" s="248"/>
      <c r="T365" s="249"/>
      <c r="AT365" s="250" t="s">
        <v>172</v>
      </c>
      <c r="AU365" s="250" t="s">
        <v>82</v>
      </c>
      <c r="AV365" s="14" t="s">
        <v>80</v>
      </c>
      <c r="AW365" s="14" t="s">
        <v>36</v>
      </c>
      <c r="AX365" s="14" t="s">
        <v>73</v>
      </c>
      <c r="AY365" s="250" t="s">
        <v>162</v>
      </c>
    </row>
    <row r="366" spans="2:51" s="12" customFormat="1" ht="13.5">
      <c r="B366" s="216"/>
      <c r="C366" s="217"/>
      <c r="D366" s="218" t="s">
        <v>172</v>
      </c>
      <c r="E366" s="219" t="s">
        <v>23</v>
      </c>
      <c r="F366" s="220" t="s">
        <v>662</v>
      </c>
      <c r="G366" s="217"/>
      <c r="H366" s="221">
        <v>10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172</v>
      </c>
      <c r="AU366" s="227" t="s">
        <v>82</v>
      </c>
      <c r="AV366" s="12" t="s">
        <v>82</v>
      </c>
      <c r="AW366" s="12" t="s">
        <v>36</v>
      </c>
      <c r="AX366" s="12" t="s">
        <v>73</v>
      </c>
      <c r="AY366" s="227" t="s">
        <v>162</v>
      </c>
    </row>
    <row r="367" spans="2:51" s="13" customFormat="1" ht="13.5">
      <c r="B367" s="228"/>
      <c r="C367" s="229"/>
      <c r="D367" s="218" t="s">
        <v>172</v>
      </c>
      <c r="E367" s="230" t="s">
        <v>23</v>
      </c>
      <c r="F367" s="231" t="s">
        <v>174</v>
      </c>
      <c r="G367" s="229"/>
      <c r="H367" s="232">
        <v>10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172</v>
      </c>
      <c r="AU367" s="238" t="s">
        <v>82</v>
      </c>
      <c r="AV367" s="13" t="s">
        <v>170</v>
      </c>
      <c r="AW367" s="13" t="s">
        <v>36</v>
      </c>
      <c r="AX367" s="13" t="s">
        <v>80</v>
      </c>
      <c r="AY367" s="238" t="s">
        <v>162</v>
      </c>
    </row>
    <row r="368" spans="2:65" s="1" customFormat="1" ht="16.5" customHeight="1">
      <c r="B368" s="42"/>
      <c r="C368" s="265" t="s">
        <v>367</v>
      </c>
      <c r="D368" s="265" t="s">
        <v>624</v>
      </c>
      <c r="E368" s="266" t="s">
        <v>663</v>
      </c>
      <c r="F368" s="267" t="s">
        <v>664</v>
      </c>
      <c r="G368" s="268" t="s">
        <v>177</v>
      </c>
      <c r="H368" s="269">
        <v>2</v>
      </c>
      <c r="I368" s="270"/>
      <c r="J368" s="271">
        <f aca="true" t="shared" si="0" ref="J368:J373">ROUND(I368*H368,2)</f>
        <v>0</v>
      </c>
      <c r="K368" s="267" t="s">
        <v>169</v>
      </c>
      <c r="L368" s="272"/>
      <c r="M368" s="273" t="s">
        <v>23</v>
      </c>
      <c r="N368" s="274" t="s">
        <v>44</v>
      </c>
      <c r="O368" s="43"/>
      <c r="P368" s="213">
        <f aca="true" t="shared" si="1" ref="P368:P373">O368*H368</f>
        <v>0</v>
      </c>
      <c r="Q368" s="213">
        <v>0.01249</v>
      </c>
      <c r="R368" s="213">
        <f aca="true" t="shared" si="2" ref="R368:R373">Q368*H368</f>
        <v>0.02498</v>
      </c>
      <c r="S368" s="213">
        <v>0</v>
      </c>
      <c r="T368" s="214">
        <f aca="true" t="shared" si="3" ref="T368:T373">S368*H368</f>
        <v>0</v>
      </c>
      <c r="AR368" s="25" t="s">
        <v>212</v>
      </c>
      <c r="AT368" s="25" t="s">
        <v>624</v>
      </c>
      <c r="AU368" s="25" t="s">
        <v>82</v>
      </c>
      <c r="AY368" s="25" t="s">
        <v>162</v>
      </c>
      <c r="BE368" s="215">
        <f aca="true" t="shared" si="4" ref="BE368:BE373">IF(N368="základní",J368,0)</f>
        <v>0</v>
      </c>
      <c r="BF368" s="215">
        <f aca="true" t="shared" si="5" ref="BF368:BF373">IF(N368="snížená",J368,0)</f>
        <v>0</v>
      </c>
      <c r="BG368" s="215">
        <f aca="true" t="shared" si="6" ref="BG368:BG373">IF(N368="zákl. přenesená",J368,0)</f>
        <v>0</v>
      </c>
      <c r="BH368" s="215">
        <f aca="true" t="shared" si="7" ref="BH368:BH373">IF(N368="sníž. přenesená",J368,0)</f>
        <v>0</v>
      </c>
      <c r="BI368" s="215">
        <f aca="true" t="shared" si="8" ref="BI368:BI373">IF(N368="nulová",J368,0)</f>
        <v>0</v>
      </c>
      <c r="BJ368" s="25" t="s">
        <v>80</v>
      </c>
      <c r="BK368" s="215">
        <f aca="true" t="shared" si="9" ref="BK368:BK373">ROUND(I368*H368,2)</f>
        <v>0</v>
      </c>
      <c r="BL368" s="25" t="s">
        <v>170</v>
      </c>
      <c r="BM368" s="25" t="s">
        <v>665</v>
      </c>
    </row>
    <row r="369" spans="2:65" s="1" customFormat="1" ht="16.5" customHeight="1">
      <c r="B369" s="42"/>
      <c r="C369" s="265" t="s">
        <v>371</v>
      </c>
      <c r="D369" s="265" t="s">
        <v>624</v>
      </c>
      <c r="E369" s="266" t="s">
        <v>666</v>
      </c>
      <c r="F369" s="267" t="s">
        <v>667</v>
      </c>
      <c r="G369" s="268" t="s">
        <v>177</v>
      </c>
      <c r="H369" s="269">
        <v>1</v>
      </c>
      <c r="I369" s="270"/>
      <c r="J369" s="271">
        <f t="shared" si="0"/>
        <v>0</v>
      </c>
      <c r="K369" s="267" t="s">
        <v>169</v>
      </c>
      <c r="L369" s="272"/>
      <c r="M369" s="273" t="s">
        <v>23</v>
      </c>
      <c r="N369" s="274" t="s">
        <v>44</v>
      </c>
      <c r="O369" s="43"/>
      <c r="P369" s="213">
        <f t="shared" si="1"/>
        <v>0</v>
      </c>
      <c r="Q369" s="213">
        <v>0.01521</v>
      </c>
      <c r="R369" s="213">
        <f t="shared" si="2"/>
        <v>0.01521</v>
      </c>
      <c r="S369" s="213">
        <v>0</v>
      </c>
      <c r="T369" s="214">
        <f t="shared" si="3"/>
        <v>0</v>
      </c>
      <c r="AR369" s="25" t="s">
        <v>212</v>
      </c>
      <c r="AT369" s="25" t="s">
        <v>624</v>
      </c>
      <c r="AU369" s="25" t="s">
        <v>82</v>
      </c>
      <c r="AY369" s="25" t="s">
        <v>162</v>
      </c>
      <c r="BE369" s="215">
        <f t="shared" si="4"/>
        <v>0</v>
      </c>
      <c r="BF369" s="215">
        <f t="shared" si="5"/>
        <v>0</v>
      </c>
      <c r="BG369" s="215">
        <f t="shared" si="6"/>
        <v>0</v>
      </c>
      <c r="BH369" s="215">
        <f t="shared" si="7"/>
        <v>0</v>
      </c>
      <c r="BI369" s="215">
        <f t="shared" si="8"/>
        <v>0</v>
      </c>
      <c r="BJ369" s="25" t="s">
        <v>80</v>
      </c>
      <c r="BK369" s="215">
        <f t="shared" si="9"/>
        <v>0</v>
      </c>
      <c r="BL369" s="25" t="s">
        <v>170</v>
      </c>
      <c r="BM369" s="25" t="s">
        <v>668</v>
      </c>
    </row>
    <row r="370" spans="2:65" s="1" customFormat="1" ht="16.5" customHeight="1">
      <c r="B370" s="42"/>
      <c r="C370" s="265" t="s">
        <v>375</v>
      </c>
      <c r="D370" s="265" t="s">
        <v>624</v>
      </c>
      <c r="E370" s="266" t="s">
        <v>669</v>
      </c>
      <c r="F370" s="267" t="s">
        <v>670</v>
      </c>
      <c r="G370" s="268" t="s">
        <v>177</v>
      </c>
      <c r="H370" s="269">
        <v>1</v>
      </c>
      <c r="I370" s="270"/>
      <c r="J370" s="271">
        <f t="shared" si="0"/>
        <v>0</v>
      </c>
      <c r="K370" s="267" t="s">
        <v>23</v>
      </c>
      <c r="L370" s="272"/>
      <c r="M370" s="273" t="s">
        <v>23</v>
      </c>
      <c r="N370" s="274" t="s">
        <v>44</v>
      </c>
      <c r="O370" s="43"/>
      <c r="P370" s="213">
        <f t="shared" si="1"/>
        <v>0</v>
      </c>
      <c r="Q370" s="213">
        <v>0.01201</v>
      </c>
      <c r="R370" s="213">
        <f t="shared" si="2"/>
        <v>0.01201</v>
      </c>
      <c r="S370" s="213">
        <v>0</v>
      </c>
      <c r="T370" s="214">
        <f t="shared" si="3"/>
        <v>0</v>
      </c>
      <c r="AR370" s="25" t="s">
        <v>212</v>
      </c>
      <c r="AT370" s="25" t="s">
        <v>624</v>
      </c>
      <c r="AU370" s="25" t="s">
        <v>82</v>
      </c>
      <c r="AY370" s="25" t="s">
        <v>162</v>
      </c>
      <c r="BE370" s="215">
        <f t="shared" si="4"/>
        <v>0</v>
      </c>
      <c r="BF370" s="215">
        <f t="shared" si="5"/>
        <v>0</v>
      </c>
      <c r="BG370" s="215">
        <f t="shared" si="6"/>
        <v>0</v>
      </c>
      <c r="BH370" s="215">
        <f t="shared" si="7"/>
        <v>0</v>
      </c>
      <c r="BI370" s="215">
        <f t="shared" si="8"/>
        <v>0</v>
      </c>
      <c r="BJ370" s="25" t="s">
        <v>80</v>
      </c>
      <c r="BK370" s="215">
        <f t="shared" si="9"/>
        <v>0</v>
      </c>
      <c r="BL370" s="25" t="s">
        <v>170</v>
      </c>
      <c r="BM370" s="25" t="s">
        <v>671</v>
      </c>
    </row>
    <row r="371" spans="2:65" s="1" customFormat="1" ht="16.5" customHeight="1">
      <c r="B371" s="42"/>
      <c r="C371" s="265" t="s">
        <v>381</v>
      </c>
      <c r="D371" s="265" t="s">
        <v>624</v>
      </c>
      <c r="E371" s="266" t="s">
        <v>672</v>
      </c>
      <c r="F371" s="267" t="s">
        <v>673</v>
      </c>
      <c r="G371" s="268" t="s">
        <v>177</v>
      </c>
      <c r="H371" s="269">
        <v>5</v>
      </c>
      <c r="I371" s="270"/>
      <c r="J371" s="271">
        <f t="shared" si="0"/>
        <v>0</v>
      </c>
      <c r="K371" s="267" t="s">
        <v>169</v>
      </c>
      <c r="L371" s="272"/>
      <c r="M371" s="273" t="s">
        <v>23</v>
      </c>
      <c r="N371" s="274" t="s">
        <v>44</v>
      </c>
      <c r="O371" s="43"/>
      <c r="P371" s="213">
        <f t="shared" si="1"/>
        <v>0</v>
      </c>
      <c r="Q371" s="213">
        <v>0.01201</v>
      </c>
      <c r="R371" s="213">
        <f t="shared" si="2"/>
        <v>0.06005</v>
      </c>
      <c r="S371" s="213">
        <v>0</v>
      </c>
      <c r="T371" s="214">
        <f t="shared" si="3"/>
        <v>0</v>
      </c>
      <c r="AR371" s="25" t="s">
        <v>212</v>
      </c>
      <c r="AT371" s="25" t="s">
        <v>624</v>
      </c>
      <c r="AU371" s="25" t="s">
        <v>82</v>
      </c>
      <c r="AY371" s="25" t="s">
        <v>162</v>
      </c>
      <c r="BE371" s="215">
        <f t="shared" si="4"/>
        <v>0</v>
      </c>
      <c r="BF371" s="215">
        <f t="shared" si="5"/>
        <v>0</v>
      </c>
      <c r="BG371" s="215">
        <f t="shared" si="6"/>
        <v>0</v>
      </c>
      <c r="BH371" s="215">
        <f t="shared" si="7"/>
        <v>0</v>
      </c>
      <c r="BI371" s="215">
        <f t="shared" si="8"/>
        <v>0</v>
      </c>
      <c r="BJ371" s="25" t="s">
        <v>80</v>
      </c>
      <c r="BK371" s="215">
        <f t="shared" si="9"/>
        <v>0</v>
      </c>
      <c r="BL371" s="25" t="s">
        <v>170</v>
      </c>
      <c r="BM371" s="25" t="s">
        <v>674</v>
      </c>
    </row>
    <row r="372" spans="2:65" s="1" customFormat="1" ht="16.5" customHeight="1">
      <c r="B372" s="42"/>
      <c r="C372" s="265" t="s">
        <v>388</v>
      </c>
      <c r="D372" s="265" t="s">
        <v>624</v>
      </c>
      <c r="E372" s="266" t="s">
        <v>675</v>
      </c>
      <c r="F372" s="267" t="s">
        <v>676</v>
      </c>
      <c r="G372" s="268" t="s">
        <v>177</v>
      </c>
      <c r="H372" s="269">
        <v>1</v>
      </c>
      <c r="I372" s="270"/>
      <c r="J372" s="271">
        <f t="shared" si="0"/>
        <v>0</v>
      </c>
      <c r="K372" s="267" t="s">
        <v>169</v>
      </c>
      <c r="L372" s="272"/>
      <c r="M372" s="273" t="s">
        <v>23</v>
      </c>
      <c r="N372" s="274" t="s">
        <v>44</v>
      </c>
      <c r="O372" s="43"/>
      <c r="P372" s="213">
        <f t="shared" si="1"/>
        <v>0</v>
      </c>
      <c r="Q372" s="213">
        <v>0.01458</v>
      </c>
      <c r="R372" s="213">
        <f t="shared" si="2"/>
        <v>0.01458</v>
      </c>
      <c r="S372" s="213">
        <v>0</v>
      </c>
      <c r="T372" s="214">
        <f t="shared" si="3"/>
        <v>0</v>
      </c>
      <c r="AR372" s="25" t="s">
        <v>212</v>
      </c>
      <c r="AT372" s="25" t="s">
        <v>624</v>
      </c>
      <c r="AU372" s="25" t="s">
        <v>82</v>
      </c>
      <c r="AY372" s="25" t="s">
        <v>162</v>
      </c>
      <c r="BE372" s="215">
        <f t="shared" si="4"/>
        <v>0</v>
      </c>
      <c r="BF372" s="215">
        <f t="shared" si="5"/>
        <v>0</v>
      </c>
      <c r="BG372" s="215">
        <f t="shared" si="6"/>
        <v>0</v>
      </c>
      <c r="BH372" s="215">
        <f t="shared" si="7"/>
        <v>0</v>
      </c>
      <c r="BI372" s="215">
        <f t="shared" si="8"/>
        <v>0</v>
      </c>
      <c r="BJ372" s="25" t="s">
        <v>80</v>
      </c>
      <c r="BK372" s="215">
        <f t="shared" si="9"/>
        <v>0</v>
      </c>
      <c r="BL372" s="25" t="s">
        <v>170</v>
      </c>
      <c r="BM372" s="25" t="s">
        <v>677</v>
      </c>
    </row>
    <row r="373" spans="2:65" s="1" customFormat="1" ht="25.5" customHeight="1">
      <c r="B373" s="42"/>
      <c r="C373" s="204" t="s">
        <v>393</v>
      </c>
      <c r="D373" s="204" t="s">
        <v>165</v>
      </c>
      <c r="E373" s="205" t="s">
        <v>678</v>
      </c>
      <c r="F373" s="206" t="s">
        <v>679</v>
      </c>
      <c r="G373" s="207" t="s">
        <v>177</v>
      </c>
      <c r="H373" s="208">
        <v>1</v>
      </c>
      <c r="I373" s="209"/>
      <c r="J373" s="210">
        <f t="shared" si="0"/>
        <v>0</v>
      </c>
      <c r="K373" s="206" t="s">
        <v>169</v>
      </c>
      <c r="L373" s="62"/>
      <c r="M373" s="211" t="s">
        <v>23</v>
      </c>
      <c r="N373" s="212" t="s">
        <v>44</v>
      </c>
      <c r="O373" s="43"/>
      <c r="P373" s="213">
        <f t="shared" si="1"/>
        <v>0</v>
      </c>
      <c r="Q373" s="213">
        <v>0.04684</v>
      </c>
      <c r="R373" s="213">
        <f t="shared" si="2"/>
        <v>0.04684</v>
      </c>
      <c r="S373" s="213">
        <v>0</v>
      </c>
      <c r="T373" s="214">
        <f t="shared" si="3"/>
        <v>0</v>
      </c>
      <c r="AR373" s="25" t="s">
        <v>170</v>
      </c>
      <c r="AT373" s="25" t="s">
        <v>165</v>
      </c>
      <c r="AU373" s="25" t="s">
        <v>82</v>
      </c>
      <c r="AY373" s="25" t="s">
        <v>162</v>
      </c>
      <c r="BE373" s="215">
        <f t="shared" si="4"/>
        <v>0</v>
      </c>
      <c r="BF373" s="215">
        <f t="shared" si="5"/>
        <v>0</v>
      </c>
      <c r="BG373" s="215">
        <f t="shared" si="6"/>
        <v>0</v>
      </c>
      <c r="BH373" s="215">
        <f t="shared" si="7"/>
        <v>0</v>
      </c>
      <c r="BI373" s="215">
        <f t="shared" si="8"/>
        <v>0</v>
      </c>
      <c r="BJ373" s="25" t="s">
        <v>80</v>
      </c>
      <c r="BK373" s="215">
        <f t="shared" si="9"/>
        <v>0</v>
      </c>
      <c r="BL373" s="25" t="s">
        <v>170</v>
      </c>
      <c r="BM373" s="25" t="s">
        <v>680</v>
      </c>
    </row>
    <row r="374" spans="2:51" s="14" customFormat="1" ht="13.5">
      <c r="B374" s="241"/>
      <c r="C374" s="242"/>
      <c r="D374" s="218" t="s">
        <v>172</v>
      </c>
      <c r="E374" s="243" t="s">
        <v>23</v>
      </c>
      <c r="F374" s="244" t="s">
        <v>661</v>
      </c>
      <c r="G374" s="242"/>
      <c r="H374" s="243" t="s">
        <v>23</v>
      </c>
      <c r="I374" s="245"/>
      <c r="J374" s="242"/>
      <c r="K374" s="242"/>
      <c r="L374" s="246"/>
      <c r="M374" s="247"/>
      <c r="N374" s="248"/>
      <c r="O374" s="248"/>
      <c r="P374" s="248"/>
      <c r="Q374" s="248"/>
      <c r="R374" s="248"/>
      <c r="S374" s="248"/>
      <c r="T374" s="249"/>
      <c r="AT374" s="250" t="s">
        <v>172</v>
      </c>
      <c r="AU374" s="250" t="s">
        <v>82</v>
      </c>
      <c r="AV374" s="14" t="s">
        <v>80</v>
      </c>
      <c r="AW374" s="14" t="s">
        <v>36</v>
      </c>
      <c r="AX374" s="14" t="s">
        <v>73</v>
      </c>
      <c r="AY374" s="250" t="s">
        <v>162</v>
      </c>
    </row>
    <row r="375" spans="2:51" s="12" customFormat="1" ht="13.5">
      <c r="B375" s="216"/>
      <c r="C375" s="217"/>
      <c r="D375" s="218" t="s">
        <v>172</v>
      </c>
      <c r="E375" s="219" t="s">
        <v>23</v>
      </c>
      <c r="F375" s="220" t="s">
        <v>303</v>
      </c>
      <c r="G375" s="217"/>
      <c r="H375" s="221">
        <v>1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172</v>
      </c>
      <c r="AU375" s="227" t="s">
        <v>82</v>
      </c>
      <c r="AV375" s="12" t="s">
        <v>82</v>
      </c>
      <c r="AW375" s="12" t="s">
        <v>36</v>
      </c>
      <c r="AX375" s="12" t="s">
        <v>73</v>
      </c>
      <c r="AY375" s="227" t="s">
        <v>162</v>
      </c>
    </row>
    <row r="376" spans="2:51" s="13" customFormat="1" ht="13.5">
      <c r="B376" s="228"/>
      <c r="C376" s="229"/>
      <c r="D376" s="218" t="s">
        <v>172</v>
      </c>
      <c r="E376" s="230" t="s">
        <v>23</v>
      </c>
      <c r="F376" s="231" t="s">
        <v>174</v>
      </c>
      <c r="G376" s="229"/>
      <c r="H376" s="232">
        <v>1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172</v>
      </c>
      <c r="AU376" s="238" t="s">
        <v>82</v>
      </c>
      <c r="AV376" s="13" t="s">
        <v>170</v>
      </c>
      <c r="AW376" s="13" t="s">
        <v>36</v>
      </c>
      <c r="AX376" s="13" t="s">
        <v>80</v>
      </c>
      <c r="AY376" s="238" t="s">
        <v>162</v>
      </c>
    </row>
    <row r="377" spans="2:65" s="1" customFormat="1" ht="16.5" customHeight="1">
      <c r="B377" s="42"/>
      <c r="C377" s="265" t="s">
        <v>399</v>
      </c>
      <c r="D377" s="265" t="s">
        <v>624</v>
      </c>
      <c r="E377" s="266" t="s">
        <v>681</v>
      </c>
      <c r="F377" s="267" t="s">
        <v>682</v>
      </c>
      <c r="G377" s="268" t="s">
        <v>177</v>
      </c>
      <c r="H377" s="269">
        <v>1</v>
      </c>
      <c r="I377" s="270"/>
      <c r="J377" s="271">
        <f>ROUND(I377*H377,2)</f>
        <v>0</v>
      </c>
      <c r="K377" s="267" t="s">
        <v>169</v>
      </c>
      <c r="L377" s="272"/>
      <c r="M377" s="273" t="s">
        <v>23</v>
      </c>
      <c r="N377" s="274" t="s">
        <v>44</v>
      </c>
      <c r="O377" s="43"/>
      <c r="P377" s="213">
        <f>O377*H377</f>
        <v>0</v>
      </c>
      <c r="Q377" s="213">
        <v>0.011</v>
      </c>
      <c r="R377" s="213">
        <f>Q377*H377</f>
        <v>0.011</v>
      </c>
      <c r="S377" s="213">
        <v>0</v>
      </c>
      <c r="T377" s="214">
        <f>S377*H377</f>
        <v>0</v>
      </c>
      <c r="AR377" s="25" t="s">
        <v>212</v>
      </c>
      <c r="AT377" s="25" t="s">
        <v>624</v>
      </c>
      <c r="AU377" s="25" t="s">
        <v>82</v>
      </c>
      <c r="AY377" s="25" t="s">
        <v>162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5" t="s">
        <v>80</v>
      </c>
      <c r="BK377" s="215">
        <f>ROUND(I377*H377,2)</f>
        <v>0</v>
      </c>
      <c r="BL377" s="25" t="s">
        <v>170</v>
      </c>
      <c r="BM377" s="25" t="s">
        <v>683</v>
      </c>
    </row>
    <row r="378" spans="2:65" s="1" customFormat="1" ht="25.5" customHeight="1">
      <c r="B378" s="42"/>
      <c r="C378" s="204" t="s">
        <v>405</v>
      </c>
      <c r="D378" s="204" t="s">
        <v>165</v>
      </c>
      <c r="E378" s="205" t="s">
        <v>684</v>
      </c>
      <c r="F378" s="206" t="s">
        <v>685</v>
      </c>
      <c r="G378" s="207" t="s">
        <v>177</v>
      </c>
      <c r="H378" s="208">
        <v>2</v>
      </c>
      <c r="I378" s="209"/>
      <c r="J378" s="210">
        <f>ROUND(I378*H378,2)</f>
        <v>0</v>
      </c>
      <c r="K378" s="206" t="s">
        <v>169</v>
      </c>
      <c r="L378" s="62"/>
      <c r="M378" s="211" t="s">
        <v>23</v>
      </c>
      <c r="N378" s="212" t="s">
        <v>44</v>
      </c>
      <c r="O378" s="43"/>
      <c r="P378" s="213">
        <f>O378*H378</f>
        <v>0</v>
      </c>
      <c r="Q378" s="213">
        <v>0.05362</v>
      </c>
      <c r="R378" s="213">
        <f>Q378*H378</f>
        <v>0.10724</v>
      </c>
      <c r="S378" s="213">
        <v>0</v>
      </c>
      <c r="T378" s="214">
        <f>S378*H378</f>
        <v>0</v>
      </c>
      <c r="AR378" s="25" t="s">
        <v>170</v>
      </c>
      <c r="AT378" s="25" t="s">
        <v>165</v>
      </c>
      <c r="AU378" s="25" t="s">
        <v>82</v>
      </c>
      <c r="AY378" s="25" t="s">
        <v>162</v>
      </c>
      <c r="BE378" s="215">
        <f>IF(N378="základní",J378,0)</f>
        <v>0</v>
      </c>
      <c r="BF378" s="215">
        <f>IF(N378="snížená",J378,0)</f>
        <v>0</v>
      </c>
      <c r="BG378" s="215">
        <f>IF(N378="zákl. přenesená",J378,0)</f>
        <v>0</v>
      </c>
      <c r="BH378" s="215">
        <f>IF(N378="sníž. přenesená",J378,0)</f>
        <v>0</v>
      </c>
      <c r="BI378" s="215">
        <f>IF(N378="nulová",J378,0)</f>
        <v>0</v>
      </c>
      <c r="BJ378" s="25" t="s">
        <v>80</v>
      </c>
      <c r="BK378" s="215">
        <f>ROUND(I378*H378,2)</f>
        <v>0</v>
      </c>
      <c r="BL378" s="25" t="s">
        <v>170</v>
      </c>
      <c r="BM378" s="25" t="s">
        <v>686</v>
      </c>
    </row>
    <row r="379" spans="2:51" s="14" customFormat="1" ht="13.5">
      <c r="B379" s="241"/>
      <c r="C379" s="242"/>
      <c r="D379" s="218" t="s">
        <v>172</v>
      </c>
      <c r="E379" s="243" t="s">
        <v>23</v>
      </c>
      <c r="F379" s="244" t="s">
        <v>661</v>
      </c>
      <c r="G379" s="242"/>
      <c r="H379" s="243" t="s">
        <v>23</v>
      </c>
      <c r="I379" s="245"/>
      <c r="J379" s="242"/>
      <c r="K379" s="242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172</v>
      </c>
      <c r="AU379" s="250" t="s">
        <v>82</v>
      </c>
      <c r="AV379" s="14" t="s">
        <v>80</v>
      </c>
      <c r="AW379" s="14" t="s">
        <v>36</v>
      </c>
      <c r="AX379" s="14" t="s">
        <v>73</v>
      </c>
      <c r="AY379" s="250" t="s">
        <v>162</v>
      </c>
    </row>
    <row r="380" spans="2:51" s="12" customFormat="1" ht="13.5">
      <c r="B380" s="216"/>
      <c r="C380" s="217"/>
      <c r="D380" s="218" t="s">
        <v>172</v>
      </c>
      <c r="E380" s="219" t="s">
        <v>23</v>
      </c>
      <c r="F380" s="220" t="s">
        <v>347</v>
      </c>
      <c r="G380" s="217"/>
      <c r="H380" s="221">
        <v>2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172</v>
      </c>
      <c r="AU380" s="227" t="s">
        <v>82</v>
      </c>
      <c r="AV380" s="12" t="s">
        <v>82</v>
      </c>
      <c r="AW380" s="12" t="s">
        <v>36</v>
      </c>
      <c r="AX380" s="12" t="s">
        <v>73</v>
      </c>
      <c r="AY380" s="227" t="s">
        <v>162</v>
      </c>
    </row>
    <row r="381" spans="2:51" s="13" customFormat="1" ht="13.5">
      <c r="B381" s="228"/>
      <c r="C381" s="229"/>
      <c r="D381" s="218" t="s">
        <v>172</v>
      </c>
      <c r="E381" s="230" t="s">
        <v>23</v>
      </c>
      <c r="F381" s="231" t="s">
        <v>174</v>
      </c>
      <c r="G381" s="229"/>
      <c r="H381" s="232">
        <v>2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172</v>
      </c>
      <c r="AU381" s="238" t="s">
        <v>82</v>
      </c>
      <c r="AV381" s="13" t="s">
        <v>170</v>
      </c>
      <c r="AW381" s="13" t="s">
        <v>36</v>
      </c>
      <c r="AX381" s="13" t="s">
        <v>80</v>
      </c>
      <c r="AY381" s="238" t="s">
        <v>162</v>
      </c>
    </row>
    <row r="382" spans="2:65" s="1" customFormat="1" ht="25.5" customHeight="1">
      <c r="B382" s="42"/>
      <c r="C382" s="265" t="s">
        <v>412</v>
      </c>
      <c r="D382" s="265" t="s">
        <v>624</v>
      </c>
      <c r="E382" s="266" t="s">
        <v>687</v>
      </c>
      <c r="F382" s="267" t="s">
        <v>688</v>
      </c>
      <c r="G382" s="268" t="s">
        <v>177</v>
      </c>
      <c r="H382" s="269">
        <v>2</v>
      </c>
      <c r="I382" s="270"/>
      <c r="J382" s="271">
        <f>ROUND(I382*H382,2)</f>
        <v>0</v>
      </c>
      <c r="K382" s="267" t="s">
        <v>169</v>
      </c>
      <c r="L382" s="272"/>
      <c r="M382" s="273" t="s">
        <v>23</v>
      </c>
      <c r="N382" s="274" t="s">
        <v>44</v>
      </c>
      <c r="O382" s="43"/>
      <c r="P382" s="213">
        <f>O382*H382</f>
        <v>0</v>
      </c>
      <c r="Q382" s="213">
        <v>0.034</v>
      </c>
      <c r="R382" s="213">
        <f>Q382*H382</f>
        <v>0.068</v>
      </c>
      <c r="S382" s="213">
        <v>0</v>
      </c>
      <c r="T382" s="214">
        <f>S382*H382</f>
        <v>0</v>
      </c>
      <c r="AR382" s="25" t="s">
        <v>212</v>
      </c>
      <c r="AT382" s="25" t="s">
        <v>624</v>
      </c>
      <c r="AU382" s="25" t="s">
        <v>82</v>
      </c>
      <c r="AY382" s="25" t="s">
        <v>162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25" t="s">
        <v>80</v>
      </c>
      <c r="BK382" s="215">
        <f>ROUND(I382*H382,2)</f>
        <v>0</v>
      </c>
      <c r="BL382" s="25" t="s">
        <v>170</v>
      </c>
      <c r="BM382" s="25" t="s">
        <v>689</v>
      </c>
    </row>
    <row r="383" spans="2:63" s="11" customFormat="1" ht="29.85" customHeight="1">
      <c r="B383" s="188"/>
      <c r="C383" s="189"/>
      <c r="D383" s="190" t="s">
        <v>72</v>
      </c>
      <c r="E383" s="202" t="s">
        <v>163</v>
      </c>
      <c r="F383" s="202" t="s">
        <v>164</v>
      </c>
      <c r="G383" s="189"/>
      <c r="H383" s="189"/>
      <c r="I383" s="192"/>
      <c r="J383" s="203">
        <f>BK383</f>
        <v>0</v>
      </c>
      <c r="K383" s="189"/>
      <c r="L383" s="194"/>
      <c r="M383" s="195"/>
      <c r="N383" s="196"/>
      <c r="O383" s="196"/>
      <c r="P383" s="197">
        <f>SUM(P384:P392)</f>
        <v>0</v>
      </c>
      <c r="Q383" s="196"/>
      <c r="R383" s="197">
        <f>SUM(R384:R392)</f>
        <v>0.012578499999999998</v>
      </c>
      <c r="S383" s="196"/>
      <c r="T383" s="198">
        <f>SUM(T384:T392)</f>
        <v>0</v>
      </c>
      <c r="AR383" s="199" t="s">
        <v>80</v>
      </c>
      <c r="AT383" s="200" t="s">
        <v>72</v>
      </c>
      <c r="AU383" s="200" t="s">
        <v>80</v>
      </c>
      <c r="AY383" s="199" t="s">
        <v>162</v>
      </c>
      <c r="BK383" s="201">
        <f>SUM(BK384:BK392)</f>
        <v>0</v>
      </c>
    </row>
    <row r="384" spans="2:65" s="1" customFormat="1" ht="25.5" customHeight="1">
      <c r="B384" s="42"/>
      <c r="C384" s="204" t="s">
        <v>416</v>
      </c>
      <c r="D384" s="204" t="s">
        <v>165</v>
      </c>
      <c r="E384" s="205" t="s">
        <v>166</v>
      </c>
      <c r="F384" s="206" t="s">
        <v>167</v>
      </c>
      <c r="G384" s="207" t="s">
        <v>168</v>
      </c>
      <c r="H384" s="208">
        <v>69.05</v>
      </c>
      <c r="I384" s="209"/>
      <c r="J384" s="210">
        <f>ROUND(I384*H384,2)</f>
        <v>0</v>
      </c>
      <c r="K384" s="206" t="s">
        <v>169</v>
      </c>
      <c r="L384" s="62"/>
      <c r="M384" s="211" t="s">
        <v>23</v>
      </c>
      <c r="N384" s="212" t="s">
        <v>44</v>
      </c>
      <c r="O384" s="43"/>
      <c r="P384" s="213">
        <f>O384*H384</f>
        <v>0</v>
      </c>
      <c r="Q384" s="213">
        <v>0.00013</v>
      </c>
      <c r="R384" s="213">
        <f>Q384*H384</f>
        <v>0.008976499999999998</v>
      </c>
      <c r="S384" s="213">
        <v>0</v>
      </c>
      <c r="T384" s="214">
        <f>S384*H384</f>
        <v>0</v>
      </c>
      <c r="AR384" s="25" t="s">
        <v>170</v>
      </c>
      <c r="AT384" s="25" t="s">
        <v>165</v>
      </c>
      <c r="AU384" s="25" t="s">
        <v>82</v>
      </c>
      <c r="AY384" s="25" t="s">
        <v>162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5" t="s">
        <v>80</v>
      </c>
      <c r="BK384" s="215">
        <f>ROUND(I384*H384,2)</f>
        <v>0</v>
      </c>
      <c r="BL384" s="25" t="s">
        <v>170</v>
      </c>
      <c r="BM384" s="25" t="s">
        <v>690</v>
      </c>
    </row>
    <row r="385" spans="2:51" s="12" customFormat="1" ht="13.5">
      <c r="B385" s="216"/>
      <c r="C385" s="217"/>
      <c r="D385" s="218" t="s">
        <v>172</v>
      </c>
      <c r="E385" s="219" t="s">
        <v>23</v>
      </c>
      <c r="F385" s="220" t="s">
        <v>691</v>
      </c>
      <c r="G385" s="217"/>
      <c r="H385" s="221">
        <v>69.05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172</v>
      </c>
      <c r="AU385" s="227" t="s">
        <v>82</v>
      </c>
      <c r="AV385" s="12" t="s">
        <v>82</v>
      </c>
      <c r="AW385" s="12" t="s">
        <v>36</v>
      </c>
      <c r="AX385" s="12" t="s">
        <v>73</v>
      </c>
      <c r="AY385" s="227" t="s">
        <v>162</v>
      </c>
    </row>
    <row r="386" spans="2:51" s="13" customFormat="1" ht="13.5">
      <c r="B386" s="228"/>
      <c r="C386" s="229"/>
      <c r="D386" s="218" t="s">
        <v>172</v>
      </c>
      <c r="E386" s="230" t="s">
        <v>23</v>
      </c>
      <c r="F386" s="231" t="s">
        <v>174</v>
      </c>
      <c r="G386" s="229"/>
      <c r="H386" s="232">
        <v>69.05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172</v>
      </c>
      <c r="AU386" s="238" t="s">
        <v>82</v>
      </c>
      <c r="AV386" s="13" t="s">
        <v>170</v>
      </c>
      <c r="AW386" s="13" t="s">
        <v>36</v>
      </c>
      <c r="AX386" s="13" t="s">
        <v>80</v>
      </c>
      <c r="AY386" s="238" t="s">
        <v>162</v>
      </c>
    </row>
    <row r="387" spans="2:65" s="1" customFormat="1" ht="25.5" customHeight="1">
      <c r="B387" s="42"/>
      <c r="C387" s="204" t="s">
        <v>421</v>
      </c>
      <c r="D387" s="204" t="s">
        <v>165</v>
      </c>
      <c r="E387" s="205" t="s">
        <v>692</v>
      </c>
      <c r="F387" s="206" t="s">
        <v>693</v>
      </c>
      <c r="G387" s="207" t="s">
        <v>168</v>
      </c>
      <c r="H387" s="208">
        <v>69.05</v>
      </c>
      <c r="I387" s="209"/>
      <c r="J387" s="210">
        <f>ROUND(I387*H387,2)</f>
        <v>0</v>
      </c>
      <c r="K387" s="206" t="s">
        <v>169</v>
      </c>
      <c r="L387" s="62"/>
      <c r="M387" s="211" t="s">
        <v>23</v>
      </c>
      <c r="N387" s="212" t="s">
        <v>44</v>
      </c>
      <c r="O387" s="43"/>
      <c r="P387" s="213">
        <f>O387*H387</f>
        <v>0</v>
      </c>
      <c r="Q387" s="213">
        <v>4E-05</v>
      </c>
      <c r="R387" s="213">
        <f>Q387*H387</f>
        <v>0.002762</v>
      </c>
      <c r="S387" s="213">
        <v>0</v>
      </c>
      <c r="T387" s="214">
        <f>S387*H387</f>
        <v>0</v>
      </c>
      <c r="AR387" s="25" t="s">
        <v>170</v>
      </c>
      <c r="AT387" s="25" t="s">
        <v>165</v>
      </c>
      <c r="AU387" s="25" t="s">
        <v>82</v>
      </c>
      <c r="AY387" s="25" t="s">
        <v>162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25" t="s">
        <v>80</v>
      </c>
      <c r="BK387" s="215">
        <f>ROUND(I387*H387,2)</f>
        <v>0</v>
      </c>
      <c r="BL387" s="25" t="s">
        <v>170</v>
      </c>
      <c r="BM387" s="25" t="s">
        <v>694</v>
      </c>
    </row>
    <row r="388" spans="2:51" s="12" customFormat="1" ht="13.5">
      <c r="B388" s="216"/>
      <c r="C388" s="217"/>
      <c r="D388" s="218" t="s">
        <v>172</v>
      </c>
      <c r="E388" s="219" t="s">
        <v>23</v>
      </c>
      <c r="F388" s="220" t="s">
        <v>553</v>
      </c>
      <c r="G388" s="217"/>
      <c r="H388" s="221">
        <v>69.05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172</v>
      </c>
      <c r="AU388" s="227" t="s">
        <v>82</v>
      </c>
      <c r="AV388" s="12" t="s">
        <v>82</v>
      </c>
      <c r="AW388" s="12" t="s">
        <v>36</v>
      </c>
      <c r="AX388" s="12" t="s">
        <v>73</v>
      </c>
      <c r="AY388" s="227" t="s">
        <v>162</v>
      </c>
    </row>
    <row r="389" spans="2:51" s="13" customFormat="1" ht="13.5">
      <c r="B389" s="228"/>
      <c r="C389" s="229"/>
      <c r="D389" s="218" t="s">
        <v>172</v>
      </c>
      <c r="E389" s="230" t="s">
        <v>23</v>
      </c>
      <c r="F389" s="231" t="s">
        <v>174</v>
      </c>
      <c r="G389" s="229"/>
      <c r="H389" s="232">
        <v>69.05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172</v>
      </c>
      <c r="AU389" s="238" t="s">
        <v>82</v>
      </c>
      <c r="AV389" s="13" t="s">
        <v>170</v>
      </c>
      <c r="AW389" s="13" t="s">
        <v>36</v>
      </c>
      <c r="AX389" s="13" t="s">
        <v>80</v>
      </c>
      <c r="AY389" s="238" t="s">
        <v>162</v>
      </c>
    </row>
    <row r="390" spans="2:65" s="1" customFormat="1" ht="16.5" customHeight="1">
      <c r="B390" s="42"/>
      <c r="C390" s="204" t="s">
        <v>427</v>
      </c>
      <c r="D390" s="204" t="s">
        <v>165</v>
      </c>
      <c r="E390" s="205" t="s">
        <v>695</v>
      </c>
      <c r="F390" s="206" t="s">
        <v>696</v>
      </c>
      <c r="G390" s="207" t="s">
        <v>177</v>
      </c>
      <c r="H390" s="208">
        <v>10</v>
      </c>
      <c r="I390" s="209"/>
      <c r="J390" s="210">
        <f>ROUND(I390*H390,2)</f>
        <v>0</v>
      </c>
      <c r="K390" s="206" t="s">
        <v>23</v>
      </c>
      <c r="L390" s="62"/>
      <c r="M390" s="211" t="s">
        <v>23</v>
      </c>
      <c r="N390" s="212" t="s">
        <v>44</v>
      </c>
      <c r="O390" s="43"/>
      <c r="P390" s="213">
        <f>O390*H390</f>
        <v>0</v>
      </c>
      <c r="Q390" s="213">
        <v>4E-05</v>
      </c>
      <c r="R390" s="213">
        <f>Q390*H390</f>
        <v>0.0004</v>
      </c>
      <c r="S390" s="213">
        <v>0</v>
      </c>
      <c r="T390" s="214">
        <f>S390*H390</f>
        <v>0</v>
      </c>
      <c r="AR390" s="25" t="s">
        <v>170</v>
      </c>
      <c r="AT390" s="25" t="s">
        <v>165</v>
      </c>
      <c r="AU390" s="25" t="s">
        <v>82</v>
      </c>
      <c r="AY390" s="25" t="s">
        <v>162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25" t="s">
        <v>80</v>
      </c>
      <c r="BK390" s="215">
        <f>ROUND(I390*H390,2)</f>
        <v>0</v>
      </c>
      <c r="BL390" s="25" t="s">
        <v>170</v>
      </c>
      <c r="BM390" s="25" t="s">
        <v>697</v>
      </c>
    </row>
    <row r="391" spans="2:65" s="1" customFormat="1" ht="16.5" customHeight="1">
      <c r="B391" s="42"/>
      <c r="C391" s="204" t="s">
        <v>432</v>
      </c>
      <c r="D391" s="204" t="s">
        <v>165</v>
      </c>
      <c r="E391" s="205" t="s">
        <v>698</v>
      </c>
      <c r="F391" s="206" t="s">
        <v>699</v>
      </c>
      <c r="G391" s="207" t="s">
        <v>177</v>
      </c>
      <c r="H391" s="208">
        <v>1</v>
      </c>
      <c r="I391" s="209"/>
      <c r="J391" s="210">
        <f>ROUND(I391*H391,2)</f>
        <v>0</v>
      </c>
      <c r="K391" s="206" t="s">
        <v>23</v>
      </c>
      <c r="L391" s="62"/>
      <c r="M391" s="211" t="s">
        <v>23</v>
      </c>
      <c r="N391" s="212" t="s">
        <v>44</v>
      </c>
      <c r="O391" s="43"/>
      <c r="P391" s="213">
        <f>O391*H391</f>
        <v>0</v>
      </c>
      <c r="Q391" s="213">
        <v>4E-05</v>
      </c>
      <c r="R391" s="213">
        <f>Q391*H391</f>
        <v>4E-05</v>
      </c>
      <c r="S391" s="213">
        <v>0</v>
      </c>
      <c r="T391" s="214">
        <f>S391*H391</f>
        <v>0</v>
      </c>
      <c r="AR391" s="25" t="s">
        <v>170</v>
      </c>
      <c r="AT391" s="25" t="s">
        <v>165</v>
      </c>
      <c r="AU391" s="25" t="s">
        <v>82</v>
      </c>
      <c r="AY391" s="25" t="s">
        <v>162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5" t="s">
        <v>80</v>
      </c>
      <c r="BK391" s="215">
        <f>ROUND(I391*H391,2)</f>
        <v>0</v>
      </c>
      <c r="BL391" s="25" t="s">
        <v>170</v>
      </c>
      <c r="BM391" s="25" t="s">
        <v>700</v>
      </c>
    </row>
    <row r="392" spans="2:65" s="1" customFormat="1" ht="16.5" customHeight="1">
      <c r="B392" s="42"/>
      <c r="C392" s="204" t="s">
        <v>437</v>
      </c>
      <c r="D392" s="204" t="s">
        <v>165</v>
      </c>
      <c r="E392" s="205" t="s">
        <v>701</v>
      </c>
      <c r="F392" s="206" t="s">
        <v>702</v>
      </c>
      <c r="G392" s="207" t="s">
        <v>177</v>
      </c>
      <c r="H392" s="208">
        <v>10</v>
      </c>
      <c r="I392" s="209"/>
      <c r="J392" s="210">
        <f>ROUND(I392*H392,2)</f>
        <v>0</v>
      </c>
      <c r="K392" s="206" t="s">
        <v>23</v>
      </c>
      <c r="L392" s="62"/>
      <c r="M392" s="211" t="s">
        <v>23</v>
      </c>
      <c r="N392" s="212" t="s">
        <v>44</v>
      </c>
      <c r="O392" s="43"/>
      <c r="P392" s="213">
        <f>O392*H392</f>
        <v>0</v>
      </c>
      <c r="Q392" s="213">
        <v>4E-05</v>
      </c>
      <c r="R392" s="213">
        <f>Q392*H392</f>
        <v>0.0004</v>
      </c>
      <c r="S392" s="213">
        <v>0</v>
      </c>
      <c r="T392" s="214">
        <f>S392*H392</f>
        <v>0</v>
      </c>
      <c r="AR392" s="25" t="s">
        <v>170</v>
      </c>
      <c r="AT392" s="25" t="s">
        <v>165</v>
      </c>
      <c r="AU392" s="25" t="s">
        <v>82</v>
      </c>
      <c r="AY392" s="25" t="s">
        <v>162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25" t="s">
        <v>80</v>
      </c>
      <c r="BK392" s="215">
        <f>ROUND(I392*H392,2)</f>
        <v>0</v>
      </c>
      <c r="BL392" s="25" t="s">
        <v>170</v>
      </c>
      <c r="BM392" s="25" t="s">
        <v>703</v>
      </c>
    </row>
    <row r="393" spans="2:63" s="11" customFormat="1" ht="29.85" customHeight="1">
      <c r="B393" s="188"/>
      <c r="C393" s="189"/>
      <c r="D393" s="190" t="s">
        <v>72</v>
      </c>
      <c r="E393" s="202" t="s">
        <v>704</v>
      </c>
      <c r="F393" s="202" t="s">
        <v>705</v>
      </c>
      <c r="G393" s="189"/>
      <c r="H393" s="189"/>
      <c r="I393" s="192"/>
      <c r="J393" s="203">
        <f>BK393</f>
        <v>0</v>
      </c>
      <c r="K393" s="189"/>
      <c r="L393" s="194"/>
      <c r="M393" s="195"/>
      <c r="N393" s="196"/>
      <c r="O393" s="196"/>
      <c r="P393" s="197">
        <f>P394</f>
        <v>0</v>
      </c>
      <c r="Q393" s="196"/>
      <c r="R393" s="197">
        <f>R394</f>
        <v>0</v>
      </c>
      <c r="S393" s="196"/>
      <c r="T393" s="198">
        <f>T394</f>
        <v>0</v>
      </c>
      <c r="AR393" s="199" t="s">
        <v>80</v>
      </c>
      <c r="AT393" s="200" t="s">
        <v>72</v>
      </c>
      <c r="AU393" s="200" t="s">
        <v>80</v>
      </c>
      <c r="AY393" s="199" t="s">
        <v>162</v>
      </c>
      <c r="BK393" s="201">
        <f>BK394</f>
        <v>0</v>
      </c>
    </row>
    <row r="394" spans="2:65" s="1" customFormat="1" ht="38.25" customHeight="1">
      <c r="B394" s="42"/>
      <c r="C394" s="204" t="s">
        <v>442</v>
      </c>
      <c r="D394" s="204" t="s">
        <v>165</v>
      </c>
      <c r="E394" s="205" t="s">
        <v>706</v>
      </c>
      <c r="F394" s="206" t="s">
        <v>707</v>
      </c>
      <c r="G394" s="207" t="s">
        <v>313</v>
      </c>
      <c r="H394" s="208">
        <v>80.814</v>
      </c>
      <c r="I394" s="209"/>
      <c r="J394" s="210">
        <f>ROUND(I394*H394,2)</f>
        <v>0</v>
      </c>
      <c r="K394" s="206" t="s">
        <v>169</v>
      </c>
      <c r="L394" s="62"/>
      <c r="M394" s="211" t="s">
        <v>23</v>
      </c>
      <c r="N394" s="212" t="s">
        <v>44</v>
      </c>
      <c r="O394" s="43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5" t="s">
        <v>170</v>
      </c>
      <c r="AT394" s="25" t="s">
        <v>165</v>
      </c>
      <c r="AU394" s="25" t="s">
        <v>82</v>
      </c>
      <c r="AY394" s="25" t="s">
        <v>162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5" t="s">
        <v>80</v>
      </c>
      <c r="BK394" s="215">
        <f>ROUND(I394*H394,2)</f>
        <v>0</v>
      </c>
      <c r="BL394" s="25" t="s">
        <v>170</v>
      </c>
      <c r="BM394" s="25" t="s">
        <v>708</v>
      </c>
    </row>
    <row r="395" spans="2:63" s="11" customFormat="1" ht="37.35" customHeight="1">
      <c r="B395" s="188"/>
      <c r="C395" s="189"/>
      <c r="D395" s="190" t="s">
        <v>72</v>
      </c>
      <c r="E395" s="191" t="s">
        <v>327</v>
      </c>
      <c r="F395" s="191" t="s">
        <v>328</v>
      </c>
      <c r="G395" s="189"/>
      <c r="H395" s="189"/>
      <c r="I395" s="192"/>
      <c r="J395" s="193">
        <f>BK395</f>
        <v>0</v>
      </c>
      <c r="K395" s="189"/>
      <c r="L395" s="194"/>
      <c r="M395" s="195"/>
      <c r="N395" s="196"/>
      <c r="O395" s="196"/>
      <c r="P395" s="197">
        <f>P396+P403+P419+P439+P445+P453+P554+P626+P715</f>
        <v>0</v>
      </c>
      <c r="Q395" s="196"/>
      <c r="R395" s="197">
        <f>R396+R403+R419+R439+R445+R453+R554+R626+R715</f>
        <v>2.7690710399999996</v>
      </c>
      <c r="S395" s="196"/>
      <c r="T395" s="198">
        <f>T396+T403+T419+T439+T445+T453+T554+T626+T715</f>
        <v>0.0461607</v>
      </c>
      <c r="AR395" s="199" t="s">
        <v>82</v>
      </c>
      <c r="AT395" s="200" t="s">
        <v>72</v>
      </c>
      <c r="AU395" s="200" t="s">
        <v>73</v>
      </c>
      <c r="AY395" s="199" t="s">
        <v>162</v>
      </c>
      <c r="BK395" s="201">
        <f>BK396+BK403+BK419+BK439+BK445+BK453+BK554+BK626+BK715</f>
        <v>0</v>
      </c>
    </row>
    <row r="396" spans="2:63" s="11" customFormat="1" ht="19.9" customHeight="1">
      <c r="B396" s="188"/>
      <c r="C396" s="189"/>
      <c r="D396" s="190" t="s">
        <v>72</v>
      </c>
      <c r="E396" s="202" t="s">
        <v>709</v>
      </c>
      <c r="F396" s="202" t="s">
        <v>710</v>
      </c>
      <c r="G396" s="189"/>
      <c r="H396" s="189"/>
      <c r="I396" s="192"/>
      <c r="J396" s="203">
        <f>BK396</f>
        <v>0</v>
      </c>
      <c r="K396" s="189"/>
      <c r="L396" s="194"/>
      <c r="M396" s="195"/>
      <c r="N396" s="196"/>
      <c r="O396" s="196"/>
      <c r="P396" s="197">
        <f>SUM(P397:P402)</f>
        <v>0</v>
      </c>
      <c r="Q396" s="196"/>
      <c r="R396" s="197">
        <f>SUM(R397:R402)</f>
        <v>0.033177269999999995</v>
      </c>
      <c r="S396" s="196"/>
      <c r="T396" s="198">
        <f>SUM(T397:T402)</f>
        <v>0</v>
      </c>
      <c r="AR396" s="199" t="s">
        <v>82</v>
      </c>
      <c r="AT396" s="200" t="s">
        <v>72</v>
      </c>
      <c r="AU396" s="200" t="s">
        <v>80</v>
      </c>
      <c r="AY396" s="199" t="s">
        <v>162</v>
      </c>
      <c r="BK396" s="201">
        <f>SUM(BK397:BK402)</f>
        <v>0</v>
      </c>
    </row>
    <row r="397" spans="2:65" s="1" customFormat="1" ht="38.25" customHeight="1">
      <c r="B397" s="42"/>
      <c r="C397" s="204" t="s">
        <v>448</v>
      </c>
      <c r="D397" s="204" t="s">
        <v>165</v>
      </c>
      <c r="E397" s="205" t="s">
        <v>711</v>
      </c>
      <c r="F397" s="206" t="s">
        <v>712</v>
      </c>
      <c r="G397" s="207" t="s">
        <v>168</v>
      </c>
      <c r="H397" s="208">
        <v>48.083</v>
      </c>
      <c r="I397" s="209"/>
      <c r="J397" s="210">
        <f>ROUND(I397*H397,2)</f>
        <v>0</v>
      </c>
      <c r="K397" s="206" t="s">
        <v>169</v>
      </c>
      <c r="L397" s="62"/>
      <c r="M397" s="211" t="s">
        <v>23</v>
      </c>
      <c r="N397" s="212" t="s">
        <v>44</v>
      </c>
      <c r="O397" s="43"/>
      <c r="P397" s="213">
        <f>O397*H397</f>
        <v>0</v>
      </c>
      <c r="Q397" s="213">
        <v>0.00069</v>
      </c>
      <c r="R397" s="213">
        <f>Q397*H397</f>
        <v>0.033177269999999995</v>
      </c>
      <c r="S397" s="213">
        <v>0</v>
      </c>
      <c r="T397" s="214">
        <f>S397*H397</f>
        <v>0</v>
      </c>
      <c r="AR397" s="25" t="s">
        <v>266</v>
      </c>
      <c r="AT397" s="25" t="s">
        <v>165</v>
      </c>
      <c r="AU397" s="25" t="s">
        <v>82</v>
      </c>
      <c r="AY397" s="25" t="s">
        <v>162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5" t="s">
        <v>80</v>
      </c>
      <c r="BK397" s="215">
        <f>ROUND(I397*H397,2)</f>
        <v>0</v>
      </c>
      <c r="BL397" s="25" t="s">
        <v>266</v>
      </c>
      <c r="BM397" s="25" t="s">
        <v>713</v>
      </c>
    </row>
    <row r="398" spans="2:51" s="14" customFormat="1" ht="13.5">
      <c r="B398" s="241"/>
      <c r="C398" s="242"/>
      <c r="D398" s="218" t="s">
        <v>172</v>
      </c>
      <c r="E398" s="243" t="s">
        <v>23</v>
      </c>
      <c r="F398" s="244" t="s">
        <v>480</v>
      </c>
      <c r="G398" s="242"/>
      <c r="H398" s="243" t="s">
        <v>23</v>
      </c>
      <c r="I398" s="245"/>
      <c r="J398" s="242"/>
      <c r="K398" s="242"/>
      <c r="L398" s="246"/>
      <c r="M398" s="247"/>
      <c r="N398" s="248"/>
      <c r="O398" s="248"/>
      <c r="P398" s="248"/>
      <c r="Q398" s="248"/>
      <c r="R398" s="248"/>
      <c r="S398" s="248"/>
      <c r="T398" s="249"/>
      <c r="AT398" s="250" t="s">
        <v>172</v>
      </c>
      <c r="AU398" s="250" t="s">
        <v>82</v>
      </c>
      <c r="AV398" s="14" t="s">
        <v>80</v>
      </c>
      <c r="AW398" s="14" t="s">
        <v>36</v>
      </c>
      <c r="AX398" s="14" t="s">
        <v>73</v>
      </c>
      <c r="AY398" s="250" t="s">
        <v>162</v>
      </c>
    </row>
    <row r="399" spans="2:51" s="14" customFormat="1" ht="13.5">
      <c r="B399" s="241"/>
      <c r="C399" s="242"/>
      <c r="D399" s="218" t="s">
        <v>172</v>
      </c>
      <c r="E399" s="243" t="s">
        <v>23</v>
      </c>
      <c r="F399" s="244" t="s">
        <v>536</v>
      </c>
      <c r="G399" s="242"/>
      <c r="H399" s="243" t="s">
        <v>23</v>
      </c>
      <c r="I399" s="245"/>
      <c r="J399" s="242"/>
      <c r="K399" s="242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172</v>
      </c>
      <c r="AU399" s="250" t="s">
        <v>82</v>
      </c>
      <c r="AV399" s="14" t="s">
        <v>80</v>
      </c>
      <c r="AW399" s="14" t="s">
        <v>36</v>
      </c>
      <c r="AX399" s="14" t="s">
        <v>73</v>
      </c>
      <c r="AY399" s="250" t="s">
        <v>162</v>
      </c>
    </row>
    <row r="400" spans="2:51" s="12" customFormat="1" ht="13.5">
      <c r="B400" s="216"/>
      <c r="C400" s="217"/>
      <c r="D400" s="218" t="s">
        <v>172</v>
      </c>
      <c r="E400" s="219" t="s">
        <v>23</v>
      </c>
      <c r="F400" s="220" t="s">
        <v>714</v>
      </c>
      <c r="G400" s="217"/>
      <c r="H400" s="221">
        <v>48.083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172</v>
      </c>
      <c r="AU400" s="227" t="s">
        <v>82</v>
      </c>
      <c r="AV400" s="12" t="s">
        <v>82</v>
      </c>
      <c r="AW400" s="12" t="s">
        <v>36</v>
      </c>
      <c r="AX400" s="12" t="s">
        <v>73</v>
      </c>
      <c r="AY400" s="227" t="s">
        <v>162</v>
      </c>
    </row>
    <row r="401" spans="2:51" s="13" customFormat="1" ht="13.5">
      <c r="B401" s="228"/>
      <c r="C401" s="229"/>
      <c r="D401" s="218" t="s">
        <v>172</v>
      </c>
      <c r="E401" s="230" t="s">
        <v>23</v>
      </c>
      <c r="F401" s="231" t="s">
        <v>174</v>
      </c>
      <c r="G401" s="229"/>
      <c r="H401" s="232">
        <v>48.083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172</v>
      </c>
      <c r="AU401" s="238" t="s">
        <v>82</v>
      </c>
      <c r="AV401" s="13" t="s">
        <v>170</v>
      </c>
      <c r="AW401" s="13" t="s">
        <v>36</v>
      </c>
      <c r="AX401" s="13" t="s">
        <v>80</v>
      </c>
      <c r="AY401" s="238" t="s">
        <v>162</v>
      </c>
    </row>
    <row r="402" spans="2:65" s="1" customFormat="1" ht="38.25" customHeight="1">
      <c r="B402" s="42"/>
      <c r="C402" s="204" t="s">
        <v>454</v>
      </c>
      <c r="D402" s="204" t="s">
        <v>165</v>
      </c>
      <c r="E402" s="205" t="s">
        <v>715</v>
      </c>
      <c r="F402" s="206" t="s">
        <v>716</v>
      </c>
      <c r="G402" s="207" t="s">
        <v>313</v>
      </c>
      <c r="H402" s="208">
        <v>0.033</v>
      </c>
      <c r="I402" s="209"/>
      <c r="J402" s="210">
        <f>ROUND(I402*H402,2)</f>
        <v>0</v>
      </c>
      <c r="K402" s="206" t="s">
        <v>169</v>
      </c>
      <c r="L402" s="62"/>
      <c r="M402" s="211" t="s">
        <v>23</v>
      </c>
      <c r="N402" s="212" t="s">
        <v>44</v>
      </c>
      <c r="O402" s="43"/>
      <c r="P402" s="213">
        <f>O402*H402</f>
        <v>0</v>
      </c>
      <c r="Q402" s="213">
        <v>0</v>
      </c>
      <c r="R402" s="213">
        <f>Q402*H402</f>
        <v>0</v>
      </c>
      <c r="S402" s="213">
        <v>0</v>
      </c>
      <c r="T402" s="214">
        <f>S402*H402</f>
        <v>0</v>
      </c>
      <c r="AR402" s="25" t="s">
        <v>266</v>
      </c>
      <c r="AT402" s="25" t="s">
        <v>165</v>
      </c>
      <c r="AU402" s="25" t="s">
        <v>82</v>
      </c>
      <c r="AY402" s="25" t="s">
        <v>162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25" t="s">
        <v>80</v>
      </c>
      <c r="BK402" s="215">
        <f>ROUND(I402*H402,2)</f>
        <v>0</v>
      </c>
      <c r="BL402" s="25" t="s">
        <v>266</v>
      </c>
      <c r="BM402" s="25" t="s">
        <v>717</v>
      </c>
    </row>
    <row r="403" spans="2:63" s="11" customFormat="1" ht="29.85" customHeight="1">
      <c r="B403" s="188"/>
      <c r="C403" s="189"/>
      <c r="D403" s="190" t="s">
        <v>72</v>
      </c>
      <c r="E403" s="202" t="s">
        <v>718</v>
      </c>
      <c r="F403" s="202" t="s">
        <v>719</v>
      </c>
      <c r="G403" s="189"/>
      <c r="H403" s="189"/>
      <c r="I403" s="192"/>
      <c r="J403" s="203">
        <f>BK403</f>
        <v>0</v>
      </c>
      <c r="K403" s="189"/>
      <c r="L403" s="194"/>
      <c r="M403" s="195"/>
      <c r="N403" s="196"/>
      <c r="O403" s="196"/>
      <c r="P403" s="197">
        <f>SUM(P404:P418)</f>
        <v>0</v>
      </c>
      <c r="Q403" s="196"/>
      <c r="R403" s="197">
        <f>SUM(R404:R418)</f>
        <v>0.1424994</v>
      </c>
      <c r="S403" s="196"/>
      <c r="T403" s="198">
        <f>SUM(T404:T418)</f>
        <v>0</v>
      </c>
      <c r="AR403" s="199" t="s">
        <v>82</v>
      </c>
      <c r="AT403" s="200" t="s">
        <v>72</v>
      </c>
      <c r="AU403" s="200" t="s">
        <v>80</v>
      </c>
      <c r="AY403" s="199" t="s">
        <v>162</v>
      </c>
      <c r="BK403" s="201">
        <f>SUM(BK404:BK418)</f>
        <v>0</v>
      </c>
    </row>
    <row r="404" spans="2:65" s="1" customFormat="1" ht="25.5" customHeight="1">
      <c r="B404" s="42"/>
      <c r="C404" s="204" t="s">
        <v>458</v>
      </c>
      <c r="D404" s="204" t="s">
        <v>165</v>
      </c>
      <c r="E404" s="205" t="s">
        <v>720</v>
      </c>
      <c r="F404" s="206" t="s">
        <v>721</v>
      </c>
      <c r="G404" s="207" t="s">
        <v>168</v>
      </c>
      <c r="H404" s="208">
        <v>53.584</v>
      </c>
      <c r="I404" s="209"/>
      <c r="J404" s="210">
        <f>ROUND(I404*H404,2)</f>
        <v>0</v>
      </c>
      <c r="K404" s="206" t="s">
        <v>169</v>
      </c>
      <c r="L404" s="62"/>
      <c r="M404" s="211" t="s">
        <v>23</v>
      </c>
      <c r="N404" s="212" t="s">
        <v>44</v>
      </c>
      <c r="O404" s="43"/>
      <c r="P404" s="213">
        <f>O404*H404</f>
        <v>0</v>
      </c>
      <c r="Q404" s="213">
        <v>0</v>
      </c>
      <c r="R404" s="213">
        <f>Q404*H404</f>
        <v>0</v>
      </c>
      <c r="S404" s="213">
        <v>0</v>
      </c>
      <c r="T404" s="214">
        <f>S404*H404</f>
        <v>0</v>
      </c>
      <c r="AR404" s="25" t="s">
        <v>266</v>
      </c>
      <c r="AT404" s="25" t="s">
        <v>165</v>
      </c>
      <c r="AU404" s="25" t="s">
        <v>82</v>
      </c>
      <c r="AY404" s="25" t="s">
        <v>162</v>
      </c>
      <c r="BE404" s="215">
        <f>IF(N404="základní",J404,0)</f>
        <v>0</v>
      </c>
      <c r="BF404" s="215">
        <f>IF(N404="snížená",J404,0)</f>
        <v>0</v>
      </c>
      <c r="BG404" s="215">
        <f>IF(N404="zákl. přenesená",J404,0)</f>
        <v>0</v>
      </c>
      <c r="BH404" s="215">
        <f>IF(N404="sníž. přenesená",J404,0)</f>
        <v>0</v>
      </c>
      <c r="BI404" s="215">
        <f>IF(N404="nulová",J404,0)</f>
        <v>0</v>
      </c>
      <c r="BJ404" s="25" t="s">
        <v>80</v>
      </c>
      <c r="BK404" s="215">
        <f>ROUND(I404*H404,2)</f>
        <v>0</v>
      </c>
      <c r="BL404" s="25" t="s">
        <v>266</v>
      </c>
      <c r="BM404" s="25" t="s">
        <v>722</v>
      </c>
    </row>
    <row r="405" spans="2:51" s="12" customFormat="1" ht="13.5">
      <c r="B405" s="216"/>
      <c r="C405" s="217"/>
      <c r="D405" s="218" t="s">
        <v>172</v>
      </c>
      <c r="E405" s="219" t="s">
        <v>23</v>
      </c>
      <c r="F405" s="220" t="s">
        <v>723</v>
      </c>
      <c r="G405" s="217"/>
      <c r="H405" s="221">
        <v>53.584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172</v>
      </c>
      <c r="AU405" s="227" t="s">
        <v>82</v>
      </c>
      <c r="AV405" s="12" t="s">
        <v>82</v>
      </c>
      <c r="AW405" s="12" t="s">
        <v>36</v>
      </c>
      <c r="AX405" s="12" t="s">
        <v>73</v>
      </c>
      <c r="AY405" s="227" t="s">
        <v>162</v>
      </c>
    </row>
    <row r="406" spans="2:51" s="13" customFormat="1" ht="13.5">
      <c r="B406" s="228"/>
      <c r="C406" s="229"/>
      <c r="D406" s="218" t="s">
        <v>172</v>
      </c>
      <c r="E406" s="230" t="s">
        <v>23</v>
      </c>
      <c r="F406" s="231" t="s">
        <v>174</v>
      </c>
      <c r="G406" s="229"/>
      <c r="H406" s="232">
        <v>53.584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172</v>
      </c>
      <c r="AU406" s="238" t="s">
        <v>82</v>
      </c>
      <c r="AV406" s="13" t="s">
        <v>170</v>
      </c>
      <c r="AW406" s="13" t="s">
        <v>36</v>
      </c>
      <c r="AX406" s="13" t="s">
        <v>80</v>
      </c>
      <c r="AY406" s="238" t="s">
        <v>162</v>
      </c>
    </row>
    <row r="407" spans="2:65" s="1" customFormat="1" ht="16.5" customHeight="1">
      <c r="B407" s="42"/>
      <c r="C407" s="265" t="s">
        <v>724</v>
      </c>
      <c r="D407" s="265" t="s">
        <v>624</v>
      </c>
      <c r="E407" s="266" t="s">
        <v>725</v>
      </c>
      <c r="F407" s="267" t="s">
        <v>726</v>
      </c>
      <c r="G407" s="268" t="s">
        <v>168</v>
      </c>
      <c r="H407" s="269">
        <v>53.584</v>
      </c>
      <c r="I407" s="270"/>
      <c r="J407" s="271">
        <f>ROUND(I407*H407,2)</f>
        <v>0</v>
      </c>
      <c r="K407" s="267" t="s">
        <v>23</v>
      </c>
      <c r="L407" s="272"/>
      <c r="M407" s="273" t="s">
        <v>23</v>
      </c>
      <c r="N407" s="274" t="s">
        <v>44</v>
      </c>
      <c r="O407" s="43"/>
      <c r="P407" s="213">
        <f>O407*H407</f>
        <v>0</v>
      </c>
      <c r="Q407" s="213">
        <v>0.0006</v>
      </c>
      <c r="R407" s="213">
        <f>Q407*H407</f>
        <v>0.032150399999999996</v>
      </c>
      <c r="S407" s="213">
        <v>0</v>
      </c>
      <c r="T407" s="214">
        <f>S407*H407</f>
        <v>0</v>
      </c>
      <c r="AR407" s="25" t="s">
        <v>371</v>
      </c>
      <c r="AT407" s="25" t="s">
        <v>624</v>
      </c>
      <c r="AU407" s="25" t="s">
        <v>82</v>
      </c>
      <c r="AY407" s="25" t="s">
        <v>162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25" t="s">
        <v>80</v>
      </c>
      <c r="BK407" s="215">
        <f>ROUND(I407*H407,2)</f>
        <v>0</v>
      </c>
      <c r="BL407" s="25" t="s">
        <v>266</v>
      </c>
      <c r="BM407" s="25" t="s">
        <v>727</v>
      </c>
    </row>
    <row r="408" spans="2:65" s="1" customFormat="1" ht="25.5" customHeight="1">
      <c r="B408" s="42"/>
      <c r="C408" s="204" t="s">
        <v>728</v>
      </c>
      <c r="D408" s="204" t="s">
        <v>165</v>
      </c>
      <c r="E408" s="205" t="s">
        <v>720</v>
      </c>
      <c r="F408" s="206" t="s">
        <v>721</v>
      </c>
      <c r="G408" s="207" t="s">
        <v>168</v>
      </c>
      <c r="H408" s="208">
        <v>24.041</v>
      </c>
      <c r="I408" s="209"/>
      <c r="J408" s="210">
        <f>ROUND(I408*H408,2)</f>
        <v>0</v>
      </c>
      <c r="K408" s="206" t="s">
        <v>169</v>
      </c>
      <c r="L408" s="62"/>
      <c r="M408" s="211" t="s">
        <v>23</v>
      </c>
      <c r="N408" s="212" t="s">
        <v>44</v>
      </c>
      <c r="O408" s="43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AR408" s="25" t="s">
        <v>266</v>
      </c>
      <c r="AT408" s="25" t="s">
        <v>165</v>
      </c>
      <c r="AU408" s="25" t="s">
        <v>82</v>
      </c>
      <c r="AY408" s="25" t="s">
        <v>162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5" t="s">
        <v>80</v>
      </c>
      <c r="BK408" s="215">
        <f>ROUND(I408*H408,2)</f>
        <v>0</v>
      </c>
      <c r="BL408" s="25" t="s">
        <v>266</v>
      </c>
      <c r="BM408" s="25" t="s">
        <v>729</v>
      </c>
    </row>
    <row r="409" spans="2:51" s="12" customFormat="1" ht="13.5">
      <c r="B409" s="216"/>
      <c r="C409" s="217"/>
      <c r="D409" s="218" t="s">
        <v>172</v>
      </c>
      <c r="E409" s="219" t="s">
        <v>23</v>
      </c>
      <c r="F409" s="220" t="s">
        <v>645</v>
      </c>
      <c r="G409" s="217"/>
      <c r="H409" s="221">
        <v>24.041</v>
      </c>
      <c r="I409" s="222"/>
      <c r="J409" s="217"/>
      <c r="K409" s="217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172</v>
      </c>
      <c r="AU409" s="227" t="s">
        <v>82</v>
      </c>
      <c r="AV409" s="12" t="s">
        <v>82</v>
      </c>
      <c r="AW409" s="12" t="s">
        <v>36</v>
      </c>
      <c r="AX409" s="12" t="s">
        <v>73</v>
      </c>
      <c r="AY409" s="227" t="s">
        <v>162</v>
      </c>
    </row>
    <row r="410" spans="2:51" s="13" customFormat="1" ht="13.5">
      <c r="B410" s="228"/>
      <c r="C410" s="229"/>
      <c r="D410" s="218" t="s">
        <v>172</v>
      </c>
      <c r="E410" s="230" t="s">
        <v>23</v>
      </c>
      <c r="F410" s="231" t="s">
        <v>174</v>
      </c>
      <c r="G410" s="229"/>
      <c r="H410" s="232">
        <v>24.041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172</v>
      </c>
      <c r="AU410" s="238" t="s">
        <v>82</v>
      </c>
      <c r="AV410" s="13" t="s">
        <v>170</v>
      </c>
      <c r="AW410" s="13" t="s">
        <v>36</v>
      </c>
      <c r="AX410" s="13" t="s">
        <v>80</v>
      </c>
      <c r="AY410" s="238" t="s">
        <v>162</v>
      </c>
    </row>
    <row r="411" spans="2:65" s="1" customFormat="1" ht="16.5" customHeight="1">
      <c r="B411" s="42"/>
      <c r="C411" s="265" t="s">
        <v>730</v>
      </c>
      <c r="D411" s="265" t="s">
        <v>624</v>
      </c>
      <c r="E411" s="266" t="s">
        <v>731</v>
      </c>
      <c r="F411" s="267" t="s">
        <v>732</v>
      </c>
      <c r="G411" s="268" t="s">
        <v>168</v>
      </c>
      <c r="H411" s="269">
        <v>24.522</v>
      </c>
      <c r="I411" s="270"/>
      <c r="J411" s="271">
        <f>ROUND(I411*H411,2)</f>
        <v>0</v>
      </c>
      <c r="K411" s="267" t="s">
        <v>169</v>
      </c>
      <c r="L411" s="272"/>
      <c r="M411" s="273" t="s">
        <v>23</v>
      </c>
      <c r="N411" s="274" t="s">
        <v>44</v>
      </c>
      <c r="O411" s="43"/>
      <c r="P411" s="213">
        <f>O411*H411</f>
        <v>0</v>
      </c>
      <c r="Q411" s="213">
        <v>0.0015</v>
      </c>
      <c r="R411" s="213">
        <f>Q411*H411</f>
        <v>0.036782999999999996</v>
      </c>
      <c r="S411" s="213">
        <v>0</v>
      </c>
      <c r="T411" s="214">
        <f>S411*H411</f>
        <v>0</v>
      </c>
      <c r="AR411" s="25" t="s">
        <v>371</v>
      </c>
      <c r="AT411" s="25" t="s">
        <v>624</v>
      </c>
      <c r="AU411" s="25" t="s">
        <v>82</v>
      </c>
      <c r="AY411" s="25" t="s">
        <v>162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25" t="s">
        <v>80</v>
      </c>
      <c r="BK411" s="215">
        <f>ROUND(I411*H411,2)</f>
        <v>0</v>
      </c>
      <c r="BL411" s="25" t="s">
        <v>266</v>
      </c>
      <c r="BM411" s="25" t="s">
        <v>733</v>
      </c>
    </row>
    <row r="412" spans="2:51" s="12" customFormat="1" ht="13.5">
      <c r="B412" s="216"/>
      <c r="C412" s="217"/>
      <c r="D412" s="218" t="s">
        <v>172</v>
      </c>
      <c r="E412" s="217"/>
      <c r="F412" s="220" t="s">
        <v>734</v>
      </c>
      <c r="G412" s="217"/>
      <c r="H412" s="221">
        <v>24.522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172</v>
      </c>
      <c r="AU412" s="227" t="s">
        <v>82</v>
      </c>
      <c r="AV412" s="12" t="s">
        <v>82</v>
      </c>
      <c r="AW412" s="12" t="s">
        <v>6</v>
      </c>
      <c r="AX412" s="12" t="s">
        <v>80</v>
      </c>
      <c r="AY412" s="227" t="s">
        <v>162</v>
      </c>
    </row>
    <row r="413" spans="2:65" s="1" customFormat="1" ht="25.5" customHeight="1">
      <c r="B413" s="42"/>
      <c r="C413" s="204" t="s">
        <v>735</v>
      </c>
      <c r="D413" s="204" t="s">
        <v>165</v>
      </c>
      <c r="E413" s="205" t="s">
        <v>736</v>
      </c>
      <c r="F413" s="206" t="s">
        <v>737</v>
      </c>
      <c r="G413" s="207" t="s">
        <v>168</v>
      </c>
      <c r="H413" s="208">
        <v>24.041</v>
      </c>
      <c r="I413" s="209"/>
      <c r="J413" s="210">
        <f>ROUND(I413*H413,2)</f>
        <v>0</v>
      </c>
      <c r="K413" s="206" t="s">
        <v>169</v>
      </c>
      <c r="L413" s="62"/>
      <c r="M413" s="211" t="s">
        <v>23</v>
      </c>
      <c r="N413" s="212" t="s">
        <v>44</v>
      </c>
      <c r="O413" s="43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25" t="s">
        <v>266</v>
      </c>
      <c r="AT413" s="25" t="s">
        <v>165</v>
      </c>
      <c r="AU413" s="25" t="s">
        <v>82</v>
      </c>
      <c r="AY413" s="25" t="s">
        <v>162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25" t="s">
        <v>80</v>
      </c>
      <c r="BK413" s="215">
        <f>ROUND(I413*H413,2)</f>
        <v>0</v>
      </c>
      <c r="BL413" s="25" t="s">
        <v>266</v>
      </c>
      <c r="BM413" s="25" t="s">
        <v>738</v>
      </c>
    </row>
    <row r="414" spans="2:51" s="12" customFormat="1" ht="13.5">
      <c r="B414" s="216"/>
      <c r="C414" s="217"/>
      <c r="D414" s="218" t="s">
        <v>172</v>
      </c>
      <c r="E414" s="219" t="s">
        <v>23</v>
      </c>
      <c r="F414" s="220" t="s">
        <v>645</v>
      </c>
      <c r="G414" s="217"/>
      <c r="H414" s="221">
        <v>24.041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172</v>
      </c>
      <c r="AU414" s="227" t="s">
        <v>82</v>
      </c>
      <c r="AV414" s="12" t="s">
        <v>82</v>
      </c>
      <c r="AW414" s="12" t="s">
        <v>36</v>
      </c>
      <c r="AX414" s="12" t="s">
        <v>73</v>
      </c>
      <c r="AY414" s="227" t="s">
        <v>162</v>
      </c>
    </row>
    <row r="415" spans="2:51" s="13" customFormat="1" ht="13.5">
      <c r="B415" s="228"/>
      <c r="C415" s="229"/>
      <c r="D415" s="218" t="s">
        <v>172</v>
      </c>
      <c r="E415" s="230" t="s">
        <v>23</v>
      </c>
      <c r="F415" s="231" t="s">
        <v>174</v>
      </c>
      <c r="G415" s="229"/>
      <c r="H415" s="232">
        <v>24.041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172</v>
      </c>
      <c r="AU415" s="238" t="s">
        <v>82</v>
      </c>
      <c r="AV415" s="13" t="s">
        <v>170</v>
      </c>
      <c r="AW415" s="13" t="s">
        <v>36</v>
      </c>
      <c r="AX415" s="13" t="s">
        <v>80</v>
      </c>
      <c r="AY415" s="238" t="s">
        <v>162</v>
      </c>
    </row>
    <row r="416" spans="2:65" s="1" customFormat="1" ht="16.5" customHeight="1">
      <c r="B416" s="42"/>
      <c r="C416" s="265" t="s">
        <v>739</v>
      </c>
      <c r="D416" s="265" t="s">
        <v>624</v>
      </c>
      <c r="E416" s="266" t="s">
        <v>731</v>
      </c>
      <c r="F416" s="267" t="s">
        <v>732</v>
      </c>
      <c r="G416" s="268" t="s">
        <v>168</v>
      </c>
      <c r="H416" s="269">
        <v>49.044</v>
      </c>
      <c r="I416" s="270"/>
      <c r="J416" s="271">
        <f>ROUND(I416*H416,2)</f>
        <v>0</v>
      </c>
      <c r="K416" s="267" t="s">
        <v>169</v>
      </c>
      <c r="L416" s="272"/>
      <c r="M416" s="273" t="s">
        <v>23</v>
      </c>
      <c r="N416" s="274" t="s">
        <v>44</v>
      </c>
      <c r="O416" s="43"/>
      <c r="P416" s="213">
        <f>O416*H416</f>
        <v>0</v>
      </c>
      <c r="Q416" s="213">
        <v>0.0015</v>
      </c>
      <c r="R416" s="213">
        <f>Q416*H416</f>
        <v>0.07356599999999999</v>
      </c>
      <c r="S416" s="213">
        <v>0</v>
      </c>
      <c r="T416" s="214">
        <f>S416*H416</f>
        <v>0</v>
      </c>
      <c r="AR416" s="25" t="s">
        <v>371</v>
      </c>
      <c r="AT416" s="25" t="s">
        <v>624</v>
      </c>
      <c r="AU416" s="25" t="s">
        <v>82</v>
      </c>
      <c r="AY416" s="25" t="s">
        <v>162</v>
      </c>
      <c r="BE416" s="215">
        <f>IF(N416="základní",J416,0)</f>
        <v>0</v>
      </c>
      <c r="BF416" s="215">
        <f>IF(N416="snížená",J416,0)</f>
        <v>0</v>
      </c>
      <c r="BG416" s="215">
        <f>IF(N416="zákl. přenesená",J416,0)</f>
        <v>0</v>
      </c>
      <c r="BH416" s="215">
        <f>IF(N416="sníž. přenesená",J416,0)</f>
        <v>0</v>
      </c>
      <c r="BI416" s="215">
        <f>IF(N416="nulová",J416,0)</f>
        <v>0</v>
      </c>
      <c r="BJ416" s="25" t="s">
        <v>80</v>
      </c>
      <c r="BK416" s="215">
        <f>ROUND(I416*H416,2)</f>
        <v>0</v>
      </c>
      <c r="BL416" s="25" t="s">
        <v>266</v>
      </c>
      <c r="BM416" s="25" t="s">
        <v>740</v>
      </c>
    </row>
    <row r="417" spans="2:51" s="12" customFormat="1" ht="13.5">
      <c r="B417" s="216"/>
      <c r="C417" s="217"/>
      <c r="D417" s="218" t="s">
        <v>172</v>
      </c>
      <c r="E417" s="217"/>
      <c r="F417" s="220" t="s">
        <v>741</v>
      </c>
      <c r="G417" s="217"/>
      <c r="H417" s="221">
        <v>49.044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172</v>
      </c>
      <c r="AU417" s="227" t="s">
        <v>82</v>
      </c>
      <c r="AV417" s="12" t="s">
        <v>82</v>
      </c>
      <c r="AW417" s="12" t="s">
        <v>6</v>
      </c>
      <c r="AX417" s="12" t="s">
        <v>80</v>
      </c>
      <c r="AY417" s="227" t="s">
        <v>162</v>
      </c>
    </row>
    <row r="418" spans="2:65" s="1" customFormat="1" ht="38.25" customHeight="1">
      <c r="B418" s="42"/>
      <c r="C418" s="204" t="s">
        <v>742</v>
      </c>
      <c r="D418" s="204" t="s">
        <v>165</v>
      </c>
      <c r="E418" s="205" t="s">
        <v>743</v>
      </c>
      <c r="F418" s="206" t="s">
        <v>744</v>
      </c>
      <c r="G418" s="207" t="s">
        <v>313</v>
      </c>
      <c r="H418" s="208">
        <v>0.142</v>
      </c>
      <c r="I418" s="209"/>
      <c r="J418" s="210">
        <f>ROUND(I418*H418,2)</f>
        <v>0</v>
      </c>
      <c r="K418" s="206" t="s">
        <v>169</v>
      </c>
      <c r="L418" s="62"/>
      <c r="M418" s="211" t="s">
        <v>23</v>
      </c>
      <c r="N418" s="212" t="s">
        <v>44</v>
      </c>
      <c r="O418" s="43"/>
      <c r="P418" s="213">
        <f>O418*H418</f>
        <v>0</v>
      </c>
      <c r="Q418" s="213">
        <v>0</v>
      </c>
      <c r="R418" s="213">
        <f>Q418*H418</f>
        <v>0</v>
      </c>
      <c r="S418" s="213">
        <v>0</v>
      </c>
      <c r="T418" s="214">
        <f>S418*H418</f>
        <v>0</v>
      </c>
      <c r="AR418" s="25" t="s">
        <v>266</v>
      </c>
      <c r="AT418" s="25" t="s">
        <v>165</v>
      </c>
      <c r="AU418" s="25" t="s">
        <v>82</v>
      </c>
      <c r="AY418" s="25" t="s">
        <v>162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25" t="s">
        <v>80</v>
      </c>
      <c r="BK418" s="215">
        <f>ROUND(I418*H418,2)</f>
        <v>0</v>
      </c>
      <c r="BL418" s="25" t="s">
        <v>266</v>
      </c>
      <c r="BM418" s="25" t="s">
        <v>745</v>
      </c>
    </row>
    <row r="419" spans="2:63" s="11" customFormat="1" ht="29.85" customHeight="1">
      <c r="B419" s="188"/>
      <c r="C419" s="189"/>
      <c r="D419" s="190" t="s">
        <v>72</v>
      </c>
      <c r="E419" s="202" t="s">
        <v>386</v>
      </c>
      <c r="F419" s="202" t="s">
        <v>387</v>
      </c>
      <c r="G419" s="189"/>
      <c r="H419" s="189"/>
      <c r="I419" s="192"/>
      <c r="J419" s="203">
        <f>BK419</f>
        <v>0</v>
      </c>
      <c r="K419" s="189"/>
      <c r="L419" s="194"/>
      <c r="M419" s="195"/>
      <c r="N419" s="196"/>
      <c r="O419" s="196"/>
      <c r="P419" s="197">
        <f>SUM(P420:P438)</f>
        <v>0</v>
      </c>
      <c r="Q419" s="196"/>
      <c r="R419" s="197">
        <f>SUM(R420:R438)</f>
        <v>0.05290858</v>
      </c>
      <c r="S419" s="196"/>
      <c r="T419" s="198">
        <f>SUM(T420:T438)</f>
        <v>0</v>
      </c>
      <c r="AR419" s="199" t="s">
        <v>82</v>
      </c>
      <c r="AT419" s="200" t="s">
        <v>72</v>
      </c>
      <c r="AU419" s="200" t="s">
        <v>80</v>
      </c>
      <c r="AY419" s="199" t="s">
        <v>162</v>
      </c>
      <c r="BK419" s="201">
        <f>SUM(BK420:BK438)</f>
        <v>0</v>
      </c>
    </row>
    <row r="420" spans="2:65" s="1" customFormat="1" ht="25.5" customHeight="1">
      <c r="B420" s="42"/>
      <c r="C420" s="204" t="s">
        <v>746</v>
      </c>
      <c r="D420" s="204" t="s">
        <v>165</v>
      </c>
      <c r="E420" s="205" t="s">
        <v>747</v>
      </c>
      <c r="F420" s="206" t="s">
        <v>748</v>
      </c>
      <c r="G420" s="207" t="s">
        <v>168</v>
      </c>
      <c r="H420" s="208">
        <v>4.272</v>
      </c>
      <c r="I420" s="209"/>
      <c r="J420" s="210">
        <f>ROUND(I420*H420,2)</f>
        <v>0</v>
      </c>
      <c r="K420" s="206" t="s">
        <v>169</v>
      </c>
      <c r="L420" s="62"/>
      <c r="M420" s="211" t="s">
        <v>23</v>
      </c>
      <c r="N420" s="212" t="s">
        <v>44</v>
      </c>
      <c r="O420" s="43"/>
      <c r="P420" s="213">
        <f>O420*H420</f>
        <v>0</v>
      </c>
      <c r="Q420" s="213">
        <v>0.0001</v>
      </c>
      <c r="R420" s="213">
        <f>Q420*H420</f>
        <v>0.00042720000000000003</v>
      </c>
      <c r="S420" s="213">
        <v>0</v>
      </c>
      <c r="T420" s="214">
        <f>S420*H420</f>
        <v>0</v>
      </c>
      <c r="AR420" s="25" t="s">
        <v>266</v>
      </c>
      <c r="AT420" s="25" t="s">
        <v>165</v>
      </c>
      <c r="AU420" s="25" t="s">
        <v>82</v>
      </c>
      <c r="AY420" s="25" t="s">
        <v>162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25" t="s">
        <v>80</v>
      </c>
      <c r="BK420" s="215">
        <f>ROUND(I420*H420,2)</f>
        <v>0</v>
      </c>
      <c r="BL420" s="25" t="s">
        <v>266</v>
      </c>
      <c r="BM420" s="25" t="s">
        <v>749</v>
      </c>
    </row>
    <row r="421" spans="2:51" s="14" customFormat="1" ht="13.5">
      <c r="B421" s="241"/>
      <c r="C421" s="242"/>
      <c r="D421" s="218" t="s">
        <v>172</v>
      </c>
      <c r="E421" s="243" t="s">
        <v>23</v>
      </c>
      <c r="F421" s="244" t="s">
        <v>480</v>
      </c>
      <c r="G421" s="242"/>
      <c r="H421" s="243" t="s">
        <v>23</v>
      </c>
      <c r="I421" s="245"/>
      <c r="J421" s="242"/>
      <c r="K421" s="242"/>
      <c r="L421" s="246"/>
      <c r="M421" s="247"/>
      <c r="N421" s="248"/>
      <c r="O421" s="248"/>
      <c r="P421" s="248"/>
      <c r="Q421" s="248"/>
      <c r="R421" s="248"/>
      <c r="S421" s="248"/>
      <c r="T421" s="249"/>
      <c r="AT421" s="250" t="s">
        <v>172</v>
      </c>
      <c r="AU421" s="250" t="s">
        <v>82</v>
      </c>
      <c r="AV421" s="14" t="s">
        <v>80</v>
      </c>
      <c r="AW421" s="14" t="s">
        <v>36</v>
      </c>
      <c r="AX421" s="14" t="s">
        <v>73</v>
      </c>
      <c r="AY421" s="250" t="s">
        <v>162</v>
      </c>
    </row>
    <row r="422" spans="2:51" s="12" customFormat="1" ht="13.5">
      <c r="B422" s="216"/>
      <c r="C422" s="217"/>
      <c r="D422" s="218" t="s">
        <v>172</v>
      </c>
      <c r="E422" s="219" t="s">
        <v>23</v>
      </c>
      <c r="F422" s="220" t="s">
        <v>750</v>
      </c>
      <c r="G422" s="217"/>
      <c r="H422" s="221">
        <v>1.068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172</v>
      </c>
      <c r="AU422" s="227" t="s">
        <v>82</v>
      </c>
      <c r="AV422" s="12" t="s">
        <v>82</v>
      </c>
      <c r="AW422" s="12" t="s">
        <v>36</v>
      </c>
      <c r="AX422" s="12" t="s">
        <v>73</v>
      </c>
      <c r="AY422" s="227" t="s">
        <v>162</v>
      </c>
    </row>
    <row r="423" spans="2:51" s="12" customFormat="1" ht="13.5">
      <c r="B423" s="216"/>
      <c r="C423" s="217"/>
      <c r="D423" s="218" t="s">
        <v>172</v>
      </c>
      <c r="E423" s="219" t="s">
        <v>23</v>
      </c>
      <c r="F423" s="220" t="s">
        <v>751</v>
      </c>
      <c r="G423" s="217"/>
      <c r="H423" s="221">
        <v>3.204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172</v>
      </c>
      <c r="AU423" s="227" t="s">
        <v>82</v>
      </c>
      <c r="AV423" s="12" t="s">
        <v>82</v>
      </c>
      <c r="AW423" s="12" t="s">
        <v>36</v>
      </c>
      <c r="AX423" s="12" t="s">
        <v>73</v>
      </c>
      <c r="AY423" s="227" t="s">
        <v>162</v>
      </c>
    </row>
    <row r="424" spans="2:51" s="13" customFormat="1" ht="13.5">
      <c r="B424" s="228"/>
      <c r="C424" s="229"/>
      <c r="D424" s="218" t="s">
        <v>172</v>
      </c>
      <c r="E424" s="230" t="s">
        <v>23</v>
      </c>
      <c r="F424" s="231" t="s">
        <v>174</v>
      </c>
      <c r="G424" s="229"/>
      <c r="H424" s="232">
        <v>4.272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172</v>
      </c>
      <c r="AU424" s="238" t="s">
        <v>82</v>
      </c>
      <c r="AV424" s="13" t="s">
        <v>170</v>
      </c>
      <c r="AW424" s="13" t="s">
        <v>36</v>
      </c>
      <c r="AX424" s="13" t="s">
        <v>80</v>
      </c>
      <c r="AY424" s="238" t="s">
        <v>162</v>
      </c>
    </row>
    <row r="425" spans="2:65" s="1" customFormat="1" ht="38.25" customHeight="1">
      <c r="B425" s="42"/>
      <c r="C425" s="204" t="s">
        <v>752</v>
      </c>
      <c r="D425" s="204" t="s">
        <v>165</v>
      </c>
      <c r="E425" s="205" t="s">
        <v>753</v>
      </c>
      <c r="F425" s="206" t="s">
        <v>754</v>
      </c>
      <c r="G425" s="207" t="s">
        <v>186</v>
      </c>
      <c r="H425" s="208">
        <v>2.67</v>
      </c>
      <c r="I425" s="209"/>
      <c r="J425" s="210">
        <f>ROUND(I425*H425,2)</f>
        <v>0</v>
      </c>
      <c r="K425" s="206" t="s">
        <v>169</v>
      </c>
      <c r="L425" s="62"/>
      <c r="M425" s="211" t="s">
        <v>23</v>
      </c>
      <c r="N425" s="212" t="s">
        <v>44</v>
      </c>
      <c r="O425" s="43"/>
      <c r="P425" s="213">
        <f>O425*H425</f>
        <v>0</v>
      </c>
      <c r="Q425" s="213">
        <v>0.00455</v>
      </c>
      <c r="R425" s="213">
        <f>Q425*H425</f>
        <v>0.0121485</v>
      </c>
      <c r="S425" s="213">
        <v>0</v>
      </c>
      <c r="T425" s="214">
        <f>S425*H425</f>
        <v>0</v>
      </c>
      <c r="AR425" s="25" t="s">
        <v>266</v>
      </c>
      <c r="AT425" s="25" t="s">
        <v>165</v>
      </c>
      <c r="AU425" s="25" t="s">
        <v>82</v>
      </c>
      <c r="AY425" s="25" t="s">
        <v>162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25" t="s">
        <v>80</v>
      </c>
      <c r="BK425" s="215">
        <f>ROUND(I425*H425,2)</f>
        <v>0</v>
      </c>
      <c r="BL425" s="25" t="s">
        <v>266</v>
      </c>
      <c r="BM425" s="25" t="s">
        <v>755</v>
      </c>
    </row>
    <row r="426" spans="2:51" s="14" customFormat="1" ht="13.5">
      <c r="B426" s="241"/>
      <c r="C426" s="242"/>
      <c r="D426" s="218" t="s">
        <v>172</v>
      </c>
      <c r="E426" s="243" t="s">
        <v>23</v>
      </c>
      <c r="F426" s="244" t="s">
        <v>480</v>
      </c>
      <c r="G426" s="242"/>
      <c r="H426" s="243" t="s">
        <v>23</v>
      </c>
      <c r="I426" s="245"/>
      <c r="J426" s="242"/>
      <c r="K426" s="242"/>
      <c r="L426" s="246"/>
      <c r="M426" s="247"/>
      <c r="N426" s="248"/>
      <c r="O426" s="248"/>
      <c r="P426" s="248"/>
      <c r="Q426" s="248"/>
      <c r="R426" s="248"/>
      <c r="S426" s="248"/>
      <c r="T426" s="249"/>
      <c r="AT426" s="250" t="s">
        <v>172</v>
      </c>
      <c r="AU426" s="250" t="s">
        <v>82</v>
      </c>
      <c r="AV426" s="14" t="s">
        <v>80</v>
      </c>
      <c r="AW426" s="14" t="s">
        <v>36</v>
      </c>
      <c r="AX426" s="14" t="s">
        <v>73</v>
      </c>
      <c r="AY426" s="250" t="s">
        <v>162</v>
      </c>
    </row>
    <row r="427" spans="2:51" s="12" customFormat="1" ht="13.5">
      <c r="B427" s="216"/>
      <c r="C427" s="217"/>
      <c r="D427" s="218" t="s">
        <v>172</v>
      </c>
      <c r="E427" s="219" t="s">
        <v>23</v>
      </c>
      <c r="F427" s="220" t="s">
        <v>756</v>
      </c>
      <c r="G427" s="217"/>
      <c r="H427" s="221">
        <v>2.67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172</v>
      </c>
      <c r="AU427" s="227" t="s">
        <v>82</v>
      </c>
      <c r="AV427" s="12" t="s">
        <v>82</v>
      </c>
      <c r="AW427" s="12" t="s">
        <v>36</v>
      </c>
      <c r="AX427" s="12" t="s">
        <v>73</v>
      </c>
      <c r="AY427" s="227" t="s">
        <v>162</v>
      </c>
    </row>
    <row r="428" spans="2:51" s="13" customFormat="1" ht="13.5">
      <c r="B428" s="228"/>
      <c r="C428" s="229"/>
      <c r="D428" s="218" t="s">
        <v>172</v>
      </c>
      <c r="E428" s="230" t="s">
        <v>23</v>
      </c>
      <c r="F428" s="231" t="s">
        <v>174</v>
      </c>
      <c r="G428" s="229"/>
      <c r="H428" s="232">
        <v>2.67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172</v>
      </c>
      <c r="AU428" s="238" t="s">
        <v>82</v>
      </c>
      <c r="AV428" s="13" t="s">
        <v>170</v>
      </c>
      <c r="AW428" s="13" t="s">
        <v>36</v>
      </c>
      <c r="AX428" s="13" t="s">
        <v>80</v>
      </c>
      <c r="AY428" s="238" t="s">
        <v>162</v>
      </c>
    </row>
    <row r="429" spans="2:65" s="1" customFormat="1" ht="38.25" customHeight="1">
      <c r="B429" s="42"/>
      <c r="C429" s="204" t="s">
        <v>757</v>
      </c>
      <c r="D429" s="204" t="s">
        <v>165</v>
      </c>
      <c r="E429" s="205" t="s">
        <v>758</v>
      </c>
      <c r="F429" s="206" t="s">
        <v>759</v>
      </c>
      <c r="G429" s="207" t="s">
        <v>168</v>
      </c>
      <c r="H429" s="208">
        <v>3.204</v>
      </c>
      <c r="I429" s="209"/>
      <c r="J429" s="210">
        <f>ROUND(I429*H429,2)</f>
        <v>0</v>
      </c>
      <c r="K429" s="206" t="s">
        <v>169</v>
      </c>
      <c r="L429" s="62"/>
      <c r="M429" s="211" t="s">
        <v>23</v>
      </c>
      <c r="N429" s="212" t="s">
        <v>44</v>
      </c>
      <c r="O429" s="43"/>
      <c r="P429" s="213">
        <f>O429*H429</f>
        <v>0</v>
      </c>
      <c r="Q429" s="213">
        <v>0.01222</v>
      </c>
      <c r="R429" s="213">
        <f>Q429*H429</f>
        <v>0.03915288</v>
      </c>
      <c r="S429" s="213">
        <v>0</v>
      </c>
      <c r="T429" s="214">
        <f>S429*H429</f>
        <v>0</v>
      </c>
      <c r="AR429" s="25" t="s">
        <v>266</v>
      </c>
      <c r="AT429" s="25" t="s">
        <v>165</v>
      </c>
      <c r="AU429" s="25" t="s">
        <v>82</v>
      </c>
      <c r="AY429" s="25" t="s">
        <v>162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25" t="s">
        <v>80</v>
      </c>
      <c r="BK429" s="215">
        <f>ROUND(I429*H429,2)</f>
        <v>0</v>
      </c>
      <c r="BL429" s="25" t="s">
        <v>266</v>
      </c>
      <c r="BM429" s="25" t="s">
        <v>760</v>
      </c>
    </row>
    <row r="430" spans="2:51" s="14" customFormat="1" ht="13.5">
      <c r="B430" s="241"/>
      <c r="C430" s="242"/>
      <c r="D430" s="218" t="s">
        <v>172</v>
      </c>
      <c r="E430" s="243" t="s">
        <v>23</v>
      </c>
      <c r="F430" s="244" t="s">
        <v>480</v>
      </c>
      <c r="G430" s="242"/>
      <c r="H430" s="243" t="s">
        <v>23</v>
      </c>
      <c r="I430" s="245"/>
      <c r="J430" s="242"/>
      <c r="K430" s="242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172</v>
      </c>
      <c r="AU430" s="250" t="s">
        <v>82</v>
      </c>
      <c r="AV430" s="14" t="s">
        <v>80</v>
      </c>
      <c r="AW430" s="14" t="s">
        <v>36</v>
      </c>
      <c r="AX430" s="14" t="s">
        <v>73</v>
      </c>
      <c r="AY430" s="250" t="s">
        <v>162</v>
      </c>
    </row>
    <row r="431" spans="2:51" s="12" customFormat="1" ht="13.5">
      <c r="B431" s="216"/>
      <c r="C431" s="217"/>
      <c r="D431" s="218" t="s">
        <v>172</v>
      </c>
      <c r="E431" s="219" t="s">
        <v>23</v>
      </c>
      <c r="F431" s="220" t="s">
        <v>751</v>
      </c>
      <c r="G431" s="217"/>
      <c r="H431" s="221">
        <v>3.204</v>
      </c>
      <c r="I431" s="222"/>
      <c r="J431" s="217"/>
      <c r="K431" s="217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172</v>
      </c>
      <c r="AU431" s="227" t="s">
        <v>82</v>
      </c>
      <c r="AV431" s="12" t="s">
        <v>82</v>
      </c>
      <c r="AW431" s="12" t="s">
        <v>36</v>
      </c>
      <c r="AX431" s="12" t="s">
        <v>73</v>
      </c>
      <c r="AY431" s="227" t="s">
        <v>162</v>
      </c>
    </row>
    <row r="432" spans="2:51" s="13" customFormat="1" ht="13.5">
      <c r="B432" s="228"/>
      <c r="C432" s="229"/>
      <c r="D432" s="218" t="s">
        <v>172</v>
      </c>
      <c r="E432" s="230" t="s">
        <v>23</v>
      </c>
      <c r="F432" s="231" t="s">
        <v>174</v>
      </c>
      <c r="G432" s="229"/>
      <c r="H432" s="232">
        <v>3.204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172</v>
      </c>
      <c r="AU432" s="238" t="s">
        <v>82</v>
      </c>
      <c r="AV432" s="13" t="s">
        <v>170</v>
      </c>
      <c r="AW432" s="13" t="s">
        <v>36</v>
      </c>
      <c r="AX432" s="13" t="s">
        <v>80</v>
      </c>
      <c r="AY432" s="238" t="s">
        <v>162</v>
      </c>
    </row>
    <row r="433" spans="2:65" s="1" customFormat="1" ht="25.5" customHeight="1">
      <c r="B433" s="42"/>
      <c r="C433" s="204" t="s">
        <v>761</v>
      </c>
      <c r="D433" s="204" t="s">
        <v>165</v>
      </c>
      <c r="E433" s="205" t="s">
        <v>762</v>
      </c>
      <c r="F433" s="206" t="s">
        <v>763</v>
      </c>
      <c r="G433" s="207" t="s">
        <v>177</v>
      </c>
      <c r="H433" s="208">
        <v>1</v>
      </c>
      <c r="I433" s="209"/>
      <c r="J433" s="210">
        <f>ROUND(I433*H433,2)</f>
        <v>0</v>
      </c>
      <c r="K433" s="206" t="s">
        <v>23</v>
      </c>
      <c r="L433" s="62"/>
      <c r="M433" s="211" t="s">
        <v>23</v>
      </c>
      <c r="N433" s="212" t="s">
        <v>44</v>
      </c>
      <c r="O433" s="43"/>
      <c r="P433" s="213">
        <f>O433*H433</f>
        <v>0</v>
      </c>
      <c r="Q433" s="213">
        <v>8E-05</v>
      </c>
      <c r="R433" s="213">
        <f>Q433*H433</f>
        <v>8E-05</v>
      </c>
      <c r="S433" s="213">
        <v>0</v>
      </c>
      <c r="T433" s="214">
        <f>S433*H433</f>
        <v>0</v>
      </c>
      <c r="AR433" s="25" t="s">
        <v>266</v>
      </c>
      <c r="AT433" s="25" t="s">
        <v>165</v>
      </c>
      <c r="AU433" s="25" t="s">
        <v>82</v>
      </c>
      <c r="AY433" s="25" t="s">
        <v>162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25" t="s">
        <v>80</v>
      </c>
      <c r="BK433" s="215">
        <f>ROUND(I433*H433,2)</f>
        <v>0</v>
      </c>
      <c r="BL433" s="25" t="s">
        <v>266</v>
      </c>
      <c r="BM433" s="25" t="s">
        <v>764</v>
      </c>
    </row>
    <row r="434" spans="2:51" s="14" customFormat="1" ht="13.5">
      <c r="B434" s="241"/>
      <c r="C434" s="242"/>
      <c r="D434" s="218" t="s">
        <v>172</v>
      </c>
      <c r="E434" s="243" t="s">
        <v>23</v>
      </c>
      <c r="F434" s="244" t="s">
        <v>480</v>
      </c>
      <c r="G434" s="242"/>
      <c r="H434" s="243" t="s">
        <v>23</v>
      </c>
      <c r="I434" s="245"/>
      <c r="J434" s="242"/>
      <c r="K434" s="242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172</v>
      </c>
      <c r="AU434" s="250" t="s">
        <v>82</v>
      </c>
      <c r="AV434" s="14" t="s">
        <v>80</v>
      </c>
      <c r="AW434" s="14" t="s">
        <v>36</v>
      </c>
      <c r="AX434" s="14" t="s">
        <v>73</v>
      </c>
      <c r="AY434" s="250" t="s">
        <v>162</v>
      </c>
    </row>
    <row r="435" spans="2:51" s="12" customFormat="1" ht="13.5">
      <c r="B435" s="216"/>
      <c r="C435" s="217"/>
      <c r="D435" s="218" t="s">
        <v>172</v>
      </c>
      <c r="E435" s="219" t="s">
        <v>23</v>
      </c>
      <c r="F435" s="220" t="s">
        <v>303</v>
      </c>
      <c r="G435" s="217"/>
      <c r="H435" s="221">
        <v>1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172</v>
      </c>
      <c r="AU435" s="227" t="s">
        <v>82</v>
      </c>
      <c r="AV435" s="12" t="s">
        <v>82</v>
      </c>
      <c r="AW435" s="12" t="s">
        <v>36</v>
      </c>
      <c r="AX435" s="12" t="s">
        <v>73</v>
      </c>
      <c r="AY435" s="227" t="s">
        <v>162</v>
      </c>
    </row>
    <row r="436" spans="2:51" s="13" customFormat="1" ht="13.5">
      <c r="B436" s="228"/>
      <c r="C436" s="229"/>
      <c r="D436" s="218" t="s">
        <v>172</v>
      </c>
      <c r="E436" s="230" t="s">
        <v>23</v>
      </c>
      <c r="F436" s="231" t="s">
        <v>174</v>
      </c>
      <c r="G436" s="229"/>
      <c r="H436" s="232">
        <v>1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172</v>
      </c>
      <c r="AU436" s="238" t="s">
        <v>82</v>
      </c>
      <c r="AV436" s="13" t="s">
        <v>170</v>
      </c>
      <c r="AW436" s="13" t="s">
        <v>36</v>
      </c>
      <c r="AX436" s="13" t="s">
        <v>80</v>
      </c>
      <c r="AY436" s="238" t="s">
        <v>162</v>
      </c>
    </row>
    <row r="437" spans="2:65" s="1" customFormat="1" ht="16.5" customHeight="1">
      <c r="B437" s="42"/>
      <c r="C437" s="265" t="s">
        <v>765</v>
      </c>
      <c r="D437" s="265" t="s">
        <v>624</v>
      </c>
      <c r="E437" s="266" t="s">
        <v>766</v>
      </c>
      <c r="F437" s="267" t="s">
        <v>767</v>
      </c>
      <c r="G437" s="268" t="s">
        <v>177</v>
      </c>
      <c r="H437" s="269">
        <v>1</v>
      </c>
      <c r="I437" s="270"/>
      <c r="J437" s="271">
        <f>ROUND(I437*H437,2)</f>
        <v>0</v>
      </c>
      <c r="K437" s="267" t="s">
        <v>23</v>
      </c>
      <c r="L437" s="272"/>
      <c r="M437" s="273" t="s">
        <v>23</v>
      </c>
      <c r="N437" s="274" t="s">
        <v>44</v>
      </c>
      <c r="O437" s="43"/>
      <c r="P437" s="213">
        <f>O437*H437</f>
        <v>0</v>
      </c>
      <c r="Q437" s="213">
        <v>0.0011</v>
      </c>
      <c r="R437" s="213">
        <f>Q437*H437</f>
        <v>0.0011</v>
      </c>
      <c r="S437" s="213">
        <v>0</v>
      </c>
      <c r="T437" s="214">
        <f>S437*H437</f>
        <v>0</v>
      </c>
      <c r="AR437" s="25" t="s">
        <v>371</v>
      </c>
      <c r="AT437" s="25" t="s">
        <v>624</v>
      </c>
      <c r="AU437" s="25" t="s">
        <v>82</v>
      </c>
      <c r="AY437" s="25" t="s">
        <v>162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25" t="s">
        <v>80</v>
      </c>
      <c r="BK437" s="215">
        <f>ROUND(I437*H437,2)</f>
        <v>0</v>
      </c>
      <c r="BL437" s="25" t="s">
        <v>266</v>
      </c>
      <c r="BM437" s="25" t="s">
        <v>768</v>
      </c>
    </row>
    <row r="438" spans="2:65" s="1" customFormat="1" ht="51" customHeight="1">
      <c r="B438" s="42"/>
      <c r="C438" s="204" t="s">
        <v>769</v>
      </c>
      <c r="D438" s="204" t="s">
        <v>165</v>
      </c>
      <c r="E438" s="205" t="s">
        <v>770</v>
      </c>
      <c r="F438" s="206" t="s">
        <v>771</v>
      </c>
      <c r="G438" s="207" t="s">
        <v>313</v>
      </c>
      <c r="H438" s="208">
        <v>0.053</v>
      </c>
      <c r="I438" s="209"/>
      <c r="J438" s="210">
        <f>ROUND(I438*H438,2)</f>
        <v>0</v>
      </c>
      <c r="K438" s="206" t="s">
        <v>169</v>
      </c>
      <c r="L438" s="62"/>
      <c r="M438" s="211" t="s">
        <v>23</v>
      </c>
      <c r="N438" s="212" t="s">
        <v>44</v>
      </c>
      <c r="O438" s="43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5" t="s">
        <v>266</v>
      </c>
      <c r="AT438" s="25" t="s">
        <v>165</v>
      </c>
      <c r="AU438" s="25" t="s">
        <v>82</v>
      </c>
      <c r="AY438" s="25" t="s">
        <v>162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25" t="s">
        <v>80</v>
      </c>
      <c r="BK438" s="215">
        <f>ROUND(I438*H438,2)</f>
        <v>0</v>
      </c>
      <c r="BL438" s="25" t="s">
        <v>266</v>
      </c>
      <c r="BM438" s="25" t="s">
        <v>772</v>
      </c>
    </row>
    <row r="439" spans="2:63" s="11" customFormat="1" ht="29.85" customHeight="1">
      <c r="B439" s="188"/>
      <c r="C439" s="189"/>
      <c r="D439" s="190" t="s">
        <v>72</v>
      </c>
      <c r="E439" s="202" t="s">
        <v>397</v>
      </c>
      <c r="F439" s="202" t="s">
        <v>398</v>
      </c>
      <c r="G439" s="189"/>
      <c r="H439" s="189"/>
      <c r="I439" s="192"/>
      <c r="J439" s="203">
        <f>BK439</f>
        <v>0</v>
      </c>
      <c r="K439" s="189"/>
      <c r="L439" s="194"/>
      <c r="M439" s="195"/>
      <c r="N439" s="196"/>
      <c r="O439" s="196"/>
      <c r="P439" s="197">
        <f>SUM(P440:P444)</f>
        <v>0</v>
      </c>
      <c r="Q439" s="196"/>
      <c r="R439" s="197">
        <f>SUM(R440:R444)</f>
        <v>0.0132</v>
      </c>
      <c r="S439" s="196"/>
      <c r="T439" s="198">
        <f>SUM(T440:T444)</f>
        <v>0</v>
      </c>
      <c r="AR439" s="199" t="s">
        <v>82</v>
      </c>
      <c r="AT439" s="200" t="s">
        <v>72</v>
      </c>
      <c r="AU439" s="200" t="s">
        <v>80</v>
      </c>
      <c r="AY439" s="199" t="s">
        <v>162</v>
      </c>
      <c r="BK439" s="201">
        <f>SUM(BK440:BK444)</f>
        <v>0</v>
      </c>
    </row>
    <row r="440" spans="2:65" s="1" customFormat="1" ht="16.5" customHeight="1">
      <c r="B440" s="42"/>
      <c r="C440" s="204" t="s">
        <v>773</v>
      </c>
      <c r="D440" s="204" t="s">
        <v>165</v>
      </c>
      <c r="E440" s="205" t="s">
        <v>774</v>
      </c>
      <c r="F440" s="206" t="s">
        <v>775</v>
      </c>
      <c r="G440" s="207" t="s">
        <v>186</v>
      </c>
      <c r="H440" s="208">
        <v>6</v>
      </c>
      <c r="I440" s="209"/>
      <c r="J440" s="210">
        <f>ROUND(I440*H440,2)</f>
        <v>0</v>
      </c>
      <c r="K440" s="206" t="s">
        <v>23</v>
      </c>
      <c r="L440" s="62"/>
      <c r="M440" s="211" t="s">
        <v>23</v>
      </c>
      <c r="N440" s="212" t="s">
        <v>44</v>
      </c>
      <c r="O440" s="43"/>
      <c r="P440" s="213">
        <f>O440*H440</f>
        <v>0</v>
      </c>
      <c r="Q440" s="213">
        <v>0.0022</v>
      </c>
      <c r="R440" s="213">
        <f>Q440*H440</f>
        <v>0.0132</v>
      </c>
      <c r="S440" s="213">
        <v>0</v>
      </c>
      <c r="T440" s="214">
        <f>S440*H440</f>
        <v>0</v>
      </c>
      <c r="AR440" s="25" t="s">
        <v>266</v>
      </c>
      <c r="AT440" s="25" t="s">
        <v>165</v>
      </c>
      <c r="AU440" s="25" t="s">
        <v>82</v>
      </c>
      <c r="AY440" s="25" t="s">
        <v>162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25" t="s">
        <v>80</v>
      </c>
      <c r="BK440" s="215">
        <f>ROUND(I440*H440,2)</f>
        <v>0</v>
      </c>
      <c r="BL440" s="25" t="s">
        <v>266</v>
      </c>
      <c r="BM440" s="25" t="s">
        <v>776</v>
      </c>
    </row>
    <row r="441" spans="2:51" s="14" customFormat="1" ht="13.5">
      <c r="B441" s="241"/>
      <c r="C441" s="242"/>
      <c r="D441" s="218" t="s">
        <v>172</v>
      </c>
      <c r="E441" s="243" t="s">
        <v>23</v>
      </c>
      <c r="F441" s="244" t="s">
        <v>777</v>
      </c>
      <c r="G441" s="242"/>
      <c r="H441" s="243" t="s">
        <v>23</v>
      </c>
      <c r="I441" s="245"/>
      <c r="J441" s="242"/>
      <c r="K441" s="242"/>
      <c r="L441" s="246"/>
      <c r="M441" s="247"/>
      <c r="N441" s="248"/>
      <c r="O441" s="248"/>
      <c r="P441" s="248"/>
      <c r="Q441" s="248"/>
      <c r="R441" s="248"/>
      <c r="S441" s="248"/>
      <c r="T441" s="249"/>
      <c r="AT441" s="250" t="s">
        <v>172</v>
      </c>
      <c r="AU441" s="250" t="s">
        <v>82</v>
      </c>
      <c r="AV441" s="14" t="s">
        <v>80</v>
      </c>
      <c r="AW441" s="14" t="s">
        <v>36</v>
      </c>
      <c r="AX441" s="14" t="s">
        <v>73</v>
      </c>
      <c r="AY441" s="250" t="s">
        <v>162</v>
      </c>
    </row>
    <row r="442" spans="2:51" s="12" customFormat="1" ht="13.5">
      <c r="B442" s="216"/>
      <c r="C442" s="217"/>
      <c r="D442" s="218" t="s">
        <v>172</v>
      </c>
      <c r="E442" s="219" t="s">
        <v>23</v>
      </c>
      <c r="F442" s="220" t="s">
        <v>778</v>
      </c>
      <c r="G442" s="217"/>
      <c r="H442" s="221">
        <v>6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172</v>
      </c>
      <c r="AU442" s="227" t="s">
        <v>82</v>
      </c>
      <c r="AV442" s="12" t="s">
        <v>82</v>
      </c>
      <c r="AW442" s="12" t="s">
        <v>36</v>
      </c>
      <c r="AX442" s="12" t="s">
        <v>73</v>
      </c>
      <c r="AY442" s="227" t="s">
        <v>162</v>
      </c>
    </row>
    <row r="443" spans="2:51" s="13" customFormat="1" ht="13.5">
      <c r="B443" s="228"/>
      <c r="C443" s="229"/>
      <c r="D443" s="218" t="s">
        <v>172</v>
      </c>
      <c r="E443" s="230" t="s">
        <v>23</v>
      </c>
      <c r="F443" s="231" t="s">
        <v>174</v>
      </c>
      <c r="G443" s="229"/>
      <c r="H443" s="232">
        <v>6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172</v>
      </c>
      <c r="AU443" s="238" t="s">
        <v>82</v>
      </c>
      <c r="AV443" s="13" t="s">
        <v>170</v>
      </c>
      <c r="AW443" s="13" t="s">
        <v>36</v>
      </c>
      <c r="AX443" s="13" t="s">
        <v>80</v>
      </c>
      <c r="AY443" s="238" t="s">
        <v>162</v>
      </c>
    </row>
    <row r="444" spans="2:65" s="1" customFormat="1" ht="38.25" customHeight="1">
      <c r="B444" s="42"/>
      <c r="C444" s="204" t="s">
        <v>779</v>
      </c>
      <c r="D444" s="204" t="s">
        <v>165</v>
      </c>
      <c r="E444" s="205" t="s">
        <v>780</v>
      </c>
      <c r="F444" s="206" t="s">
        <v>781</v>
      </c>
      <c r="G444" s="207" t="s">
        <v>313</v>
      </c>
      <c r="H444" s="208">
        <v>0.013</v>
      </c>
      <c r="I444" s="209"/>
      <c r="J444" s="210">
        <f>ROUND(I444*H444,2)</f>
        <v>0</v>
      </c>
      <c r="K444" s="206" t="s">
        <v>169</v>
      </c>
      <c r="L444" s="62"/>
      <c r="M444" s="211" t="s">
        <v>23</v>
      </c>
      <c r="N444" s="212" t="s">
        <v>44</v>
      </c>
      <c r="O444" s="43"/>
      <c r="P444" s="213">
        <f>O444*H444</f>
        <v>0</v>
      </c>
      <c r="Q444" s="213">
        <v>0</v>
      </c>
      <c r="R444" s="213">
        <f>Q444*H444</f>
        <v>0</v>
      </c>
      <c r="S444" s="213">
        <v>0</v>
      </c>
      <c r="T444" s="214">
        <f>S444*H444</f>
        <v>0</v>
      </c>
      <c r="AR444" s="25" t="s">
        <v>266</v>
      </c>
      <c r="AT444" s="25" t="s">
        <v>165</v>
      </c>
      <c r="AU444" s="25" t="s">
        <v>82</v>
      </c>
      <c r="AY444" s="25" t="s">
        <v>162</v>
      </c>
      <c r="BE444" s="215">
        <f>IF(N444="základní",J444,0)</f>
        <v>0</v>
      </c>
      <c r="BF444" s="215">
        <f>IF(N444="snížená",J444,0)</f>
        <v>0</v>
      </c>
      <c r="BG444" s="215">
        <f>IF(N444="zákl. přenesená",J444,0)</f>
        <v>0</v>
      </c>
      <c r="BH444" s="215">
        <f>IF(N444="sníž. přenesená",J444,0)</f>
        <v>0</v>
      </c>
      <c r="BI444" s="215">
        <f>IF(N444="nulová",J444,0)</f>
        <v>0</v>
      </c>
      <c r="BJ444" s="25" t="s">
        <v>80</v>
      </c>
      <c r="BK444" s="215">
        <f>ROUND(I444*H444,2)</f>
        <v>0</v>
      </c>
      <c r="BL444" s="25" t="s">
        <v>266</v>
      </c>
      <c r="BM444" s="25" t="s">
        <v>782</v>
      </c>
    </row>
    <row r="445" spans="2:63" s="11" customFormat="1" ht="29.85" customHeight="1">
      <c r="B445" s="188"/>
      <c r="C445" s="189"/>
      <c r="D445" s="190" t="s">
        <v>72</v>
      </c>
      <c r="E445" s="202" t="s">
        <v>410</v>
      </c>
      <c r="F445" s="202" t="s">
        <v>411</v>
      </c>
      <c r="G445" s="189"/>
      <c r="H445" s="189"/>
      <c r="I445" s="192"/>
      <c r="J445" s="203">
        <f>BK445</f>
        <v>0</v>
      </c>
      <c r="K445" s="189"/>
      <c r="L445" s="194"/>
      <c r="M445" s="195"/>
      <c r="N445" s="196"/>
      <c r="O445" s="196"/>
      <c r="P445" s="197">
        <f>SUM(P446:P452)</f>
        <v>0</v>
      </c>
      <c r="Q445" s="196"/>
      <c r="R445" s="197">
        <f>SUM(R446:R452)</f>
        <v>0.19499999999999998</v>
      </c>
      <c r="S445" s="196"/>
      <c r="T445" s="198">
        <f>SUM(T446:T452)</f>
        <v>0</v>
      </c>
      <c r="AR445" s="199" t="s">
        <v>82</v>
      </c>
      <c r="AT445" s="200" t="s">
        <v>72</v>
      </c>
      <c r="AU445" s="200" t="s">
        <v>80</v>
      </c>
      <c r="AY445" s="199" t="s">
        <v>162</v>
      </c>
      <c r="BK445" s="201">
        <f>SUM(BK446:BK452)</f>
        <v>0</v>
      </c>
    </row>
    <row r="446" spans="2:65" s="1" customFormat="1" ht="25.5" customHeight="1">
      <c r="B446" s="42"/>
      <c r="C446" s="204" t="s">
        <v>783</v>
      </c>
      <c r="D446" s="204" t="s">
        <v>165</v>
      </c>
      <c r="E446" s="205" t="s">
        <v>784</v>
      </c>
      <c r="F446" s="206" t="s">
        <v>785</v>
      </c>
      <c r="G446" s="207" t="s">
        <v>177</v>
      </c>
      <c r="H446" s="208">
        <v>11</v>
      </c>
      <c r="I446" s="209"/>
      <c r="J446" s="210">
        <f aca="true" t="shared" si="10" ref="J446:J452">ROUND(I446*H446,2)</f>
        <v>0</v>
      </c>
      <c r="K446" s="206" t="s">
        <v>169</v>
      </c>
      <c r="L446" s="62"/>
      <c r="M446" s="211" t="s">
        <v>23</v>
      </c>
      <c r="N446" s="212" t="s">
        <v>44</v>
      </c>
      <c r="O446" s="43"/>
      <c r="P446" s="213">
        <f aca="true" t="shared" si="11" ref="P446:P452">O446*H446</f>
        <v>0</v>
      </c>
      <c r="Q446" s="213">
        <v>0</v>
      </c>
      <c r="R446" s="213">
        <f aca="true" t="shared" si="12" ref="R446:R452">Q446*H446</f>
        <v>0</v>
      </c>
      <c r="S446" s="213">
        <v>0</v>
      </c>
      <c r="T446" s="214">
        <f aca="true" t="shared" si="13" ref="T446:T452">S446*H446</f>
        <v>0</v>
      </c>
      <c r="AR446" s="25" t="s">
        <v>266</v>
      </c>
      <c r="AT446" s="25" t="s">
        <v>165</v>
      </c>
      <c r="AU446" s="25" t="s">
        <v>82</v>
      </c>
      <c r="AY446" s="25" t="s">
        <v>162</v>
      </c>
      <c r="BE446" s="215">
        <f aca="true" t="shared" si="14" ref="BE446:BE452">IF(N446="základní",J446,0)</f>
        <v>0</v>
      </c>
      <c r="BF446" s="215">
        <f aca="true" t="shared" si="15" ref="BF446:BF452">IF(N446="snížená",J446,0)</f>
        <v>0</v>
      </c>
      <c r="BG446" s="215">
        <f aca="true" t="shared" si="16" ref="BG446:BG452">IF(N446="zákl. přenesená",J446,0)</f>
        <v>0</v>
      </c>
      <c r="BH446" s="215">
        <f aca="true" t="shared" si="17" ref="BH446:BH452">IF(N446="sníž. přenesená",J446,0)</f>
        <v>0</v>
      </c>
      <c r="BI446" s="215">
        <f aca="true" t="shared" si="18" ref="BI446:BI452">IF(N446="nulová",J446,0)</f>
        <v>0</v>
      </c>
      <c r="BJ446" s="25" t="s">
        <v>80</v>
      </c>
      <c r="BK446" s="215">
        <f aca="true" t="shared" si="19" ref="BK446:BK452">ROUND(I446*H446,2)</f>
        <v>0</v>
      </c>
      <c r="BL446" s="25" t="s">
        <v>266</v>
      </c>
      <c r="BM446" s="25" t="s">
        <v>786</v>
      </c>
    </row>
    <row r="447" spans="2:65" s="1" customFormat="1" ht="25.5" customHeight="1">
      <c r="B447" s="42"/>
      <c r="C447" s="265" t="s">
        <v>787</v>
      </c>
      <c r="D447" s="265" t="s">
        <v>624</v>
      </c>
      <c r="E447" s="266" t="s">
        <v>788</v>
      </c>
      <c r="F447" s="267" t="s">
        <v>789</v>
      </c>
      <c r="G447" s="268" t="s">
        <v>177</v>
      </c>
      <c r="H447" s="269">
        <v>7</v>
      </c>
      <c r="I447" s="270"/>
      <c r="J447" s="271">
        <f t="shared" si="10"/>
        <v>0</v>
      </c>
      <c r="K447" s="267" t="s">
        <v>23</v>
      </c>
      <c r="L447" s="272"/>
      <c r="M447" s="273" t="s">
        <v>23</v>
      </c>
      <c r="N447" s="274" t="s">
        <v>44</v>
      </c>
      <c r="O447" s="43"/>
      <c r="P447" s="213">
        <f t="shared" si="11"/>
        <v>0</v>
      </c>
      <c r="Q447" s="213">
        <v>0.015</v>
      </c>
      <c r="R447" s="213">
        <f t="shared" si="12"/>
        <v>0.105</v>
      </c>
      <c r="S447" s="213">
        <v>0</v>
      </c>
      <c r="T447" s="214">
        <f t="shared" si="13"/>
        <v>0</v>
      </c>
      <c r="AR447" s="25" t="s">
        <v>371</v>
      </c>
      <c r="AT447" s="25" t="s">
        <v>624</v>
      </c>
      <c r="AU447" s="25" t="s">
        <v>82</v>
      </c>
      <c r="AY447" s="25" t="s">
        <v>162</v>
      </c>
      <c r="BE447" s="215">
        <f t="shared" si="14"/>
        <v>0</v>
      </c>
      <c r="BF447" s="215">
        <f t="shared" si="15"/>
        <v>0</v>
      </c>
      <c r="BG447" s="215">
        <f t="shared" si="16"/>
        <v>0</v>
      </c>
      <c r="BH447" s="215">
        <f t="shared" si="17"/>
        <v>0</v>
      </c>
      <c r="BI447" s="215">
        <f t="shared" si="18"/>
        <v>0</v>
      </c>
      <c r="BJ447" s="25" t="s">
        <v>80</v>
      </c>
      <c r="BK447" s="215">
        <f t="shared" si="19"/>
        <v>0</v>
      </c>
      <c r="BL447" s="25" t="s">
        <v>266</v>
      </c>
      <c r="BM447" s="25" t="s">
        <v>790</v>
      </c>
    </row>
    <row r="448" spans="2:65" s="1" customFormat="1" ht="16.5" customHeight="1">
      <c r="B448" s="42"/>
      <c r="C448" s="265" t="s">
        <v>791</v>
      </c>
      <c r="D448" s="265" t="s">
        <v>624</v>
      </c>
      <c r="E448" s="266" t="s">
        <v>792</v>
      </c>
      <c r="F448" s="267" t="s">
        <v>793</v>
      </c>
      <c r="G448" s="268" t="s">
        <v>177</v>
      </c>
      <c r="H448" s="269">
        <v>1</v>
      </c>
      <c r="I448" s="270"/>
      <c r="J448" s="271">
        <f t="shared" si="10"/>
        <v>0</v>
      </c>
      <c r="K448" s="267" t="s">
        <v>23</v>
      </c>
      <c r="L448" s="272"/>
      <c r="M448" s="273" t="s">
        <v>23</v>
      </c>
      <c r="N448" s="274" t="s">
        <v>44</v>
      </c>
      <c r="O448" s="43"/>
      <c r="P448" s="213">
        <f t="shared" si="11"/>
        <v>0</v>
      </c>
      <c r="Q448" s="213">
        <v>0.015</v>
      </c>
      <c r="R448" s="213">
        <f t="shared" si="12"/>
        <v>0.015</v>
      </c>
      <c r="S448" s="213">
        <v>0</v>
      </c>
      <c r="T448" s="214">
        <f t="shared" si="13"/>
        <v>0</v>
      </c>
      <c r="AR448" s="25" t="s">
        <v>371</v>
      </c>
      <c r="AT448" s="25" t="s">
        <v>624</v>
      </c>
      <c r="AU448" s="25" t="s">
        <v>82</v>
      </c>
      <c r="AY448" s="25" t="s">
        <v>162</v>
      </c>
      <c r="BE448" s="215">
        <f t="shared" si="14"/>
        <v>0</v>
      </c>
      <c r="BF448" s="215">
        <f t="shared" si="15"/>
        <v>0</v>
      </c>
      <c r="BG448" s="215">
        <f t="shared" si="16"/>
        <v>0</v>
      </c>
      <c r="BH448" s="215">
        <f t="shared" si="17"/>
        <v>0</v>
      </c>
      <c r="BI448" s="215">
        <f t="shared" si="18"/>
        <v>0</v>
      </c>
      <c r="BJ448" s="25" t="s">
        <v>80</v>
      </c>
      <c r="BK448" s="215">
        <f t="shared" si="19"/>
        <v>0</v>
      </c>
      <c r="BL448" s="25" t="s">
        <v>266</v>
      </c>
      <c r="BM448" s="25" t="s">
        <v>794</v>
      </c>
    </row>
    <row r="449" spans="2:65" s="1" customFormat="1" ht="16.5" customHeight="1">
      <c r="B449" s="42"/>
      <c r="C449" s="265" t="s">
        <v>795</v>
      </c>
      <c r="D449" s="265" t="s">
        <v>624</v>
      </c>
      <c r="E449" s="266" t="s">
        <v>796</v>
      </c>
      <c r="F449" s="267" t="s">
        <v>797</v>
      </c>
      <c r="G449" s="268" t="s">
        <v>177</v>
      </c>
      <c r="H449" s="269">
        <v>3</v>
      </c>
      <c r="I449" s="270"/>
      <c r="J449" s="271">
        <f t="shared" si="10"/>
        <v>0</v>
      </c>
      <c r="K449" s="267" t="s">
        <v>23</v>
      </c>
      <c r="L449" s="272"/>
      <c r="M449" s="273" t="s">
        <v>23</v>
      </c>
      <c r="N449" s="274" t="s">
        <v>44</v>
      </c>
      <c r="O449" s="43"/>
      <c r="P449" s="213">
        <f t="shared" si="11"/>
        <v>0</v>
      </c>
      <c r="Q449" s="213">
        <v>0.015</v>
      </c>
      <c r="R449" s="213">
        <f t="shared" si="12"/>
        <v>0.045</v>
      </c>
      <c r="S449" s="213">
        <v>0</v>
      </c>
      <c r="T449" s="214">
        <f t="shared" si="13"/>
        <v>0</v>
      </c>
      <c r="AR449" s="25" t="s">
        <v>371</v>
      </c>
      <c r="AT449" s="25" t="s">
        <v>624</v>
      </c>
      <c r="AU449" s="25" t="s">
        <v>82</v>
      </c>
      <c r="AY449" s="25" t="s">
        <v>162</v>
      </c>
      <c r="BE449" s="215">
        <f t="shared" si="14"/>
        <v>0</v>
      </c>
      <c r="BF449" s="215">
        <f t="shared" si="15"/>
        <v>0</v>
      </c>
      <c r="BG449" s="215">
        <f t="shared" si="16"/>
        <v>0</v>
      </c>
      <c r="BH449" s="215">
        <f t="shared" si="17"/>
        <v>0</v>
      </c>
      <c r="BI449" s="215">
        <f t="shared" si="18"/>
        <v>0</v>
      </c>
      <c r="BJ449" s="25" t="s">
        <v>80</v>
      </c>
      <c r="BK449" s="215">
        <f t="shared" si="19"/>
        <v>0</v>
      </c>
      <c r="BL449" s="25" t="s">
        <v>266</v>
      </c>
      <c r="BM449" s="25" t="s">
        <v>798</v>
      </c>
    </row>
    <row r="450" spans="2:65" s="1" customFormat="1" ht="38.25" customHeight="1">
      <c r="B450" s="42"/>
      <c r="C450" s="204" t="s">
        <v>799</v>
      </c>
      <c r="D450" s="204" t="s">
        <v>165</v>
      </c>
      <c r="E450" s="205" t="s">
        <v>800</v>
      </c>
      <c r="F450" s="206" t="s">
        <v>801</v>
      </c>
      <c r="G450" s="207" t="s">
        <v>177</v>
      </c>
      <c r="H450" s="208">
        <v>2</v>
      </c>
      <c r="I450" s="209"/>
      <c r="J450" s="210">
        <f t="shared" si="10"/>
        <v>0</v>
      </c>
      <c r="K450" s="206" t="s">
        <v>169</v>
      </c>
      <c r="L450" s="62"/>
      <c r="M450" s="211" t="s">
        <v>23</v>
      </c>
      <c r="N450" s="212" t="s">
        <v>44</v>
      </c>
      <c r="O450" s="43"/>
      <c r="P450" s="213">
        <f t="shared" si="11"/>
        <v>0</v>
      </c>
      <c r="Q450" s="213">
        <v>0</v>
      </c>
      <c r="R450" s="213">
        <f t="shared" si="12"/>
        <v>0</v>
      </c>
      <c r="S450" s="213">
        <v>0</v>
      </c>
      <c r="T450" s="214">
        <f t="shared" si="13"/>
        <v>0</v>
      </c>
      <c r="AR450" s="25" t="s">
        <v>266</v>
      </c>
      <c r="AT450" s="25" t="s">
        <v>165</v>
      </c>
      <c r="AU450" s="25" t="s">
        <v>82</v>
      </c>
      <c r="AY450" s="25" t="s">
        <v>162</v>
      </c>
      <c r="BE450" s="215">
        <f t="shared" si="14"/>
        <v>0</v>
      </c>
      <c r="BF450" s="215">
        <f t="shared" si="15"/>
        <v>0</v>
      </c>
      <c r="BG450" s="215">
        <f t="shared" si="16"/>
        <v>0</v>
      </c>
      <c r="BH450" s="215">
        <f t="shared" si="17"/>
        <v>0</v>
      </c>
      <c r="BI450" s="215">
        <f t="shared" si="18"/>
        <v>0</v>
      </c>
      <c r="BJ450" s="25" t="s">
        <v>80</v>
      </c>
      <c r="BK450" s="215">
        <f t="shared" si="19"/>
        <v>0</v>
      </c>
      <c r="BL450" s="25" t="s">
        <v>266</v>
      </c>
      <c r="BM450" s="25" t="s">
        <v>802</v>
      </c>
    </row>
    <row r="451" spans="2:65" s="1" customFormat="1" ht="25.5" customHeight="1">
      <c r="B451" s="42"/>
      <c r="C451" s="265" t="s">
        <v>803</v>
      </c>
      <c r="D451" s="265" t="s">
        <v>624</v>
      </c>
      <c r="E451" s="266" t="s">
        <v>804</v>
      </c>
      <c r="F451" s="267" t="s">
        <v>805</v>
      </c>
      <c r="G451" s="268" t="s">
        <v>177</v>
      </c>
      <c r="H451" s="269">
        <v>2</v>
      </c>
      <c r="I451" s="270"/>
      <c r="J451" s="271">
        <f t="shared" si="10"/>
        <v>0</v>
      </c>
      <c r="K451" s="267" t="s">
        <v>23</v>
      </c>
      <c r="L451" s="272"/>
      <c r="M451" s="273" t="s">
        <v>23</v>
      </c>
      <c r="N451" s="274" t="s">
        <v>44</v>
      </c>
      <c r="O451" s="43"/>
      <c r="P451" s="213">
        <f t="shared" si="11"/>
        <v>0</v>
      </c>
      <c r="Q451" s="213">
        <v>0.015</v>
      </c>
      <c r="R451" s="213">
        <f t="shared" si="12"/>
        <v>0.03</v>
      </c>
      <c r="S451" s="213">
        <v>0</v>
      </c>
      <c r="T451" s="214">
        <f t="shared" si="13"/>
        <v>0</v>
      </c>
      <c r="AR451" s="25" t="s">
        <v>371</v>
      </c>
      <c r="AT451" s="25" t="s">
        <v>624</v>
      </c>
      <c r="AU451" s="25" t="s">
        <v>82</v>
      </c>
      <c r="AY451" s="25" t="s">
        <v>162</v>
      </c>
      <c r="BE451" s="215">
        <f t="shared" si="14"/>
        <v>0</v>
      </c>
      <c r="BF451" s="215">
        <f t="shared" si="15"/>
        <v>0</v>
      </c>
      <c r="BG451" s="215">
        <f t="shared" si="16"/>
        <v>0</v>
      </c>
      <c r="BH451" s="215">
        <f t="shared" si="17"/>
        <v>0</v>
      </c>
      <c r="BI451" s="215">
        <f t="shared" si="18"/>
        <v>0</v>
      </c>
      <c r="BJ451" s="25" t="s">
        <v>80</v>
      </c>
      <c r="BK451" s="215">
        <f t="shared" si="19"/>
        <v>0</v>
      </c>
      <c r="BL451" s="25" t="s">
        <v>266</v>
      </c>
      <c r="BM451" s="25" t="s">
        <v>806</v>
      </c>
    </row>
    <row r="452" spans="2:65" s="1" customFormat="1" ht="38.25" customHeight="1">
      <c r="B452" s="42"/>
      <c r="C452" s="204" t="s">
        <v>807</v>
      </c>
      <c r="D452" s="204" t="s">
        <v>165</v>
      </c>
      <c r="E452" s="205" t="s">
        <v>808</v>
      </c>
      <c r="F452" s="206" t="s">
        <v>809</v>
      </c>
      <c r="G452" s="207" t="s">
        <v>313</v>
      </c>
      <c r="H452" s="208">
        <v>0.195</v>
      </c>
      <c r="I452" s="209"/>
      <c r="J452" s="210">
        <f t="shared" si="10"/>
        <v>0</v>
      </c>
      <c r="K452" s="206" t="s">
        <v>169</v>
      </c>
      <c r="L452" s="62"/>
      <c r="M452" s="211" t="s">
        <v>23</v>
      </c>
      <c r="N452" s="212" t="s">
        <v>44</v>
      </c>
      <c r="O452" s="43"/>
      <c r="P452" s="213">
        <f t="shared" si="11"/>
        <v>0</v>
      </c>
      <c r="Q452" s="213">
        <v>0</v>
      </c>
      <c r="R452" s="213">
        <f t="shared" si="12"/>
        <v>0</v>
      </c>
      <c r="S452" s="213">
        <v>0</v>
      </c>
      <c r="T452" s="214">
        <f t="shared" si="13"/>
        <v>0</v>
      </c>
      <c r="AR452" s="25" t="s">
        <v>266</v>
      </c>
      <c r="AT452" s="25" t="s">
        <v>165</v>
      </c>
      <c r="AU452" s="25" t="s">
        <v>82</v>
      </c>
      <c r="AY452" s="25" t="s">
        <v>162</v>
      </c>
      <c r="BE452" s="215">
        <f t="shared" si="14"/>
        <v>0</v>
      </c>
      <c r="BF452" s="215">
        <f t="shared" si="15"/>
        <v>0</v>
      </c>
      <c r="BG452" s="215">
        <f t="shared" si="16"/>
        <v>0</v>
      </c>
      <c r="BH452" s="215">
        <f t="shared" si="17"/>
        <v>0</v>
      </c>
      <c r="BI452" s="215">
        <f t="shared" si="18"/>
        <v>0</v>
      </c>
      <c r="BJ452" s="25" t="s">
        <v>80</v>
      </c>
      <c r="BK452" s="215">
        <f t="shared" si="19"/>
        <v>0</v>
      </c>
      <c r="BL452" s="25" t="s">
        <v>266</v>
      </c>
      <c r="BM452" s="25" t="s">
        <v>810</v>
      </c>
    </row>
    <row r="453" spans="2:63" s="11" customFormat="1" ht="29.85" customHeight="1">
      <c r="B453" s="188"/>
      <c r="C453" s="189"/>
      <c r="D453" s="190" t="s">
        <v>72</v>
      </c>
      <c r="E453" s="202" t="s">
        <v>446</v>
      </c>
      <c r="F453" s="202" t="s">
        <v>447</v>
      </c>
      <c r="G453" s="189"/>
      <c r="H453" s="189"/>
      <c r="I453" s="192"/>
      <c r="J453" s="203">
        <f>BK453</f>
        <v>0</v>
      </c>
      <c r="K453" s="189"/>
      <c r="L453" s="194"/>
      <c r="M453" s="195"/>
      <c r="N453" s="196"/>
      <c r="O453" s="196"/>
      <c r="P453" s="197">
        <f>SUM(P454:P553)</f>
        <v>0</v>
      </c>
      <c r="Q453" s="196"/>
      <c r="R453" s="197">
        <f>SUM(R454:R553)</f>
        <v>0.5727719200000001</v>
      </c>
      <c r="S453" s="196"/>
      <c r="T453" s="198">
        <f>SUM(T454:T553)</f>
        <v>0</v>
      </c>
      <c r="AR453" s="199" t="s">
        <v>82</v>
      </c>
      <c r="AT453" s="200" t="s">
        <v>72</v>
      </c>
      <c r="AU453" s="200" t="s">
        <v>80</v>
      </c>
      <c r="AY453" s="199" t="s">
        <v>162</v>
      </c>
      <c r="BK453" s="201">
        <f>SUM(BK454:BK553)</f>
        <v>0</v>
      </c>
    </row>
    <row r="454" spans="2:65" s="1" customFormat="1" ht="25.5" customHeight="1">
      <c r="B454" s="42"/>
      <c r="C454" s="204" t="s">
        <v>811</v>
      </c>
      <c r="D454" s="204" t="s">
        <v>165</v>
      </c>
      <c r="E454" s="205" t="s">
        <v>812</v>
      </c>
      <c r="F454" s="206" t="s">
        <v>813</v>
      </c>
      <c r="G454" s="207" t="s">
        <v>186</v>
      </c>
      <c r="H454" s="208">
        <v>9.82</v>
      </c>
      <c r="I454" s="209"/>
      <c r="J454" s="210">
        <f>ROUND(I454*H454,2)</f>
        <v>0</v>
      </c>
      <c r="K454" s="206" t="s">
        <v>169</v>
      </c>
      <c r="L454" s="62"/>
      <c r="M454" s="211" t="s">
        <v>23</v>
      </c>
      <c r="N454" s="212" t="s">
        <v>44</v>
      </c>
      <c r="O454" s="43"/>
      <c r="P454" s="213">
        <f>O454*H454</f>
        <v>0</v>
      </c>
      <c r="Q454" s="213">
        <v>0.00079</v>
      </c>
      <c r="R454" s="213">
        <f>Q454*H454</f>
        <v>0.0077578000000000005</v>
      </c>
      <c r="S454" s="213">
        <v>0</v>
      </c>
      <c r="T454" s="214">
        <f>S454*H454</f>
        <v>0</v>
      </c>
      <c r="AR454" s="25" t="s">
        <v>266</v>
      </c>
      <c r="AT454" s="25" t="s">
        <v>165</v>
      </c>
      <c r="AU454" s="25" t="s">
        <v>82</v>
      </c>
      <c r="AY454" s="25" t="s">
        <v>162</v>
      </c>
      <c r="BE454" s="215">
        <f>IF(N454="základní",J454,0)</f>
        <v>0</v>
      </c>
      <c r="BF454" s="215">
        <f>IF(N454="snížená",J454,0)</f>
        <v>0</v>
      </c>
      <c r="BG454" s="215">
        <f>IF(N454="zákl. přenesená",J454,0)</f>
        <v>0</v>
      </c>
      <c r="BH454" s="215">
        <f>IF(N454="sníž. přenesená",J454,0)</f>
        <v>0</v>
      </c>
      <c r="BI454" s="215">
        <f>IF(N454="nulová",J454,0)</f>
        <v>0</v>
      </c>
      <c r="BJ454" s="25" t="s">
        <v>80</v>
      </c>
      <c r="BK454" s="215">
        <f>ROUND(I454*H454,2)</f>
        <v>0</v>
      </c>
      <c r="BL454" s="25" t="s">
        <v>266</v>
      </c>
      <c r="BM454" s="25" t="s">
        <v>814</v>
      </c>
    </row>
    <row r="455" spans="2:51" s="14" customFormat="1" ht="13.5">
      <c r="B455" s="241"/>
      <c r="C455" s="242"/>
      <c r="D455" s="218" t="s">
        <v>172</v>
      </c>
      <c r="E455" s="243" t="s">
        <v>23</v>
      </c>
      <c r="F455" s="244" t="s">
        <v>491</v>
      </c>
      <c r="G455" s="242"/>
      <c r="H455" s="243" t="s">
        <v>23</v>
      </c>
      <c r="I455" s="245"/>
      <c r="J455" s="242"/>
      <c r="K455" s="242"/>
      <c r="L455" s="246"/>
      <c r="M455" s="247"/>
      <c r="N455" s="248"/>
      <c r="O455" s="248"/>
      <c r="P455" s="248"/>
      <c r="Q455" s="248"/>
      <c r="R455" s="248"/>
      <c r="S455" s="248"/>
      <c r="T455" s="249"/>
      <c r="AT455" s="250" t="s">
        <v>172</v>
      </c>
      <c r="AU455" s="250" t="s">
        <v>82</v>
      </c>
      <c r="AV455" s="14" t="s">
        <v>80</v>
      </c>
      <c r="AW455" s="14" t="s">
        <v>36</v>
      </c>
      <c r="AX455" s="14" t="s">
        <v>73</v>
      </c>
      <c r="AY455" s="250" t="s">
        <v>162</v>
      </c>
    </row>
    <row r="456" spans="2:51" s="14" customFormat="1" ht="13.5">
      <c r="B456" s="241"/>
      <c r="C456" s="242"/>
      <c r="D456" s="218" t="s">
        <v>172</v>
      </c>
      <c r="E456" s="243" t="s">
        <v>23</v>
      </c>
      <c r="F456" s="244" t="s">
        <v>260</v>
      </c>
      <c r="G456" s="242"/>
      <c r="H456" s="243" t="s">
        <v>23</v>
      </c>
      <c r="I456" s="245"/>
      <c r="J456" s="242"/>
      <c r="K456" s="242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172</v>
      </c>
      <c r="AU456" s="250" t="s">
        <v>82</v>
      </c>
      <c r="AV456" s="14" t="s">
        <v>80</v>
      </c>
      <c r="AW456" s="14" t="s">
        <v>36</v>
      </c>
      <c r="AX456" s="14" t="s">
        <v>73</v>
      </c>
      <c r="AY456" s="250" t="s">
        <v>162</v>
      </c>
    </row>
    <row r="457" spans="2:51" s="12" customFormat="1" ht="13.5">
      <c r="B457" s="216"/>
      <c r="C457" s="217"/>
      <c r="D457" s="218" t="s">
        <v>172</v>
      </c>
      <c r="E457" s="219" t="s">
        <v>23</v>
      </c>
      <c r="F457" s="220" t="s">
        <v>815</v>
      </c>
      <c r="G457" s="217"/>
      <c r="H457" s="221">
        <v>6.52</v>
      </c>
      <c r="I457" s="222"/>
      <c r="J457" s="217"/>
      <c r="K457" s="217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172</v>
      </c>
      <c r="AU457" s="227" t="s">
        <v>82</v>
      </c>
      <c r="AV457" s="12" t="s">
        <v>82</v>
      </c>
      <c r="AW457" s="12" t="s">
        <v>36</v>
      </c>
      <c r="AX457" s="12" t="s">
        <v>73</v>
      </c>
      <c r="AY457" s="227" t="s">
        <v>162</v>
      </c>
    </row>
    <row r="458" spans="2:51" s="12" customFormat="1" ht="13.5">
      <c r="B458" s="216"/>
      <c r="C458" s="217"/>
      <c r="D458" s="218" t="s">
        <v>172</v>
      </c>
      <c r="E458" s="219" t="s">
        <v>23</v>
      </c>
      <c r="F458" s="220" t="s">
        <v>816</v>
      </c>
      <c r="G458" s="217"/>
      <c r="H458" s="221">
        <v>-0.7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172</v>
      </c>
      <c r="AU458" s="227" t="s">
        <v>82</v>
      </c>
      <c r="AV458" s="12" t="s">
        <v>82</v>
      </c>
      <c r="AW458" s="12" t="s">
        <v>36</v>
      </c>
      <c r="AX458" s="12" t="s">
        <v>73</v>
      </c>
      <c r="AY458" s="227" t="s">
        <v>162</v>
      </c>
    </row>
    <row r="459" spans="2:51" s="15" customFormat="1" ht="13.5">
      <c r="B459" s="251"/>
      <c r="C459" s="252"/>
      <c r="D459" s="218" t="s">
        <v>172</v>
      </c>
      <c r="E459" s="253" t="s">
        <v>23</v>
      </c>
      <c r="F459" s="254" t="s">
        <v>257</v>
      </c>
      <c r="G459" s="252"/>
      <c r="H459" s="255">
        <v>5.82</v>
      </c>
      <c r="I459" s="256"/>
      <c r="J459" s="252"/>
      <c r="K459" s="252"/>
      <c r="L459" s="257"/>
      <c r="M459" s="258"/>
      <c r="N459" s="259"/>
      <c r="O459" s="259"/>
      <c r="P459" s="259"/>
      <c r="Q459" s="259"/>
      <c r="R459" s="259"/>
      <c r="S459" s="259"/>
      <c r="T459" s="260"/>
      <c r="AT459" s="261" t="s">
        <v>172</v>
      </c>
      <c r="AU459" s="261" t="s">
        <v>82</v>
      </c>
      <c r="AV459" s="15" t="s">
        <v>183</v>
      </c>
      <c r="AW459" s="15" t="s">
        <v>36</v>
      </c>
      <c r="AX459" s="15" t="s">
        <v>73</v>
      </c>
      <c r="AY459" s="261" t="s">
        <v>162</v>
      </c>
    </row>
    <row r="460" spans="2:51" s="14" customFormat="1" ht="13.5">
      <c r="B460" s="241"/>
      <c r="C460" s="242"/>
      <c r="D460" s="218" t="s">
        <v>172</v>
      </c>
      <c r="E460" s="243" t="s">
        <v>23</v>
      </c>
      <c r="F460" s="244" t="s">
        <v>537</v>
      </c>
      <c r="G460" s="242"/>
      <c r="H460" s="243" t="s">
        <v>23</v>
      </c>
      <c r="I460" s="245"/>
      <c r="J460" s="242"/>
      <c r="K460" s="242"/>
      <c r="L460" s="246"/>
      <c r="M460" s="247"/>
      <c r="N460" s="248"/>
      <c r="O460" s="248"/>
      <c r="P460" s="248"/>
      <c r="Q460" s="248"/>
      <c r="R460" s="248"/>
      <c r="S460" s="248"/>
      <c r="T460" s="249"/>
      <c r="AT460" s="250" t="s">
        <v>172</v>
      </c>
      <c r="AU460" s="250" t="s">
        <v>82</v>
      </c>
      <c r="AV460" s="14" t="s">
        <v>80</v>
      </c>
      <c r="AW460" s="14" t="s">
        <v>36</v>
      </c>
      <c r="AX460" s="14" t="s">
        <v>73</v>
      </c>
      <c r="AY460" s="250" t="s">
        <v>162</v>
      </c>
    </row>
    <row r="461" spans="2:51" s="12" customFormat="1" ht="13.5">
      <c r="B461" s="216"/>
      <c r="C461" s="217"/>
      <c r="D461" s="218" t="s">
        <v>172</v>
      </c>
      <c r="E461" s="219" t="s">
        <v>23</v>
      </c>
      <c r="F461" s="220" t="s">
        <v>817</v>
      </c>
      <c r="G461" s="217"/>
      <c r="H461" s="221">
        <v>7.1</v>
      </c>
      <c r="I461" s="222"/>
      <c r="J461" s="217"/>
      <c r="K461" s="217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172</v>
      </c>
      <c r="AU461" s="227" t="s">
        <v>82</v>
      </c>
      <c r="AV461" s="12" t="s">
        <v>82</v>
      </c>
      <c r="AW461" s="12" t="s">
        <v>36</v>
      </c>
      <c r="AX461" s="12" t="s">
        <v>73</v>
      </c>
      <c r="AY461" s="227" t="s">
        <v>162</v>
      </c>
    </row>
    <row r="462" spans="2:51" s="12" customFormat="1" ht="13.5">
      <c r="B462" s="216"/>
      <c r="C462" s="217"/>
      <c r="D462" s="218" t="s">
        <v>172</v>
      </c>
      <c r="E462" s="219" t="s">
        <v>23</v>
      </c>
      <c r="F462" s="220" t="s">
        <v>818</v>
      </c>
      <c r="G462" s="217"/>
      <c r="H462" s="221">
        <v>-3.1</v>
      </c>
      <c r="I462" s="222"/>
      <c r="J462" s="217"/>
      <c r="K462" s="217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172</v>
      </c>
      <c r="AU462" s="227" t="s">
        <v>82</v>
      </c>
      <c r="AV462" s="12" t="s">
        <v>82</v>
      </c>
      <c r="AW462" s="12" t="s">
        <v>36</v>
      </c>
      <c r="AX462" s="12" t="s">
        <v>73</v>
      </c>
      <c r="AY462" s="227" t="s">
        <v>162</v>
      </c>
    </row>
    <row r="463" spans="2:51" s="15" customFormat="1" ht="13.5">
      <c r="B463" s="251"/>
      <c r="C463" s="252"/>
      <c r="D463" s="218" t="s">
        <v>172</v>
      </c>
      <c r="E463" s="253" t="s">
        <v>23</v>
      </c>
      <c r="F463" s="254" t="s">
        <v>257</v>
      </c>
      <c r="G463" s="252"/>
      <c r="H463" s="255">
        <v>4</v>
      </c>
      <c r="I463" s="256"/>
      <c r="J463" s="252"/>
      <c r="K463" s="252"/>
      <c r="L463" s="257"/>
      <c r="M463" s="258"/>
      <c r="N463" s="259"/>
      <c r="O463" s="259"/>
      <c r="P463" s="259"/>
      <c r="Q463" s="259"/>
      <c r="R463" s="259"/>
      <c r="S463" s="259"/>
      <c r="T463" s="260"/>
      <c r="AT463" s="261" t="s">
        <v>172</v>
      </c>
      <c r="AU463" s="261" t="s">
        <v>82</v>
      </c>
      <c r="AV463" s="15" t="s">
        <v>183</v>
      </c>
      <c r="AW463" s="15" t="s">
        <v>36</v>
      </c>
      <c r="AX463" s="15" t="s">
        <v>73</v>
      </c>
      <c r="AY463" s="261" t="s">
        <v>162</v>
      </c>
    </row>
    <row r="464" spans="2:51" s="13" customFormat="1" ht="13.5">
      <c r="B464" s="228"/>
      <c r="C464" s="229"/>
      <c r="D464" s="218" t="s">
        <v>172</v>
      </c>
      <c r="E464" s="230" t="s">
        <v>23</v>
      </c>
      <c r="F464" s="231" t="s">
        <v>174</v>
      </c>
      <c r="G464" s="229"/>
      <c r="H464" s="232">
        <v>9.82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172</v>
      </c>
      <c r="AU464" s="238" t="s">
        <v>82</v>
      </c>
      <c r="AV464" s="13" t="s">
        <v>170</v>
      </c>
      <c r="AW464" s="13" t="s">
        <v>36</v>
      </c>
      <c r="AX464" s="13" t="s">
        <v>80</v>
      </c>
      <c r="AY464" s="238" t="s">
        <v>162</v>
      </c>
    </row>
    <row r="465" spans="2:65" s="1" customFormat="1" ht="25.5" customHeight="1">
      <c r="B465" s="42"/>
      <c r="C465" s="265" t="s">
        <v>819</v>
      </c>
      <c r="D465" s="265" t="s">
        <v>624</v>
      </c>
      <c r="E465" s="266" t="s">
        <v>820</v>
      </c>
      <c r="F465" s="267" t="s">
        <v>821</v>
      </c>
      <c r="G465" s="268" t="s">
        <v>168</v>
      </c>
      <c r="H465" s="269">
        <v>1.62</v>
      </c>
      <c r="I465" s="270"/>
      <c r="J465" s="271">
        <f>ROUND(I465*H465,2)</f>
        <v>0</v>
      </c>
      <c r="K465" s="267" t="s">
        <v>169</v>
      </c>
      <c r="L465" s="272"/>
      <c r="M465" s="273" t="s">
        <v>23</v>
      </c>
      <c r="N465" s="274" t="s">
        <v>44</v>
      </c>
      <c r="O465" s="43"/>
      <c r="P465" s="213">
        <f>O465*H465</f>
        <v>0</v>
      </c>
      <c r="Q465" s="213">
        <v>0.0192</v>
      </c>
      <c r="R465" s="213">
        <f>Q465*H465</f>
        <v>0.031104</v>
      </c>
      <c r="S465" s="213">
        <v>0</v>
      </c>
      <c r="T465" s="214">
        <f>S465*H465</f>
        <v>0</v>
      </c>
      <c r="AR465" s="25" t="s">
        <v>371</v>
      </c>
      <c r="AT465" s="25" t="s">
        <v>624</v>
      </c>
      <c r="AU465" s="25" t="s">
        <v>82</v>
      </c>
      <c r="AY465" s="25" t="s">
        <v>162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25" t="s">
        <v>80</v>
      </c>
      <c r="BK465" s="215">
        <f>ROUND(I465*H465,2)</f>
        <v>0</v>
      </c>
      <c r="BL465" s="25" t="s">
        <v>266</v>
      </c>
      <c r="BM465" s="25" t="s">
        <v>822</v>
      </c>
    </row>
    <row r="466" spans="2:51" s="12" customFormat="1" ht="13.5">
      <c r="B466" s="216"/>
      <c r="C466" s="217"/>
      <c r="D466" s="218" t="s">
        <v>172</v>
      </c>
      <c r="E466" s="219" t="s">
        <v>23</v>
      </c>
      <c r="F466" s="220" t="s">
        <v>823</v>
      </c>
      <c r="G466" s="217"/>
      <c r="H466" s="221">
        <v>1.473</v>
      </c>
      <c r="I466" s="222"/>
      <c r="J466" s="217"/>
      <c r="K466" s="217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172</v>
      </c>
      <c r="AU466" s="227" t="s">
        <v>82</v>
      </c>
      <c r="AV466" s="12" t="s">
        <v>82</v>
      </c>
      <c r="AW466" s="12" t="s">
        <v>36</v>
      </c>
      <c r="AX466" s="12" t="s">
        <v>73</v>
      </c>
      <c r="AY466" s="227" t="s">
        <v>162</v>
      </c>
    </row>
    <row r="467" spans="2:51" s="13" customFormat="1" ht="13.5">
      <c r="B467" s="228"/>
      <c r="C467" s="229"/>
      <c r="D467" s="218" t="s">
        <v>172</v>
      </c>
      <c r="E467" s="230" t="s">
        <v>23</v>
      </c>
      <c r="F467" s="231" t="s">
        <v>174</v>
      </c>
      <c r="G467" s="229"/>
      <c r="H467" s="232">
        <v>1.473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172</v>
      </c>
      <c r="AU467" s="238" t="s">
        <v>82</v>
      </c>
      <c r="AV467" s="13" t="s">
        <v>170</v>
      </c>
      <c r="AW467" s="13" t="s">
        <v>36</v>
      </c>
      <c r="AX467" s="13" t="s">
        <v>80</v>
      </c>
      <c r="AY467" s="238" t="s">
        <v>162</v>
      </c>
    </row>
    <row r="468" spans="2:51" s="12" customFormat="1" ht="13.5">
      <c r="B468" s="216"/>
      <c r="C468" s="217"/>
      <c r="D468" s="218" t="s">
        <v>172</v>
      </c>
      <c r="E468" s="217"/>
      <c r="F468" s="220" t="s">
        <v>824</v>
      </c>
      <c r="G468" s="217"/>
      <c r="H468" s="221">
        <v>1.62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172</v>
      </c>
      <c r="AU468" s="227" t="s">
        <v>82</v>
      </c>
      <c r="AV468" s="12" t="s">
        <v>82</v>
      </c>
      <c r="AW468" s="12" t="s">
        <v>6</v>
      </c>
      <c r="AX468" s="12" t="s">
        <v>80</v>
      </c>
      <c r="AY468" s="227" t="s">
        <v>162</v>
      </c>
    </row>
    <row r="469" spans="2:65" s="1" customFormat="1" ht="25.5" customHeight="1">
      <c r="B469" s="42"/>
      <c r="C469" s="204" t="s">
        <v>825</v>
      </c>
      <c r="D469" s="204" t="s">
        <v>165</v>
      </c>
      <c r="E469" s="205" t="s">
        <v>826</v>
      </c>
      <c r="F469" s="206" t="s">
        <v>827</v>
      </c>
      <c r="G469" s="207" t="s">
        <v>168</v>
      </c>
      <c r="H469" s="208">
        <v>17.106</v>
      </c>
      <c r="I469" s="209"/>
      <c r="J469" s="210">
        <f>ROUND(I469*H469,2)</f>
        <v>0</v>
      </c>
      <c r="K469" s="206" t="s">
        <v>169</v>
      </c>
      <c r="L469" s="62"/>
      <c r="M469" s="211" t="s">
        <v>23</v>
      </c>
      <c r="N469" s="212" t="s">
        <v>44</v>
      </c>
      <c r="O469" s="43"/>
      <c r="P469" s="213">
        <f>O469*H469</f>
        <v>0</v>
      </c>
      <c r="Q469" s="213">
        <v>0.00392</v>
      </c>
      <c r="R469" s="213">
        <f>Q469*H469</f>
        <v>0.06705552000000001</v>
      </c>
      <c r="S469" s="213">
        <v>0</v>
      </c>
      <c r="T469" s="214">
        <f>S469*H469</f>
        <v>0</v>
      </c>
      <c r="AR469" s="25" t="s">
        <v>266</v>
      </c>
      <c r="AT469" s="25" t="s">
        <v>165</v>
      </c>
      <c r="AU469" s="25" t="s">
        <v>82</v>
      </c>
      <c r="AY469" s="25" t="s">
        <v>162</v>
      </c>
      <c r="BE469" s="215">
        <f>IF(N469="základní",J469,0)</f>
        <v>0</v>
      </c>
      <c r="BF469" s="215">
        <f>IF(N469="snížená",J469,0)</f>
        <v>0</v>
      </c>
      <c r="BG469" s="215">
        <f>IF(N469="zákl. přenesená",J469,0)</f>
        <v>0</v>
      </c>
      <c r="BH469" s="215">
        <f>IF(N469="sníž. přenesená",J469,0)</f>
        <v>0</v>
      </c>
      <c r="BI469" s="215">
        <f>IF(N469="nulová",J469,0)</f>
        <v>0</v>
      </c>
      <c r="BJ469" s="25" t="s">
        <v>80</v>
      </c>
      <c r="BK469" s="215">
        <f>ROUND(I469*H469,2)</f>
        <v>0</v>
      </c>
      <c r="BL469" s="25" t="s">
        <v>266</v>
      </c>
      <c r="BM469" s="25" t="s">
        <v>828</v>
      </c>
    </row>
    <row r="470" spans="2:51" s="14" customFormat="1" ht="13.5">
      <c r="B470" s="241"/>
      <c r="C470" s="242"/>
      <c r="D470" s="218" t="s">
        <v>172</v>
      </c>
      <c r="E470" s="243" t="s">
        <v>23</v>
      </c>
      <c r="F470" s="244" t="s">
        <v>491</v>
      </c>
      <c r="G470" s="242"/>
      <c r="H470" s="243" t="s">
        <v>23</v>
      </c>
      <c r="I470" s="245"/>
      <c r="J470" s="242"/>
      <c r="K470" s="242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172</v>
      </c>
      <c r="AU470" s="250" t="s">
        <v>82</v>
      </c>
      <c r="AV470" s="14" t="s">
        <v>80</v>
      </c>
      <c r="AW470" s="14" t="s">
        <v>36</v>
      </c>
      <c r="AX470" s="14" t="s">
        <v>73</v>
      </c>
      <c r="AY470" s="250" t="s">
        <v>162</v>
      </c>
    </row>
    <row r="471" spans="2:51" s="14" customFormat="1" ht="13.5">
      <c r="B471" s="241"/>
      <c r="C471" s="242"/>
      <c r="D471" s="218" t="s">
        <v>172</v>
      </c>
      <c r="E471" s="243" t="s">
        <v>23</v>
      </c>
      <c r="F471" s="244" t="s">
        <v>260</v>
      </c>
      <c r="G471" s="242"/>
      <c r="H471" s="243" t="s">
        <v>23</v>
      </c>
      <c r="I471" s="245"/>
      <c r="J471" s="242"/>
      <c r="K471" s="242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172</v>
      </c>
      <c r="AU471" s="250" t="s">
        <v>82</v>
      </c>
      <c r="AV471" s="14" t="s">
        <v>80</v>
      </c>
      <c r="AW471" s="14" t="s">
        <v>36</v>
      </c>
      <c r="AX471" s="14" t="s">
        <v>73</v>
      </c>
      <c r="AY471" s="250" t="s">
        <v>162</v>
      </c>
    </row>
    <row r="472" spans="2:51" s="12" customFormat="1" ht="13.5">
      <c r="B472" s="216"/>
      <c r="C472" s="217"/>
      <c r="D472" s="218" t="s">
        <v>172</v>
      </c>
      <c r="E472" s="219" t="s">
        <v>23</v>
      </c>
      <c r="F472" s="220" t="s">
        <v>531</v>
      </c>
      <c r="G472" s="217"/>
      <c r="H472" s="221">
        <v>2.472</v>
      </c>
      <c r="I472" s="222"/>
      <c r="J472" s="217"/>
      <c r="K472" s="217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172</v>
      </c>
      <c r="AU472" s="227" t="s">
        <v>82</v>
      </c>
      <c r="AV472" s="12" t="s">
        <v>82</v>
      </c>
      <c r="AW472" s="12" t="s">
        <v>36</v>
      </c>
      <c r="AX472" s="12" t="s">
        <v>73</v>
      </c>
      <c r="AY472" s="227" t="s">
        <v>162</v>
      </c>
    </row>
    <row r="473" spans="2:51" s="15" customFormat="1" ht="13.5">
      <c r="B473" s="251"/>
      <c r="C473" s="252"/>
      <c r="D473" s="218" t="s">
        <v>172</v>
      </c>
      <c r="E473" s="253" t="s">
        <v>23</v>
      </c>
      <c r="F473" s="254" t="s">
        <v>257</v>
      </c>
      <c r="G473" s="252"/>
      <c r="H473" s="255">
        <v>2.472</v>
      </c>
      <c r="I473" s="256"/>
      <c r="J473" s="252"/>
      <c r="K473" s="252"/>
      <c r="L473" s="257"/>
      <c r="M473" s="258"/>
      <c r="N473" s="259"/>
      <c r="O473" s="259"/>
      <c r="P473" s="259"/>
      <c r="Q473" s="259"/>
      <c r="R473" s="259"/>
      <c r="S473" s="259"/>
      <c r="T473" s="260"/>
      <c r="AT473" s="261" t="s">
        <v>172</v>
      </c>
      <c r="AU473" s="261" t="s">
        <v>82</v>
      </c>
      <c r="AV473" s="15" t="s">
        <v>183</v>
      </c>
      <c r="AW473" s="15" t="s">
        <v>36</v>
      </c>
      <c r="AX473" s="15" t="s">
        <v>73</v>
      </c>
      <c r="AY473" s="261" t="s">
        <v>162</v>
      </c>
    </row>
    <row r="474" spans="2:51" s="14" customFormat="1" ht="13.5">
      <c r="B474" s="241"/>
      <c r="C474" s="242"/>
      <c r="D474" s="218" t="s">
        <v>172</v>
      </c>
      <c r="E474" s="243" t="s">
        <v>23</v>
      </c>
      <c r="F474" s="244" t="s">
        <v>532</v>
      </c>
      <c r="G474" s="242"/>
      <c r="H474" s="243" t="s">
        <v>23</v>
      </c>
      <c r="I474" s="245"/>
      <c r="J474" s="242"/>
      <c r="K474" s="242"/>
      <c r="L474" s="246"/>
      <c r="M474" s="247"/>
      <c r="N474" s="248"/>
      <c r="O474" s="248"/>
      <c r="P474" s="248"/>
      <c r="Q474" s="248"/>
      <c r="R474" s="248"/>
      <c r="S474" s="248"/>
      <c r="T474" s="249"/>
      <c r="AT474" s="250" t="s">
        <v>172</v>
      </c>
      <c r="AU474" s="250" t="s">
        <v>82</v>
      </c>
      <c r="AV474" s="14" t="s">
        <v>80</v>
      </c>
      <c r="AW474" s="14" t="s">
        <v>36</v>
      </c>
      <c r="AX474" s="14" t="s">
        <v>73</v>
      </c>
      <c r="AY474" s="250" t="s">
        <v>162</v>
      </c>
    </row>
    <row r="475" spans="2:51" s="12" customFormat="1" ht="13.5">
      <c r="B475" s="216"/>
      <c r="C475" s="217"/>
      <c r="D475" s="218" t="s">
        <v>172</v>
      </c>
      <c r="E475" s="219" t="s">
        <v>23</v>
      </c>
      <c r="F475" s="220" t="s">
        <v>533</v>
      </c>
      <c r="G475" s="217"/>
      <c r="H475" s="221">
        <v>1.44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172</v>
      </c>
      <c r="AU475" s="227" t="s">
        <v>82</v>
      </c>
      <c r="AV475" s="12" t="s">
        <v>82</v>
      </c>
      <c r="AW475" s="12" t="s">
        <v>36</v>
      </c>
      <c r="AX475" s="12" t="s">
        <v>73</v>
      </c>
      <c r="AY475" s="227" t="s">
        <v>162</v>
      </c>
    </row>
    <row r="476" spans="2:51" s="15" customFormat="1" ht="13.5">
      <c r="B476" s="251"/>
      <c r="C476" s="252"/>
      <c r="D476" s="218" t="s">
        <v>172</v>
      </c>
      <c r="E476" s="253" t="s">
        <v>23</v>
      </c>
      <c r="F476" s="254" t="s">
        <v>257</v>
      </c>
      <c r="G476" s="252"/>
      <c r="H476" s="255">
        <v>1.44</v>
      </c>
      <c r="I476" s="256"/>
      <c r="J476" s="252"/>
      <c r="K476" s="252"/>
      <c r="L476" s="257"/>
      <c r="M476" s="258"/>
      <c r="N476" s="259"/>
      <c r="O476" s="259"/>
      <c r="P476" s="259"/>
      <c r="Q476" s="259"/>
      <c r="R476" s="259"/>
      <c r="S476" s="259"/>
      <c r="T476" s="260"/>
      <c r="AT476" s="261" t="s">
        <v>172</v>
      </c>
      <c r="AU476" s="261" t="s">
        <v>82</v>
      </c>
      <c r="AV476" s="15" t="s">
        <v>183</v>
      </c>
      <c r="AW476" s="15" t="s">
        <v>36</v>
      </c>
      <c r="AX476" s="15" t="s">
        <v>73</v>
      </c>
      <c r="AY476" s="261" t="s">
        <v>162</v>
      </c>
    </row>
    <row r="477" spans="2:51" s="14" customFormat="1" ht="13.5">
      <c r="B477" s="241"/>
      <c r="C477" s="242"/>
      <c r="D477" s="218" t="s">
        <v>172</v>
      </c>
      <c r="E477" s="243" t="s">
        <v>23</v>
      </c>
      <c r="F477" s="244" t="s">
        <v>534</v>
      </c>
      <c r="G477" s="242"/>
      <c r="H477" s="243" t="s">
        <v>23</v>
      </c>
      <c r="I477" s="245"/>
      <c r="J477" s="242"/>
      <c r="K477" s="242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172</v>
      </c>
      <c r="AU477" s="250" t="s">
        <v>82</v>
      </c>
      <c r="AV477" s="14" t="s">
        <v>80</v>
      </c>
      <c r="AW477" s="14" t="s">
        <v>36</v>
      </c>
      <c r="AX477" s="14" t="s">
        <v>73</v>
      </c>
      <c r="AY477" s="250" t="s">
        <v>162</v>
      </c>
    </row>
    <row r="478" spans="2:51" s="12" customFormat="1" ht="13.5">
      <c r="B478" s="216"/>
      <c r="C478" s="217"/>
      <c r="D478" s="218" t="s">
        <v>172</v>
      </c>
      <c r="E478" s="219" t="s">
        <v>23</v>
      </c>
      <c r="F478" s="220" t="s">
        <v>535</v>
      </c>
      <c r="G478" s="217"/>
      <c r="H478" s="221">
        <v>2.359</v>
      </c>
      <c r="I478" s="222"/>
      <c r="J478" s="217"/>
      <c r="K478" s="217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172</v>
      </c>
      <c r="AU478" s="227" t="s">
        <v>82</v>
      </c>
      <c r="AV478" s="12" t="s">
        <v>82</v>
      </c>
      <c r="AW478" s="12" t="s">
        <v>36</v>
      </c>
      <c r="AX478" s="12" t="s">
        <v>73</v>
      </c>
      <c r="AY478" s="227" t="s">
        <v>162</v>
      </c>
    </row>
    <row r="479" spans="2:51" s="12" customFormat="1" ht="13.5">
      <c r="B479" s="216"/>
      <c r="C479" s="217"/>
      <c r="D479" s="218" t="s">
        <v>172</v>
      </c>
      <c r="E479" s="219" t="s">
        <v>23</v>
      </c>
      <c r="F479" s="220" t="s">
        <v>829</v>
      </c>
      <c r="G479" s="217"/>
      <c r="H479" s="221">
        <v>0.03</v>
      </c>
      <c r="I479" s="222"/>
      <c r="J479" s="217"/>
      <c r="K479" s="217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172</v>
      </c>
      <c r="AU479" s="227" t="s">
        <v>82</v>
      </c>
      <c r="AV479" s="12" t="s">
        <v>82</v>
      </c>
      <c r="AW479" s="12" t="s">
        <v>36</v>
      </c>
      <c r="AX479" s="12" t="s">
        <v>73</v>
      </c>
      <c r="AY479" s="227" t="s">
        <v>162</v>
      </c>
    </row>
    <row r="480" spans="2:51" s="15" customFormat="1" ht="13.5">
      <c r="B480" s="251"/>
      <c r="C480" s="252"/>
      <c r="D480" s="218" t="s">
        <v>172</v>
      </c>
      <c r="E480" s="253" t="s">
        <v>23</v>
      </c>
      <c r="F480" s="254" t="s">
        <v>257</v>
      </c>
      <c r="G480" s="252"/>
      <c r="H480" s="255">
        <v>2.389</v>
      </c>
      <c r="I480" s="256"/>
      <c r="J480" s="252"/>
      <c r="K480" s="252"/>
      <c r="L480" s="257"/>
      <c r="M480" s="258"/>
      <c r="N480" s="259"/>
      <c r="O480" s="259"/>
      <c r="P480" s="259"/>
      <c r="Q480" s="259"/>
      <c r="R480" s="259"/>
      <c r="S480" s="259"/>
      <c r="T480" s="260"/>
      <c r="AT480" s="261" t="s">
        <v>172</v>
      </c>
      <c r="AU480" s="261" t="s">
        <v>82</v>
      </c>
      <c r="AV480" s="15" t="s">
        <v>183</v>
      </c>
      <c r="AW480" s="15" t="s">
        <v>36</v>
      </c>
      <c r="AX480" s="15" t="s">
        <v>73</v>
      </c>
      <c r="AY480" s="261" t="s">
        <v>162</v>
      </c>
    </row>
    <row r="481" spans="2:51" s="14" customFormat="1" ht="13.5">
      <c r="B481" s="241"/>
      <c r="C481" s="242"/>
      <c r="D481" s="218" t="s">
        <v>172</v>
      </c>
      <c r="E481" s="243" t="s">
        <v>23</v>
      </c>
      <c r="F481" s="244" t="s">
        <v>537</v>
      </c>
      <c r="G481" s="242"/>
      <c r="H481" s="243" t="s">
        <v>23</v>
      </c>
      <c r="I481" s="245"/>
      <c r="J481" s="242"/>
      <c r="K481" s="242"/>
      <c r="L481" s="246"/>
      <c r="M481" s="247"/>
      <c r="N481" s="248"/>
      <c r="O481" s="248"/>
      <c r="P481" s="248"/>
      <c r="Q481" s="248"/>
      <c r="R481" s="248"/>
      <c r="S481" s="248"/>
      <c r="T481" s="249"/>
      <c r="AT481" s="250" t="s">
        <v>172</v>
      </c>
      <c r="AU481" s="250" t="s">
        <v>82</v>
      </c>
      <c r="AV481" s="14" t="s">
        <v>80</v>
      </c>
      <c r="AW481" s="14" t="s">
        <v>36</v>
      </c>
      <c r="AX481" s="14" t="s">
        <v>73</v>
      </c>
      <c r="AY481" s="250" t="s">
        <v>162</v>
      </c>
    </row>
    <row r="482" spans="2:51" s="12" customFormat="1" ht="13.5">
      <c r="B482" s="216"/>
      <c r="C482" s="217"/>
      <c r="D482" s="218" t="s">
        <v>172</v>
      </c>
      <c r="E482" s="219" t="s">
        <v>23</v>
      </c>
      <c r="F482" s="220" t="s">
        <v>538</v>
      </c>
      <c r="G482" s="217"/>
      <c r="H482" s="221">
        <v>2.115</v>
      </c>
      <c r="I482" s="222"/>
      <c r="J482" s="217"/>
      <c r="K482" s="217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172</v>
      </c>
      <c r="AU482" s="227" t="s">
        <v>82</v>
      </c>
      <c r="AV482" s="12" t="s">
        <v>82</v>
      </c>
      <c r="AW482" s="12" t="s">
        <v>36</v>
      </c>
      <c r="AX482" s="12" t="s">
        <v>73</v>
      </c>
      <c r="AY482" s="227" t="s">
        <v>162</v>
      </c>
    </row>
    <row r="483" spans="2:51" s="12" customFormat="1" ht="13.5">
      <c r="B483" s="216"/>
      <c r="C483" s="217"/>
      <c r="D483" s="218" t="s">
        <v>172</v>
      </c>
      <c r="E483" s="219" t="s">
        <v>23</v>
      </c>
      <c r="F483" s="220" t="s">
        <v>830</v>
      </c>
      <c r="G483" s="217"/>
      <c r="H483" s="221">
        <v>0.64</v>
      </c>
      <c r="I483" s="222"/>
      <c r="J483" s="217"/>
      <c r="K483" s="217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172</v>
      </c>
      <c r="AU483" s="227" t="s">
        <v>82</v>
      </c>
      <c r="AV483" s="12" t="s">
        <v>82</v>
      </c>
      <c r="AW483" s="12" t="s">
        <v>36</v>
      </c>
      <c r="AX483" s="12" t="s">
        <v>73</v>
      </c>
      <c r="AY483" s="227" t="s">
        <v>162</v>
      </c>
    </row>
    <row r="484" spans="2:51" s="15" customFormat="1" ht="13.5">
      <c r="B484" s="251"/>
      <c r="C484" s="252"/>
      <c r="D484" s="218" t="s">
        <v>172</v>
      </c>
      <c r="E484" s="253" t="s">
        <v>23</v>
      </c>
      <c r="F484" s="254" t="s">
        <v>257</v>
      </c>
      <c r="G484" s="252"/>
      <c r="H484" s="255">
        <v>2.755</v>
      </c>
      <c r="I484" s="256"/>
      <c r="J484" s="252"/>
      <c r="K484" s="252"/>
      <c r="L484" s="257"/>
      <c r="M484" s="258"/>
      <c r="N484" s="259"/>
      <c r="O484" s="259"/>
      <c r="P484" s="259"/>
      <c r="Q484" s="259"/>
      <c r="R484" s="259"/>
      <c r="S484" s="259"/>
      <c r="T484" s="260"/>
      <c r="AT484" s="261" t="s">
        <v>172</v>
      </c>
      <c r="AU484" s="261" t="s">
        <v>82</v>
      </c>
      <c r="AV484" s="15" t="s">
        <v>183</v>
      </c>
      <c r="AW484" s="15" t="s">
        <v>36</v>
      </c>
      <c r="AX484" s="15" t="s">
        <v>73</v>
      </c>
      <c r="AY484" s="261" t="s">
        <v>162</v>
      </c>
    </row>
    <row r="485" spans="2:51" s="14" customFormat="1" ht="13.5">
      <c r="B485" s="241"/>
      <c r="C485" s="242"/>
      <c r="D485" s="218" t="s">
        <v>172</v>
      </c>
      <c r="E485" s="243" t="s">
        <v>23</v>
      </c>
      <c r="F485" s="244" t="s">
        <v>539</v>
      </c>
      <c r="G485" s="242"/>
      <c r="H485" s="243" t="s">
        <v>23</v>
      </c>
      <c r="I485" s="245"/>
      <c r="J485" s="242"/>
      <c r="K485" s="242"/>
      <c r="L485" s="246"/>
      <c r="M485" s="247"/>
      <c r="N485" s="248"/>
      <c r="O485" s="248"/>
      <c r="P485" s="248"/>
      <c r="Q485" s="248"/>
      <c r="R485" s="248"/>
      <c r="S485" s="248"/>
      <c r="T485" s="249"/>
      <c r="AT485" s="250" t="s">
        <v>172</v>
      </c>
      <c r="AU485" s="250" t="s">
        <v>82</v>
      </c>
      <c r="AV485" s="14" t="s">
        <v>80</v>
      </c>
      <c r="AW485" s="14" t="s">
        <v>36</v>
      </c>
      <c r="AX485" s="14" t="s">
        <v>73</v>
      </c>
      <c r="AY485" s="250" t="s">
        <v>162</v>
      </c>
    </row>
    <row r="486" spans="2:51" s="12" customFormat="1" ht="13.5">
      <c r="B486" s="216"/>
      <c r="C486" s="217"/>
      <c r="D486" s="218" t="s">
        <v>172</v>
      </c>
      <c r="E486" s="219" t="s">
        <v>23</v>
      </c>
      <c r="F486" s="220" t="s">
        <v>540</v>
      </c>
      <c r="G486" s="217"/>
      <c r="H486" s="221">
        <v>1.04</v>
      </c>
      <c r="I486" s="222"/>
      <c r="J486" s="217"/>
      <c r="K486" s="217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172</v>
      </c>
      <c r="AU486" s="227" t="s">
        <v>82</v>
      </c>
      <c r="AV486" s="12" t="s">
        <v>82</v>
      </c>
      <c r="AW486" s="12" t="s">
        <v>36</v>
      </c>
      <c r="AX486" s="12" t="s">
        <v>73</v>
      </c>
      <c r="AY486" s="227" t="s">
        <v>162</v>
      </c>
    </row>
    <row r="487" spans="2:51" s="12" customFormat="1" ht="13.5">
      <c r="B487" s="216"/>
      <c r="C487" s="217"/>
      <c r="D487" s="218" t="s">
        <v>172</v>
      </c>
      <c r="E487" s="219" t="s">
        <v>23</v>
      </c>
      <c r="F487" s="220" t="s">
        <v>831</v>
      </c>
      <c r="G487" s="217"/>
      <c r="H487" s="221">
        <v>0.09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172</v>
      </c>
      <c r="AU487" s="227" t="s">
        <v>82</v>
      </c>
      <c r="AV487" s="12" t="s">
        <v>82</v>
      </c>
      <c r="AW487" s="12" t="s">
        <v>36</v>
      </c>
      <c r="AX487" s="12" t="s">
        <v>73</v>
      </c>
      <c r="AY487" s="227" t="s">
        <v>162</v>
      </c>
    </row>
    <row r="488" spans="2:51" s="15" customFormat="1" ht="13.5">
      <c r="B488" s="251"/>
      <c r="C488" s="252"/>
      <c r="D488" s="218" t="s">
        <v>172</v>
      </c>
      <c r="E488" s="253" t="s">
        <v>23</v>
      </c>
      <c r="F488" s="254" t="s">
        <v>257</v>
      </c>
      <c r="G488" s="252"/>
      <c r="H488" s="255">
        <v>1.13</v>
      </c>
      <c r="I488" s="256"/>
      <c r="J488" s="252"/>
      <c r="K488" s="252"/>
      <c r="L488" s="257"/>
      <c r="M488" s="258"/>
      <c r="N488" s="259"/>
      <c r="O488" s="259"/>
      <c r="P488" s="259"/>
      <c r="Q488" s="259"/>
      <c r="R488" s="259"/>
      <c r="S488" s="259"/>
      <c r="T488" s="260"/>
      <c r="AT488" s="261" t="s">
        <v>172</v>
      </c>
      <c r="AU488" s="261" t="s">
        <v>82</v>
      </c>
      <c r="AV488" s="15" t="s">
        <v>183</v>
      </c>
      <c r="AW488" s="15" t="s">
        <v>36</v>
      </c>
      <c r="AX488" s="15" t="s">
        <v>73</v>
      </c>
      <c r="AY488" s="261" t="s">
        <v>162</v>
      </c>
    </row>
    <row r="489" spans="2:51" s="14" customFormat="1" ht="13.5">
      <c r="B489" s="241"/>
      <c r="C489" s="242"/>
      <c r="D489" s="218" t="s">
        <v>172</v>
      </c>
      <c r="E489" s="243" t="s">
        <v>23</v>
      </c>
      <c r="F489" s="244" t="s">
        <v>541</v>
      </c>
      <c r="G489" s="242"/>
      <c r="H489" s="243" t="s">
        <v>23</v>
      </c>
      <c r="I489" s="245"/>
      <c r="J489" s="242"/>
      <c r="K489" s="242"/>
      <c r="L489" s="246"/>
      <c r="M489" s="247"/>
      <c r="N489" s="248"/>
      <c r="O489" s="248"/>
      <c r="P489" s="248"/>
      <c r="Q489" s="248"/>
      <c r="R489" s="248"/>
      <c r="S489" s="248"/>
      <c r="T489" s="249"/>
      <c r="AT489" s="250" t="s">
        <v>172</v>
      </c>
      <c r="AU489" s="250" t="s">
        <v>82</v>
      </c>
      <c r="AV489" s="14" t="s">
        <v>80</v>
      </c>
      <c r="AW489" s="14" t="s">
        <v>36</v>
      </c>
      <c r="AX489" s="14" t="s">
        <v>73</v>
      </c>
      <c r="AY489" s="250" t="s">
        <v>162</v>
      </c>
    </row>
    <row r="490" spans="2:51" s="12" customFormat="1" ht="13.5">
      <c r="B490" s="216"/>
      <c r="C490" s="217"/>
      <c r="D490" s="218" t="s">
        <v>172</v>
      </c>
      <c r="E490" s="219" t="s">
        <v>23</v>
      </c>
      <c r="F490" s="220" t="s">
        <v>542</v>
      </c>
      <c r="G490" s="217"/>
      <c r="H490" s="221">
        <v>1.62</v>
      </c>
      <c r="I490" s="222"/>
      <c r="J490" s="217"/>
      <c r="K490" s="217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172</v>
      </c>
      <c r="AU490" s="227" t="s">
        <v>82</v>
      </c>
      <c r="AV490" s="12" t="s">
        <v>82</v>
      </c>
      <c r="AW490" s="12" t="s">
        <v>36</v>
      </c>
      <c r="AX490" s="12" t="s">
        <v>73</v>
      </c>
      <c r="AY490" s="227" t="s">
        <v>162</v>
      </c>
    </row>
    <row r="491" spans="2:51" s="15" customFormat="1" ht="13.5">
      <c r="B491" s="251"/>
      <c r="C491" s="252"/>
      <c r="D491" s="218" t="s">
        <v>172</v>
      </c>
      <c r="E491" s="253" t="s">
        <v>23</v>
      </c>
      <c r="F491" s="254" t="s">
        <v>257</v>
      </c>
      <c r="G491" s="252"/>
      <c r="H491" s="255">
        <v>1.62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AT491" s="261" t="s">
        <v>172</v>
      </c>
      <c r="AU491" s="261" t="s">
        <v>82</v>
      </c>
      <c r="AV491" s="15" t="s">
        <v>183</v>
      </c>
      <c r="AW491" s="15" t="s">
        <v>36</v>
      </c>
      <c r="AX491" s="15" t="s">
        <v>73</v>
      </c>
      <c r="AY491" s="261" t="s">
        <v>162</v>
      </c>
    </row>
    <row r="492" spans="2:51" s="14" customFormat="1" ht="13.5">
      <c r="B492" s="241"/>
      <c r="C492" s="242"/>
      <c r="D492" s="218" t="s">
        <v>172</v>
      </c>
      <c r="E492" s="243" t="s">
        <v>23</v>
      </c>
      <c r="F492" s="244" t="s">
        <v>543</v>
      </c>
      <c r="G492" s="242"/>
      <c r="H492" s="243" t="s">
        <v>23</v>
      </c>
      <c r="I492" s="245"/>
      <c r="J492" s="242"/>
      <c r="K492" s="242"/>
      <c r="L492" s="246"/>
      <c r="M492" s="247"/>
      <c r="N492" s="248"/>
      <c r="O492" s="248"/>
      <c r="P492" s="248"/>
      <c r="Q492" s="248"/>
      <c r="R492" s="248"/>
      <c r="S492" s="248"/>
      <c r="T492" s="249"/>
      <c r="AT492" s="250" t="s">
        <v>172</v>
      </c>
      <c r="AU492" s="250" t="s">
        <v>82</v>
      </c>
      <c r="AV492" s="14" t="s">
        <v>80</v>
      </c>
      <c r="AW492" s="14" t="s">
        <v>36</v>
      </c>
      <c r="AX492" s="14" t="s">
        <v>73</v>
      </c>
      <c r="AY492" s="250" t="s">
        <v>162</v>
      </c>
    </row>
    <row r="493" spans="2:51" s="12" customFormat="1" ht="13.5">
      <c r="B493" s="216"/>
      <c r="C493" s="217"/>
      <c r="D493" s="218" t="s">
        <v>172</v>
      </c>
      <c r="E493" s="219" t="s">
        <v>23</v>
      </c>
      <c r="F493" s="220" t="s">
        <v>544</v>
      </c>
      <c r="G493" s="217"/>
      <c r="H493" s="221">
        <v>1.17</v>
      </c>
      <c r="I493" s="222"/>
      <c r="J493" s="217"/>
      <c r="K493" s="217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172</v>
      </c>
      <c r="AU493" s="227" t="s">
        <v>82</v>
      </c>
      <c r="AV493" s="12" t="s">
        <v>82</v>
      </c>
      <c r="AW493" s="12" t="s">
        <v>36</v>
      </c>
      <c r="AX493" s="12" t="s">
        <v>73</v>
      </c>
      <c r="AY493" s="227" t="s">
        <v>162</v>
      </c>
    </row>
    <row r="494" spans="2:51" s="12" customFormat="1" ht="13.5">
      <c r="B494" s="216"/>
      <c r="C494" s="217"/>
      <c r="D494" s="218" t="s">
        <v>172</v>
      </c>
      <c r="E494" s="219" t="s">
        <v>23</v>
      </c>
      <c r="F494" s="220" t="s">
        <v>832</v>
      </c>
      <c r="G494" s="217"/>
      <c r="H494" s="221">
        <v>0.06</v>
      </c>
      <c r="I494" s="222"/>
      <c r="J494" s="217"/>
      <c r="K494" s="217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172</v>
      </c>
      <c r="AU494" s="227" t="s">
        <v>82</v>
      </c>
      <c r="AV494" s="12" t="s">
        <v>82</v>
      </c>
      <c r="AW494" s="12" t="s">
        <v>36</v>
      </c>
      <c r="AX494" s="12" t="s">
        <v>73</v>
      </c>
      <c r="AY494" s="227" t="s">
        <v>162</v>
      </c>
    </row>
    <row r="495" spans="2:51" s="15" customFormat="1" ht="13.5">
      <c r="B495" s="251"/>
      <c r="C495" s="252"/>
      <c r="D495" s="218" t="s">
        <v>172</v>
      </c>
      <c r="E495" s="253" t="s">
        <v>23</v>
      </c>
      <c r="F495" s="254" t="s">
        <v>257</v>
      </c>
      <c r="G495" s="252"/>
      <c r="H495" s="255">
        <v>1.23</v>
      </c>
      <c r="I495" s="256"/>
      <c r="J495" s="252"/>
      <c r="K495" s="252"/>
      <c r="L495" s="257"/>
      <c r="M495" s="258"/>
      <c r="N495" s="259"/>
      <c r="O495" s="259"/>
      <c r="P495" s="259"/>
      <c r="Q495" s="259"/>
      <c r="R495" s="259"/>
      <c r="S495" s="259"/>
      <c r="T495" s="260"/>
      <c r="AT495" s="261" t="s">
        <v>172</v>
      </c>
      <c r="AU495" s="261" t="s">
        <v>82</v>
      </c>
      <c r="AV495" s="15" t="s">
        <v>183</v>
      </c>
      <c r="AW495" s="15" t="s">
        <v>36</v>
      </c>
      <c r="AX495" s="15" t="s">
        <v>73</v>
      </c>
      <c r="AY495" s="261" t="s">
        <v>162</v>
      </c>
    </row>
    <row r="496" spans="2:51" s="14" customFormat="1" ht="13.5">
      <c r="B496" s="241"/>
      <c r="C496" s="242"/>
      <c r="D496" s="218" t="s">
        <v>172</v>
      </c>
      <c r="E496" s="243" t="s">
        <v>23</v>
      </c>
      <c r="F496" s="244" t="s">
        <v>545</v>
      </c>
      <c r="G496" s="242"/>
      <c r="H496" s="243" t="s">
        <v>23</v>
      </c>
      <c r="I496" s="245"/>
      <c r="J496" s="242"/>
      <c r="K496" s="242"/>
      <c r="L496" s="246"/>
      <c r="M496" s="247"/>
      <c r="N496" s="248"/>
      <c r="O496" s="248"/>
      <c r="P496" s="248"/>
      <c r="Q496" s="248"/>
      <c r="R496" s="248"/>
      <c r="S496" s="248"/>
      <c r="T496" s="249"/>
      <c r="AT496" s="250" t="s">
        <v>172</v>
      </c>
      <c r="AU496" s="250" t="s">
        <v>82</v>
      </c>
      <c r="AV496" s="14" t="s">
        <v>80</v>
      </c>
      <c r="AW496" s="14" t="s">
        <v>36</v>
      </c>
      <c r="AX496" s="14" t="s">
        <v>73</v>
      </c>
      <c r="AY496" s="250" t="s">
        <v>162</v>
      </c>
    </row>
    <row r="497" spans="2:51" s="12" customFormat="1" ht="13.5">
      <c r="B497" s="216"/>
      <c r="C497" s="217"/>
      <c r="D497" s="218" t="s">
        <v>172</v>
      </c>
      <c r="E497" s="219" t="s">
        <v>23</v>
      </c>
      <c r="F497" s="220" t="s">
        <v>540</v>
      </c>
      <c r="G497" s="217"/>
      <c r="H497" s="221">
        <v>1.04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172</v>
      </c>
      <c r="AU497" s="227" t="s">
        <v>82</v>
      </c>
      <c r="AV497" s="12" t="s">
        <v>82</v>
      </c>
      <c r="AW497" s="12" t="s">
        <v>36</v>
      </c>
      <c r="AX497" s="12" t="s">
        <v>73</v>
      </c>
      <c r="AY497" s="227" t="s">
        <v>162</v>
      </c>
    </row>
    <row r="498" spans="2:51" s="12" customFormat="1" ht="13.5">
      <c r="B498" s="216"/>
      <c r="C498" s="217"/>
      <c r="D498" s="218" t="s">
        <v>172</v>
      </c>
      <c r="E498" s="219" t="s">
        <v>23</v>
      </c>
      <c r="F498" s="220" t="s">
        <v>833</v>
      </c>
      <c r="G498" s="217"/>
      <c r="H498" s="221">
        <v>0.18</v>
      </c>
      <c r="I498" s="222"/>
      <c r="J498" s="217"/>
      <c r="K498" s="217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172</v>
      </c>
      <c r="AU498" s="227" t="s">
        <v>82</v>
      </c>
      <c r="AV498" s="12" t="s">
        <v>82</v>
      </c>
      <c r="AW498" s="12" t="s">
        <v>36</v>
      </c>
      <c r="AX498" s="12" t="s">
        <v>73</v>
      </c>
      <c r="AY498" s="227" t="s">
        <v>162</v>
      </c>
    </row>
    <row r="499" spans="2:51" s="15" customFormat="1" ht="13.5">
      <c r="B499" s="251"/>
      <c r="C499" s="252"/>
      <c r="D499" s="218" t="s">
        <v>172</v>
      </c>
      <c r="E499" s="253" t="s">
        <v>23</v>
      </c>
      <c r="F499" s="254" t="s">
        <v>257</v>
      </c>
      <c r="G499" s="252"/>
      <c r="H499" s="255">
        <v>1.22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AT499" s="261" t="s">
        <v>172</v>
      </c>
      <c r="AU499" s="261" t="s">
        <v>82</v>
      </c>
      <c r="AV499" s="15" t="s">
        <v>183</v>
      </c>
      <c r="AW499" s="15" t="s">
        <v>36</v>
      </c>
      <c r="AX499" s="15" t="s">
        <v>73</v>
      </c>
      <c r="AY499" s="261" t="s">
        <v>162</v>
      </c>
    </row>
    <row r="500" spans="2:51" s="14" customFormat="1" ht="13.5">
      <c r="B500" s="241"/>
      <c r="C500" s="242"/>
      <c r="D500" s="218" t="s">
        <v>172</v>
      </c>
      <c r="E500" s="243" t="s">
        <v>23</v>
      </c>
      <c r="F500" s="244" t="s">
        <v>546</v>
      </c>
      <c r="G500" s="242"/>
      <c r="H500" s="243" t="s">
        <v>23</v>
      </c>
      <c r="I500" s="245"/>
      <c r="J500" s="242"/>
      <c r="K500" s="242"/>
      <c r="L500" s="246"/>
      <c r="M500" s="247"/>
      <c r="N500" s="248"/>
      <c r="O500" s="248"/>
      <c r="P500" s="248"/>
      <c r="Q500" s="248"/>
      <c r="R500" s="248"/>
      <c r="S500" s="248"/>
      <c r="T500" s="249"/>
      <c r="AT500" s="250" t="s">
        <v>172</v>
      </c>
      <c r="AU500" s="250" t="s">
        <v>82</v>
      </c>
      <c r="AV500" s="14" t="s">
        <v>80</v>
      </c>
      <c r="AW500" s="14" t="s">
        <v>36</v>
      </c>
      <c r="AX500" s="14" t="s">
        <v>73</v>
      </c>
      <c r="AY500" s="250" t="s">
        <v>162</v>
      </c>
    </row>
    <row r="501" spans="2:51" s="12" customFormat="1" ht="13.5">
      <c r="B501" s="216"/>
      <c r="C501" s="217"/>
      <c r="D501" s="218" t="s">
        <v>172</v>
      </c>
      <c r="E501" s="219" t="s">
        <v>23</v>
      </c>
      <c r="F501" s="220" t="s">
        <v>542</v>
      </c>
      <c r="G501" s="217"/>
      <c r="H501" s="221">
        <v>1.62</v>
      </c>
      <c r="I501" s="222"/>
      <c r="J501" s="217"/>
      <c r="K501" s="217"/>
      <c r="L501" s="223"/>
      <c r="M501" s="224"/>
      <c r="N501" s="225"/>
      <c r="O501" s="225"/>
      <c r="P501" s="225"/>
      <c r="Q501" s="225"/>
      <c r="R501" s="225"/>
      <c r="S501" s="225"/>
      <c r="T501" s="226"/>
      <c r="AT501" s="227" t="s">
        <v>172</v>
      </c>
      <c r="AU501" s="227" t="s">
        <v>82</v>
      </c>
      <c r="AV501" s="12" t="s">
        <v>82</v>
      </c>
      <c r="AW501" s="12" t="s">
        <v>36</v>
      </c>
      <c r="AX501" s="12" t="s">
        <v>73</v>
      </c>
      <c r="AY501" s="227" t="s">
        <v>162</v>
      </c>
    </row>
    <row r="502" spans="2:51" s="15" customFormat="1" ht="13.5">
      <c r="B502" s="251"/>
      <c r="C502" s="252"/>
      <c r="D502" s="218" t="s">
        <v>172</v>
      </c>
      <c r="E502" s="253" t="s">
        <v>23</v>
      </c>
      <c r="F502" s="254" t="s">
        <v>257</v>
      </c>
      <c r="G502" s="252"/>
      <c r="H502" s="255">
        <v>1.62</v>
      </c>
      <c r="I502" s="256"/>
      <c r="J502" s="252"/>
      <c r="K502" s="252"/>
      <c r="L502" s="257"/>
      <c r="M502" s="258"/>
      <c r="N502" s="259"/>
      <c r="O502" s="259"/>
      <c r="P502" s="259"/>
      <c r="Q502" s="259"/>
      <c r="R502" s="259"/>
      <c r="S502" s="259"/>
      <c r="T502" s="260"/>
      <c r="AT502" s="261" t="s">
        <v>172</v>
      </c>
      <c r="AU502" s="261" t="s">
        <v>82</v>
      </c>
      <c r="AV502" s="15" t="s">
        <v>183</v>
      </c>
      <c r="AW502" s="15" t="s">
        <v>36</v>
      </c>
      <c r="AX502" s="15" t="s">
        <v>73</v>
      </c>
      <c r="AY502" s="261" t="s">
        <v>162</v>
      </c>
    </row>
    <row r="503" spans="2:51" s="14" customFormat="1" ht="13.5">
      <c r="B503" s="241"/>
      <c r="C503" s="242"/>
      <c r="D503" s="218" t="s">
        <v>172</v>
      </c>
      <c r="E503" s="243" t="s">
        <v>23</v>
      </c>
      <c r="F503" s="244" t="s">
        <v>547</v>
      </c>
      <c r="G503" s="242"/>
      <c r="H503" s="243" t="s">
        <v>23</v>
      </c>
      <c r="I503" s="245"/>
      <c r="J503" s="242"/>
      <c r="K503" s="242"/>
      <c r="L503" s="246"/>
      <c r="M503" s="247"/>
      <c r="N503" s="248"/>
      <c r="O503" s="248"/>
      <c r="P503" s="248"/>
      <c r="Q503" s="248"/>
      <c r="R503" s="248"/>
      <c r="S503" s="248"/>
      <c r="T503" s="249"/>
      <c r="AT503" s="250" t="s">
        <v>172</v>
      </c>
      <c r="AU503" s="250" t="s">
        <v>82</v>
      </c>
      <c r="AV503" s="14" t="s">
        <v>80</v>
      </c>
      <c r="AW503" s="14" t="s">
        <v>36</v>
      </c>
      <c r="AX503" s="14" t="s">
        <v>73</v>
      </c>
      <c r="AY503" s="250" t="s">
        <v>162</v>
      </c>
    </row>
    <row r="504" spans="2:51" s="12" customFormat="1" ht="13.5">
      <c r="B504" s="216"/>
      <c r="C504" s="217"/>
      <c r="D504" s="218" t="s">
        <v>172</v>
      </c>
      <c r="E504" s="219" t="s">
        <v>23</v>
      </c>
      <c r="F504" s="220" t="s">
        <v>544</v>
      </c>
      <c r="G504" s="217"/>
      <c r="H504" s="221">
        <v>1.17</v>
      </c>
      <c r="I504" s="222"/>
      <c r="J504" s="217"/>
      <c r="K504" s="217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172</v>
      </c>
      <c r="AU504" s="227" t="s">
        <v>82</v>
      </c>
      <c r="AV504" s="12" t="s">
        <v>82</v>
      </c>
      <c r="AW504" s="12" t="s">
        <v>36</v>
      </c>
      <c r="AX504" s="12" t="s">
        <v>73</v>
      </c>
      <c r="AY504" s="227" t="s">
        <v>162</v>
      </c>
    </row>
    <row r="505" spans="2:51" s="12" customFormat="1" ht="13.5">
      <c r="B505" s="216"/>
      <c r="C505" s="217"/>
      <c r="D505" s="218" t="s">
        <v>172</v>
      </c>
      <c r="E505" s="219" t="s">
        <v>23</v>
      </c>
      <c r="F505" s="220" t="s">
        <v>832</v>
      </c>
      <c r="G505" s="217"/>
      <c r="H505" s="221">
        <v>0.06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172</v>
      </c>
      <c r="AU505" s="227" t="s">
        <v>82</v>
      </c>
      <c r="AV505" s="12" t="s">
        <v>82</v>
      </c>
      <c r="AW505" s="12" t="s">
        <v>36</v>
      </c>
      <c r="AX505" s="12" t="s">
        <v>73</v>
      </c>
      <c r="AY505" s="227" t="s">
        <v>162</v>
      </c>
    </row>
    <row r="506" spans="2:51" s="15" customFormat="1" ht="13.5">
      <c r="B506" s="251"/>
      <c r="C506" s="252"/>
      <c r="D506" s="218" t="s">
        <v>172</v>
      </c>
      <c r="E506" s="253" t="s">
        <v>23</v>
      </c>
      <c r="F506" s="254" t="s">
        <v>257</v>
      </c>
      <c r="G506" s="252"/>
      <c r="H506" s="255">
        <v>1.23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172</v>
      </c>
      <c r="AU506" s="261" t="s">
        <v>82</v>
      </c>
      <c r="AV506" s="15" t="s">
        <v>183</v>
      </c>
      <c r="AW506" s="15" t="s">
        <v>36</v>
      </c>
      <c r="AX506" s="15" t="s">
        <v>73</v>
      </c>
      <c r="AY506" s="261" t="s">
        <v>162</v>
      </c>
    </row>
    <row r="507" spans="2:51" s="13" customFormat="1" ht="13.5">
      <c r="B507" s="228"/>
      <c r="C507" s="229"/>
      <c r="D507" s="218" t="s">
        <v>172</v>
      </c>
      <c r="E507" s="230" t="s">
        <v>23</v>
      </c>
      <c r="F507" s="231" t="s">
        <v>174</v>
      </c>
      <c r="G507" s="229"/>
      <c r="H507" s="232">
        <v>17.106</v>
      </c>
      <c r="I507" s="233"/>
      <c r="J507" s="229"/>
      <c r="K507" s="229"/>
      <c r="L507" s="234"/>
      <c r="M507" s="235"/>
      <c r="N507" s="236"/>
      <c r="O507" s="236"/>
      <c r="P507" s="236"/>
      <c r="Q507" s="236"/>
      <c r="R507" s="236"/>
      <c r="S507" s="236"/>
      <c r="T507" s="237"/>
      <c r="AT507" s="238" t="s">
        <v>172</v>
      </c>
      <c r="AU507" s="238" t="s">
        <v>82</v>
      </c>
      <c r="AV507" s="13" t="s">
        <v>170</v>
      </c>
      <c r="AW507" s="13" t="s">
        <v>36</v>
      </c>
      <c r="AX507" s="13" t="s">
        <v>80</v>
      </c>
      <c r="AY507" s="238" t="s">
        <v>162</v>
      </c>
    </row>
    <row r="508" spans="2:65" s="1" customFormat="1" ht="25.5" customHeight="1">
      <c r="B508" s="42"/>
      <c r="C508" s="265" t="s">
        <v>834</v>
      </c>
      <c r="D508" s="265" t="s">
        <v>624</v>
      </c>
      <c r="E508" s="266" t="s">
        <v>820</v>
      </c>
      <c r="F508" s="267" t="s">
        <v>821</v>
      </c>
      <c r="G508" s="268" t="s">
        <v>168</v>
      </c>
      <c r="H508" s="269">
        <v>17.106</v>
      </c>
      <c r="I508" s="270"/>
      <c r="J508" s="271">
        <f>ROUND(I508*H508,2)</f>
        <v>0</v>
      </c>
      <c r="K508" s="267" t="s">
        <v>169</v>
      </c>
      <c r="L508" s="272"/>
      <c r="M508" s="273" t="s">
        <v>23</v>
      </c>
      <c r="N508" s="274" t="s">
        <v>44</v>
      </c>
      <c r="O508" s="43"/>
      <c r="P508" s="213">
        <f>O508*H508</f>
        <v>0</v>
      </c>
      <c r="Q508" s="213">
        <v>0.0192</v>
      </c>
      <c r="R508" s="213">
        <f>Q508*H508</f>
        <v>0.3284352</v>
      </c>
      <c r="S508" s="213">
        <v>0</v>
      </c>
      <c r="T508" s="214">
        <f>S508*H508</f>
        <v>0</v>
      </c>
      <c r="AR508" s="25" t="s">
        <v>371</v>
      </c>
      <c r="AT508" s="25" t="s">
        <v>624</v>
      </c>
      <c r="AU508" s="25" t="s">
        <v>82</v>
      </c>
      <c r="AY508" s="25" t="s">
        <v>162</v>
      </c>
      <c r="BE508" s="215">
        <f>IF(N508="základní",J508,0)</f>
        <v>0</v>
      </c>
      <c r="BF508" s="215">
        <f>IF(N508="snížená",J508,0)</f>
        <v>0</v>
      </c>
      <c r="BG508" s="215">
        <f>IF(N508="zákl. přenesená",J508,0)</f>
        <v>0</v>
      </c>
      <c r="BH508" s="215">
        <f>IF(N508="sníž. přenesená",J508,0)</f>
        <v>0</v>
      </c>
      <c r="BI508" s="215">
        <f>IF(N508="nulová",J508,0)</f>
        <v>0</v>
      </c>
      <c r="BJ508" s="25" t="s">
        <v>80</v>
      </c>
      <c r="BK508" s="215">
        <f>ROUND(I508*H508,2)</f>
        <v>0</v>
      </c>
      <c r="BL508" s="25" t="s">
        <v>266</v>
      </c>
      <c r="BM508" s="25" t="s">
        <v>835</v>
      </c>
    </row>
    <row r="509" spans="2:65" s="1" customFormat="1" ht="25.5" customHeight="1">
      <c r="B509" s="42"/>
      <c r="C509" s="204" t="s">
        <v>836</v>
      </c>
      <c r="D509" s="204" t="s">
        <v>165</v>
      </c>
      <c r="E509" s="205" t="s">
        <v>837</v>
      </c>
      <c r="F509" s="206" t="s">
        <v>838</v>
      </c>
      <c r="G509" s="207" t="s">
        <v>168</v>
      </c>
      <c r="H509" s="208">
        <v>17.106</v>
      </c>
      <c r="I509" s="209"/>
      <c r="J509" s="210">
        <f>ROUND(I509*H509,2)</f>
        <v>0</v>
      </c>
      <c r="K509" s="206" t="s">
        <v>169</v>
      </c>
      <c r="L509" s="62"/>
      <c r="M509" s="211" t="s">
        <v>23</v>
      </c>
      <c r="N509" s="212" t="s">
        <v>44</v>
      </c>
      <c r="O509" s="43"/>
      <c r="P509" s="213">
        <f>O509*H509</f>
        <v>0</v>
      </c>
      <c r="Q509" s="213">
        <v>0</v>
      </c>
      <c r="R509" s="213">
        <f>Q509*H509</f>
        <v>0</v>
      </c>
      <c r="S509" s="213">
        <v>0</v>
      </c>
      <c r="T509" s="214">
        <f>S509*H509</f>
        <v>0</v>
      </c>
      <c r="AR509" s="25" t="s">
        <v>266</v>
      </c>
      <c r="AT509" s="25" t="s">
        <v>165</v>
      </c>
      <c r="AU509" s="25" t="s">
        <v>82</v>
      </c>
      <c r="AY509" s="25" t="s">
        <v>162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25" t="s">
        <v>80</v>
      </c>
      <c r="BK509" s="215">
        <f>ROUND(I509*H509,2)</f>
        <v>0</v>
      </c>
      <c r="BL509" s="25" t="s">
        <v>266</v>
      </c>
      <c r="BM509" s="25" t="s">
        <v>839</v>
      </c>
    </row>
    <row r="510" spans="2:51" s="12" customFormat="1" ht="13.5">
      <c r="B510" s="216"/>
      <c r="C510" s="217"/>
      <c r="D510" s="218" t="s">
        <v>172</v>
      </c>
      <c r="E510" s="219" t="s">
        <v>23</v>
      </c>
      <c r="F510" s="220" t="s">
        <v>840</v>
      </c>
      <c r="G510" s="217"/>
      <c r="H510" s="221">
        <v>17.106</v>
      </c>
      <c r="I510" s="222"/>
      <c r="J510" s="217"/>
      <c r="K510" s="217"/>
      <c r="L510" s="223"/>
      <c r="M510" s="224"/>
      <c r="N510" s="225"/>
      <c r="O510" s="225"/>
      <c r="P510" s="225"/>
      <c r="Q510" s="225"/>
      <c r="R510" s="225"/>
      <c r="S510" s="225"/>
      <c r="T510" s="226"/>
      <c r="AT510" s="227" t="s">
        <v>172</v>
      </c>
      <c r="AU510" s="227" t="s">
        <v>82</v>
      </c>
      <c r="AV510" s="12" t="s">
        <v>82</v>
      </c>
      <c r="AW510" s="12" t="s">
        <v>36</v>
      </c>
      <c r="AX510" s="12" t="s">
        <v>73</v>
      </c>
      <c r="AY510" s="227" t="s">
        <v>162</v>
      </c>
    </row>
    <row r="511" spans="2:51" s="13" customFormat="1" ht="13.5">
      <c r="B511" s="228"/>
      <c r="C511" s="229"/>
      <c r="D511" s="218" t="s">
        <v>172</v>
      </c>
      <c r="E511" s="230" t="s">
        <v>23</v>
      </c>
      <c r="F511" s="231" t="s">
        <v>174</v>
      </c>
      <c r="G511" s="229"/>
      <c r="H511" s="232">
        <v>17.106</v>
      </c>
      <c r="I511" s="233"/>
      <c r="J511" s="229"/>
      <c r="K511" s="229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172</v>
      </c>
      <c r="AU511" s="238" t="s">
        <v>82</v>
      </c>
      <c r="AV511" s="13" t="s">
        <v>170</v>
      </c>
      <c r="AW511" s="13" t="s">
        <v>36</v>
      </c>
      <c r="AX511" s="13" t="s">
        <v>80</v>
      </c>
      <c r="AY511" s="238" t="s">
        <v>162</v>
      </c>
    </row>
    <row r="512" spans="2:65" s="1" customFormat="1" ht="16.5" customHeight="1">
      <c r="B512" s="42"/>
      <c r="C512" s="204" t="s">
        <v>841</v>
      </c>
      <c r="D512" s="204" t="s">
        <v>165</v>
      </c>
      <c r="E512" s="205" t="s">
        <v>842</v>
      </c>
      <c r="F512" s="206" t="s">
        <v>843</v>
      </c>
      <c r="G512" s="207" t="s">
        <v>168</v>
      </c>
      <c r="H512" s="208">
        <v>17.106</v>
      </c>
      <c r="I512" s="209"/>
      <c r="J512" s="210">
        <f>ROUND(I512*H512,2)</f>
        <v>0</v>
      </c>
      <c r="K512" s="206" t="s">
        <v>169</v>
      </c>
      <c r="L512" s="62"/>
      <c r="M512" s="211" t="s">
        <v>23</v>
      </c>
      <c r="N512" s="212" t="s">
        <v>44</v>
      </c>
      <c r="O512" s="43"/>
      <c r="P512" s="213">
        <f>O512*H512</f>
        <v>0</v>
      </c>
      <c r="Q512" s="213">
        <v>0.0003</v>
      </c>
      <c r="R512" s="213">
        <f>Q512*H512</f>
        <v>0.0051318</v>
      </c>
      <c r="S512" s="213">
        <v>0</v>
      </c>
      <c r="T512" s="214">
        <f>S512*H512</f>
        <v>0</v>
      </c>
      <c r="AR512" s="25" t="s">
        <v>266</v>
      </c>
      <c r="AT512" s="25" t="s">
        <v>165</v>
      </c>
      <c r="AU512" s="25" t="s">
        <v>82</v>
      </c>
      <c r="AY512" s="25" t="s">
        <v>162</v>
      </c>
      <c r="BE512" s="215">
        <f>IF(N512="základní",J512,0)</f>
        <v>0</v>
      </c>
      <c r="BF512" s="215">
        <f>IF(N512="snížená",J512,0)</f>
        <v>0</v>
      </c>
      <c r="BG512" s="215">
        <f>IF(N512="zákl. přenesená",J512,0)</f>
        <v>0</v>
      </c>
      <c r="BH512" s="215">
        <f>IF(N512="sníž. přenesená",J512,0)</f>
        <v>0</v>
      </c>
      <c r="BI512" s="215">
        <f>IF(N512="nulová",J512,0)</f>
        <v>0</v>
      </c>
      <c r="BJ512" s="25" t="s">
        <v>80</v>
      </c>
      <c r="BK512" s="215">
        <f>ROUND(I512*H512,2)</f>
        <v>0</v>
      </c>
      <c r="BL512" s="25" t="s">
        <v>266</v>
      </c>
      <c r="BM512" s="25" t="s">
        <v>844</v>
      </c>
    </row>
    <row r="513" spans="2:51" s="12" customFormat="1" ht="13.5">
      <c r="B513" s="216"/>
      <c r="C513" s="217"/>
      <c r="D513" s="218" t="s">
        <v>172</v>
      </c>
      <c r="E513" s="219" t="s">
        <v>23</v>
      </c>
      <c r="F513" s="220" t="s">
        <v>840</v>
      </c>
      <c r="G513" s="217"/>
      <c r="H513" s="221">
        <v>17.106</v>
      </c>
      <c r="I513" s="222"/>
      <c r="J513" s="217"/>
      <c r="K513" s="217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172</v>
      </c>
      <c r="AU513" s="227" t="s">
        <v>82</v>
      </c>
      <c r="AV513" s="12" t="s">
        <v>82</v>
      </c>
      <c r="AW513" s="12" t="s">
        <v>36</v>
      </c>
      <c r="AX513" s="12" t="s">
        <v>73</v>
      </c>
      <c r="AY513" s="227" t="s">
        <v>162</v>
      </c>
    </row>
    <row r="514" spans="2:51" s="13" customFormat="1" ht="13.5">
      <c r="B514" s="228"/>
      <c r="C514" s="229"/>
      <c r="D514" s="218" t="s">
        <v>172</v>
      </c>
      <c r="E514" s="230" t="s">
        <v>23</v>
      </c>
      <c r="F514" s="231" t="s">
        <v>174</v>
      </c>
      <c r="G514" s="229"/>
      <c r="H514" s="232">
        <v>17.106</v>
      </c>
      <c r="I514" s="233"/>
      <c r="J514" s="229"/>
      <c r="K514" s="229"/>
      <c r="L514" s="234"/>
      <c r="M514" s="235"/>
      <c r="N514" s="236"/>
      <c r="O514" s="236"/>
      <c r="P514" s="236"/>
      <c r="Q514" s="236"/>
      <c r="R514" s="236"/>
      <c r="S514" s="236"/>
      <c r="T514" s="237"/>
      <c r="AT514" s="238" t="s">
        <v>172</v>
      </c>
      <c r="AU514" s="238" t="s">
        <v>82</v>
      </c>
      <c r="AV514" s="13" t="s">
        <v>170</v>
      </c>
      <c r="AW514" s="13" t="s">
        <v>36</v>
      </c>
      <c r="AX514" s="13" t="s">
        <v>80</v>
      </c>
      <c r="AY514" s="238" t="s">
        <v>162</v>
      </c>
    </row>
    <row r="515" spans="2:65" s="1" customFormat="1" ht="16.5" customHeight="1">
      <c r="B515" s="42"/>
      <c r="C515" s="204" t="s">
        <v>845</v>
      </c>
      <c r="D515" s="204" t="s">
        <v>165</v>
      </c>
      <c r="E515" s="205" t="s">
        <v>846</v>
      </c>
      <c r="F515" s="206" t="s">
        <v>847</v>
      </c>
      <c r="G515" s="207" t="s">
        <v>186</v>
      </c>
      <c r="H515" s="208">
        <v>52.38</v>
      </c>
      <c r="I515" s="209"/>
      <c r="J515" s="210">
        <f>ROUND(I515*H515,2)</f>
        <v>0</v>
      </c>
      <c r="K515" s="206" t="s">
        <v>169</v>
      </c>
      <c r="L515" s="62"/>
      <c r="M515" s="211" t="s">
        <v>23</v>
      </c>
      <c r="N515" s="212" t="s">
        <v>44</v>
      </c>
      <c r="O515" s="43"/>
      <c r="P515" s="213">
        <f>O515*H515</f>
        <v>0</v>
      </c>
      <c r="Q515" s="213">
        <v>3E-05</v>
      </c>
      <c r="R515" s="213">
        <f>Q515*H515</f>
        <v>0.0015714000000000001</v>
      </c>
      <c r="S515" s="213">
        <v>0</v>
      </c>
      <c r="T515" s="214">
        <f>S515*H515</f>
        <v>0</v>
      </c>
      <c r="AR515" s="25" t="s">
        <v>266</v>
      </c>
      <c r="AT515" s="25" t="s">
        <v>165</v>
      </c>
      <c r="AU515" s="25" t="s">
        <v>82</v>
      </c>
      <c r="AY515" s="25" t="s">
        <v>162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25" t="s">
        <v>80</v>
      </c>
      <c r="BK515" s="215">
        <f>ROUND(I515*H515,2)</f>
        <v>0</v>
      </c>
      <c r="BL515" s="25" t="s">
        <v>266</v>
      </c>
      <c r="BM515" s="25" t="s">
        <v>848</v>
      </c>
    </row>
    <row r="516" spans="2:51" s="14" customFormat="1" ht="13.5">
      <c r="B516" s="241"/>
      <c r="C516" s="242"/>
      <c r="D516" s="218" t="s">
        <v>172</v>
      </c>
      <c r="E516" s="243" t="s">
        <v>23</v>
      </c>
      <c r="F516" s="244" t="s">
        <v>491</v>
      </c>
      <c r="G516" s="242"/>
      <c r="H516" s="243" t="s">
        <v>23</v>
      </c>
      <c r="I516" s="245"/>
      <c r="J516" s="242"/>
      <c r="K516" s="242"/>
      <c r="L516" s="246"/>
      <c r="M516" s="247"/>
      <c r="N516" s="248"/>
      <c r="O516" s="248"/>
      <c r="P516" s="248"/>
      <c r="Q516" s="248"/>
      <c r="R516" s="248"/>
      <c r="S516" s="248"/>
      <c r="T516" s="249"/>
      <c r="AT516" s="250" t="s">
        <v>172</v>
      </c>
      <c r="AU516" s="250" t="s">
        <v>82</v>
      </c>
      <c r="AV516" s="14" t="s">
        <v>80</v>
      </c>
      <c r="AW516" s="14" t="s">
        <v>36</v>
      </c>
      <c r="AX516" s="14" t="s">
        <v>73</v>
      </c>
      <c r="AY516" s="250" t="s">
        <v>162</v>
      </c>
    </row>
    <row r="517" spans="2:51" s="14" customFormat="1" ht="13.5">
      <c r="B517" s="241"/>
      <c r="C517" s="242"/>
      <c r="D517" s="218" t="s">
        <v>172</v>
      </c>
      <c r="E517" s="243" t="s">
        <v>23</v>
      </c>
      <c r="F517" s="244" t="s">
        <v>260</v>
      </c>
      <c r="G517" s="242"/>
      <c r="H517" s="243" t="s">
        <v>23</v>
      </c>
      <c r="I517" s="245"/>
      <c r="J517" s="242"/>
      <c r="K517" s="242"/>
      <c r="L517" s="246"/>
      <c r="M517" s="247"/>
      <c r="N517" s="248"/>
      <c r="O517" s="248"/>
      <c r="P517" s="248"/>
      <c r="Q517" s="248"/>
      <c r="R517" s="248"/>
      <c r="S517" s="248"/>
      <c r="T517" s="249"/>
      <c r="AT517" s="250" t="s">
        <v>172</v>
      </c>
      <c r="AU517" s="250" t="s">
        <v>82</v>
      </c>
      <c r="AV517" s="14" t="s">
        <v>80</v>
      </c>
      <c r="AW517" s="14" t="s">
        <v>36</v>
      </c>
      <c r="AX517" s="14" t="s">
        <v>73</v>
      </c>
      <c r="AY517" s="250" t="s">
        <v>162</v>
      </c>
    </row>
    <row r="518" spans="2:51" s="12" customFormat="1" ht="13.5">
      <c r="B518" s="216"/>
      <c r="C518" s="217"/>
      <c r="D518" s="218" t="s">
        <v>172</v>
      </c>
      <c r="E518" s="219" t="s">
        <v>23</v>
      </c>
      <c r="F518" s="220" t="s">
        <v>815</v>
      </c>
      <c r="G518" s="217"/>
      <c r="H518" s="221">
        <v>6.52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172</v>
      </c>
      <c r="AU518" s="227" t="s">
        <v>82</v>
      </c>
      <c r="AV518" s="12" t="s">
        <v>82</v>
      </c>
      <c r="AW518" s="12" t="s">
        <v>36</v>
      </c>
      <c r="AX518" s="12" t="s">
        <v>73</v>
      </c>
      <c r="AY518" s="227" t="s">
        <v>162</v>
      </c>
    </row>
    <row r="519" spans="2:51" s="15" customFormat="1" ht="13.5">
      <c r="B519" s="251"/>
      <c r="C519" s="252"/>
      <c r="D519" s="218" t="s">
        <v>172</v>
      </c>
      <c r="E519" s="253" t="s">
        <v>23</v>
      </c>
      <c r="F519" s="254" t="s">
        <v>257</v>
      </c>
      <c r="G519" s="252"/>
      <c r="H519" s="255">
        <v>6.52</v>
      </c>
      <c r="I519" s="256"/>
      <c r="J519" s="252"/>
      <c r="K519" s="252"/>
      <c r="L519" s="257"/>
      <c r="M519" s="258"/>
      <c r="N519" s="259"/>
      <c r="O519" s="259"/>
      <c r="P519" s="259"/>
      <c r="Q519" s="259"/>
      <c r="R519" s="259"/>
      <c r="S519" s="259"/>
      <c r="T519" s="260"/>
      <c r="AT519" s="261" t="s">
        <v>172</v>
      </c>
      <c r="AU519" s="261" t="s">
        <v>82</v>
      </c>
      <c r="AV519" s="15" t="s">
        <v>183</v>
      </c>
      <c r="AW519" s="15" t="s">
        <v>36</v>
      </c>
      <c r="AX519" s="15" t="s">
        <v>73</v>
      </c>
      <c r="AY519" s="261" t="s">
        <v>162</v>
      </c>
    </row>
    <row r="520" spans="2:51" s="14" customFormat="1" ht="13.5">
      <c r="B520" s="241"/>
      <c r="C520" s="242"/>
      <c r="D520" s="218" t="s">
        <v>172</v>
      </c>
      <c r="E520" s="243" t="s">
        <v>23</v>
      </c>
      <c r="F520" s="244" t="s">
        <v>532</v>
      </c>
      <c r="G520" s="242"/>
      <c r="H520" s="243" t="s">
        <v>23</v>
      </c>
      <c r="I520" s="245"/>
      <c r="J520" s="242"/>
      <c r="K520" s="242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172</v>
      </c>
      <c r="AU520" s="250" t="s">
        <v>82</v>
      </c>
      <c r="AV520" s="14" t="s">
        <v>80</v>
      </c>
      <c r="AW520" s="14" t="s">
        <v>36</v>
      </c>
      <c r="AX520" s="14" t="s">
        <v>73</v>
      </c>
      <c r="AY520" s="250" t="s">
        <v>162</v>
      </c>
    </row>
    <row r="521" spans="2:51" s="12" customFormat="1" ht="13.5">
      <c r="B521" s="216"/>
      <c r="C521" s="217"/>
      <c r="D521" s="218" t="s">
        <v>172</v>
      </c>
      <c r="E521" s="219" t="s">
        <v>23</v>
      </c>
      <c r="F521" s="220" t="s">
        <v>849</v>
      </c>
      <c r="G521" s="217"/>
      <c r="H521" s="221">
        <v>5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172</v>
      </c>
      <c r="AU521" s="227" t="s">
        <v>82</v>
      </c>
      <c r="AV521" s="12" t="s">
        <v>82</v>
      </c>
      <c r="AW521" s="12" t="s">
        <v>36</v>
      </c>
      <c r="AX521" s="12" t="s">
        <v>73</v>
      </c>
      <c r="AY521" s="227" t="s">
        <v>162</v>
      </c>
    </row>
    <row r="522" spans="2:51" s="15" customFormat="1" ht="13.5">
      <c r="B522" s="251"/>
      <c r="C522" s="252"/>
      <c r="D522" s="218" t="s">
        <v>172</v>
      </c>
      <c r="E522" s="253" t="s">
        <v>23</v>
      </c>
      <c r="F522" s="254" t="s">
        <v>257</v>
      </c>
      <c r="G522" s="252"/>
      <c r="H522" s="255">
        <v>5</v>
      </c>
      <c r="I522" s="256"/>
      <c r="J522" s="252"/>
      <c r="K522" s="252"/>
      <c r="L522" s="257"/>
      <c r="M522" s="258"/>
      <c r="N522" s="259"/>
      <c r="O522" s="259"/>
      <c r="P522" s="259"/>
      <c r="Q522" s="259"/>
      <c r="R522" s="259"/>
      <c r="S522" s="259"/>
      <c r="T522" s="260"/>
      <c r="AT522" s="261" t="s">
        <v>172</v>
      </c>
      <c r="AU522" s="261" t="s">
        <v>82</v>
      </c>
      <c r="AV522" s="15" t="s">
        <v>183</v>
      </c>
      <c r="AW522" s="15" t="s">
        <v>36</v>
      </c>
      <c r="AX522" s="15" t="s">
        <v>73</v>
      </c>
      <c r="AY522" s="261" t="s">
        <v>162</v>
      </c>
    </row>
    <row r="523" spans="2:51" s="14" customFormat="1" ht="13.5">
      <c r="B523" s="241"/>
      <c r="C523" s="242"/>
      <c r="D523" s="218" t="s">
        <v>172</v>
      </c>
      <c r="E523" s="243" t="s">
        <v>23</v>
      </c>
      <c r="F523" s="244" t="s">
        <v>534</v>
      </c>
      <c r="G523" s="242"/>
      <c r="H523" s="243" t="s">
        <v>23</v>
      </c>
      <c r="I523" s="245"/>
      <c r="J523" s="242"/>
      <c r="K523" s="242"/>
      <c r="L523" s="246"/>
      <c r="M523" s="247"/>
      <c r="N523" s="248"/>
      <c r="O523" s="248"/>
      <c r="P523" s="248"/>
      <c r="Q523" s="248"/>
      <c r="R523" s="248"/>
      <c r="S523" s="248"/>
      <c r="T523" s="249"/>
      <c r="AT523" s="250" t="s">
        <v>172</v>
      </c>
      <c r="AU523" s="250" t="s">
        <v>82</v>
      </c>
      <c r="AV523" s="14" t="s">
        <v>80</v>
      </c>
      <c r="AW523" s="14" t="s">
        <v>36</v>
      </c>
      <c r="AX523" s="14" t="s">
        <v>73</v>
      </c>
      <c r="AY523" s="250" t="s">
        <v>162</v>
      </c>
    </row>
    <row r="524" spans="2:51" s="12" customFormat="1" ht="13.5">
      <c r="B524" s="216"/>
      <c r="C524" s="217"/>
      <c r="D524" s="218" t="s">
        <v>172</v>
      </c>
      <c r="E524" s="219" t="s">
        <v>23</v>
      </c>
      <c r="F524" s="220" t="s">
        <v>850</v>
      </c>
      <c r="G524" s="217"/>
      <c r="H524" s="221">
        <v>6.36</v>
      </c>
      <c r="I524" s="222"/>
      <c r="J524" s="217"/>
      <c r="K524" s="217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172</v>
      </c>
      <c r="AU524" s="227" t="s">
        <v>82</v>
      </c>
      <c r="AV524" s="12" t="s">
        <v>82</v>
      </c>
      <c r="AW524" s="12" t="s">
        <v>36</v>
      </c>
      <c r="AX524" s="12" t="s">
        <v>73</v>
      </c>
      <c r="AY524" s="227" t="s">
        <v>162</v>
      </c>
    </row>
    <row r="525" spans="2:51" s="15" customFormat="1" ht="13.5">
      <c r="B525" s="251"/>
      <c r="C525" s="252"/>
      <c r="D525" s="218" t="s">
        <v>172</v>
      </c>
      <c r="E525" s="253" t="s">
        <v>23</v>
      </c>
      <c r="F525" s="254" t="s">
        <v>257</v>
      </c>
      <c r="G525" s="252"/>
      <c r="H525" s="255">
        <v>6.36</v>
      </c>
      <c r="I525" s="256"/>
      <c r="J525" s="252"/>
      <c r="K525" s="252"/>
      <c r="L525" s="257"/>
      <c r="M525" s="258"/>
      <c r="N525" s="259"/>
      <c r="O525" s="259"/>
      <c r="P525" s="259"/>
      <c r="Q525" s="259"/>
      <c r="R525" s="259"/>
      <c r="S525" s="259"/>
      <c r="T525" s="260"/>
      <c r="AT525" s="261" t="s">
        <v>172</v>
      </c>
      <c r="AU525" s="261" t="s">
        <v>82</v>
      </c>
      <c r="AV525" s="15" t="s">
        <v>183</v>
      </c>
      <c r="AW525" s="15" t="s">
        <v>36</v>
      </c>
      <c r="AX525" s="15" t="s">
        <v>73</v>
      </c>
      <c r="AY525" s="261" t="s">
        <v>162</v>
      </c>
    </row>
    <row r="526" spans="2:51" s="14" customFormat="1" ht="13.5">
      <c r="B526" s="241"/>
      <c r="C526" s="242"/>
      <c r="D526" s="218" t="s">
        <v>172</v>
      </c>
      <c r="E526" s="243" t="s">
        <v>23</v>
      </c>
      <c r="F526" s="244" t="s">
        <v>537</v>
      </c>
      <c r="G526" s="242"/>
      <c r="H526" s="243" t="s">
        <v>23</v>
      </c>
      <c r="I526" s="245"/>
      <c r="J526" s="242"/>
      <c r="K526" s="242"/>
      <c r="L526" s="246"/>
      <c r="M526" s="247"/>
      <c r="N526" s="248"/>
      <c r="O526" s="248"/>
      <c r="P526" s="248"/>
      <c r="Q526" s="248"/>
      <c r="R526" s="248"/>
      <c r="S526" s="248"/>
      <c r="T526" s="249"/>
      <c r="AT526" s="250" t="s">
        <v>172</v>
      </c>
      <c r="AU526" s="250" t="s">
        <v>82</v>
      </c>
      <c r="AV526" s="14" t="s">
        <v>80</v>
      </c>
      <c r="AW526" s="14" t="s">
        <v>36</v>
      </c>
      <c r="AX526" s="14" t="s">
        <v>73</v>
      </c>
      <c r="AY526" s="250" t="s">
        <v>162</v>
      </c>
    </row>
    <row r="527" spans="2:51" s="12" customFormat="1" ht="13.5">
      <c r="B527" s="216"/>
      <c r="C527" s="217"/>
      <c r="D527" s="218" t="s">
        <v>172</v>
      </c>
      <c r="E527" s="219" t="s">
        <v>23</v>
      </c>
      <c r="F527" s="220" t="s">
        <v>851</v>
      </c>
      <c r="G527" s="217"/>
      <c r="H527" s="221">
        <v>6.5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172</v>
      </c>
      <c r="AU527" s="227" t="s">
        <v>82</v>
      </c>
      <c r="AV527" s="12" t="s">
        <v>82</v>
      </c>
      <c r="AW527" s="12" t="s">
        <v>36</v>
      </c>
      <c r="AX527" s="12" t="s">
        <v>73</v>
      </c>
      <c r="AY527" s="227" t="s">
        <v>162</v>
      </c>
    </row>
    <row r="528" spans="2:51" s="15" customFormat="1" ht="13.5">
      <c r="B528" s="251"/>
      <c r="C528" s="252"/>
      <c r="D528" s="218" t="s">
        <v>172</v>
      </c>
      <c r="E528" s="253" t="s">
        <v>23</v>
      </c>
      <c r="F528" s="254" t="s">
        <v>257</v>
      </c>
      <c r="G528" s="252"/>
      <c r="H528" s="255">
        <v>6.5</v>
      </c>
      <c r="I528" s="256"/>
      <c r="J528" s="252"/>
      <c r="K528" s="252"/>
      <c r="L528" s="257"/>
      <c r="M528" s="258"/>
      <c r="N528" s="259"/>
      <c r="O528" s="259"/>
      <c r="P528" s="259"/>
      <c r="Q528" s="259"/>
      <c r="R528" s="259"/>
      <c r="S528" s="259"/>
      <c r="T528" s="260"/>
      <c r="AT528" s="261" t="s">
        <v>172</v>
      </c>
      <c r="AU528" s="261" t="s">
        <v>82</v>
      </c>
      <c r="AV528" s="15" t="s">
        <v>183</v>
      </c>
      <c r="AW528" s="15" t="s">
        <v>36</v>
      </c>
      <c r="AX528" s="15" t="s">
        <v>73</v>
      </c>
      <c r="AY528" s="261" t="s">
        <v>162</v>
      </c>
    </row>
    <row r="529" spans="2:51" s="14" customFormat="1" ht="13.5">
      <c r="B529" s="241"/>
      <c r="C529" s="242"/>
      <c r="D529" s="218" t="s">
        <v>172</v>
      </c>
      <c r="E529" s="243" t="s">
        <v>23</v>
      </c>
      <c r="F529" s="244" t="s">
        <v>539</v>
      </c>
      <c r="G529" s="242"/>
      <c r="H529" s="243" t="s">
        <v>23</v>
      </c>
      <c r="I529" s="245"/>
      <c r="J529" s="242"/>
      <c r="K529" s="242"/>
      <c r="L529" s="246"/>
      <c r="M529" s="247"/>
      <c r="N529" s="248"/>
      <c r="O529" s="248"/>
      <c r="P529" s="248"/>
      <c r="Q529" s="248"/>
      <c r="R529" s="248"/>
      <c r="S529" s="248"/>
      <c r="T529" s="249"/>
      <c r="AT529" s="250" t="s">
        <v>172</v>
      </c>
      <c r="AU529" s="250" t="s">
        <v>82</v>
      </c>
      <c r="AV529" s="14" t="s">
        <v>80</v>
      </c>
      <c r="AW529" s="14" t="s">
        <v>36</v>
      </c>
      <c r="AX529" s="14" t="s">
        <v>73</v>
      </c>
      <c r="AY529" s="250" t="s">
        <v>162</v>
      </c>
    </row>
    <row r="530" spans="2:51" s="12" customFormat="1" ht="13.5">
      <c r="B530" s="216"/>
      <c r="C530" s="217"/>
      <c r="D530" s="218" t="s">
        <v>172</v>
      </c>
      <c r="E530" s="219" t="s">
        <v>23</v>
      </c>
      <c r="F530" s="220" t="s">
        <v>852</v>
      </c>
      <c r="G530" s="217"/>
      <c r="H530" s="221">
        <v>4.2</v>
      </c>
      <c r="I530" s="222"/>
      <c r="J530" s="217"/>
      <c r="K530" s="217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172</v>
      </c>
      <c r="AU530" s="227" t="s">
        <v>82</v>
      </c>
      <c r="AV530" s="12" t="s">
        <v>82</v>
      </c>
      <c r="AW530" s="12" t="s">
        <v>36</v>
      </c>
      <c r="AX530" s="12" t="s">
        <v>73</v>
      </c>
      <c r="AY530" s="227" t="s">
        <v>162</v>
      </c>
    </row>
    <row r="531" spans="2:51" s="15" customFormat="1" ht="13.5">
      <c r="B531" s="251"/>
      <c r="C531" s="252"/>
      <c r="D531" s="218" t="s">
        <v>172</v>
      </c>
      <c r="E531" s="253" t="s">
        <v>23</v>
      </c>
      <c r="F531" s="254" t="s">
        <v>257</v>
      </c>
      <c r="G531" s="252"/>
      <c r="H531" s="255">
        <v>4.2</v>
      </c>
      <c r="I531" s="256"/>
      <c r="J531" s="252"/>
      <c r="K531" s="252"/>
      <c r="L531" s="257"/>
      <c r="M531" s="258"/>
      <c r="N531" s="259"/>
      <c r="O531" s="259"/>
      <c r="P531" s="259"/>
      <c r="Q531" s="259"/>
      <c r="R531" s="259"/>
      <c r="S531" s="259"/>
      <c r="T531" s="260"/>
      <c r="AT531" s="261" t="s">
        <v>172</v>
      </c>
      <c r="AU531" s="261" t="s">
        <v>82</v>
      </c>
      <c r="AV531" s="15" t="s">
        <v>183</v>
      </c>
      <c r="AW531" s="15" t="s">
        <v>36</v>
      </c>
      <c r="AX531" s="15" t="s">
        <v>73</v>
      </c>
      <c r="AY531" s="261" t="s">
        <v>162</v>
      </c>
    </row>
    <row r="532" spans="2:51" s="14" customFormat="1" ht="13.5">
      <c r="B532" s="241"/>
      <c r="C532" s="242"/>
      <c r="D532" s="218" t="s">
        <v>172</v>
      </c>
      <c r="E532" s="243" t="s">
        <v>23</v>
      </c>
      <c r="F532" s="244" t="s">
        <v>541</v>
      </c>
      <c r="G532" s="242"/>
      <c r="H532" s="243" t="s">
        <v>23</v>
      </c>
      <c r="I532" s="245"/>
      <c r="J532" s="242"/>
      <c r="K532" s="242"/>
      <c r="L532" s="246"/>
      <c r="M532" s="247"/>
      <c r="N532" s="248"/>
      <c r="O532" s="248"/>
      <c r="P532" s="248"/>
      <c r="Q532" s="248"/>
      <c r="R532" s="248"/>
      <c r="S532" s="248"/>
      <c r="T532" s="249"/>
      <c r="AT532" s="250" t="s">
        <v>172</v>
      </c>
      <c r="AU532" s="250" t="s">
        <v>82</v>
      </c>
      <c r="AV532" s="14" t="s">
        <v>80</v>
      </c>
      <c r="AW532" s="14" t="s">
        <v>36</v>
      </c>
      <c r="AX532" s="14" t="s">
        <v>73</v>
      </c>
      <c r="AY532" s="250" t="s">
        <v>162</v>
      </c>
    </row>
    <row r="533" spans="2:51" s="12" customFormat="1" ht="13.5">
      <c r="B533" s="216"/>
      <c r="C533" s="217"/>
      <c r="D533" s="218" t="s">
        <v>172</v>
      </c>
      <c r="E533" s="219" t="s">
        <v>23</v>
      </c>
      <c r="F533" s="220" t="s">
        <v>853</v>
      </c>
      <c r="G533" s="217"/>
      <c r="H533" s="221">
        <v>5.4</v>
      </c>
      <c r="I533" s="222"/>
      <c r="J533" s="217"/>
      <c r="K533" s="217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172</v>
      </c>
      <c r="AU533" s="227" t="s">
        <v>82</v>
      </c>
      <c r="AV533" s="12" t="s">
        <v>82</v>
      </c>
      <c r="AW533" s="12" t="s">
        <v>36</v>
      </c>
      <c r="AX533" s="12" t="s">
        <v>73</v>
      </c>
      <c r="AY533" s="227" t="s">
        <v>162</v>
      </c>
    </row>
    <row r="534" spans="2:51" s="15" customFormat="1" ht="13.5">
      <c r="B534" s="251"/>
      <c r="C534" s="252"/>
      <c r="D534" s="218" t="s">
        <v>172</v>
      </c>
      <c r="E534" s="253" t="s">
        <v>23</v>
      </c>
      <c r="F534" s="254" t="s">
        <v>257</v>
      </c>
      <c r="G534" s="252"/>
      <c r="H534" s="255">
        <v>5.4</v>
      </c>
      <c r="I534" s="256"/>
      <c r="J534" s="252"/>
      <c r="K534" s="252"/>
      <c r="L534" s="257"/>
      <c r="M534" s="258"/>
      <c r="N534" s="259"/>
      <c r="O534" s="259"/>
      <c r="P534" s="259"/>
      <c r="Q534" s="259"/>
      <c r="R534" s="259"/>
      <c r="S534" s="259"/>
      <c r="T534" s="260"/>
      <c r="AT534" s="261" t="s">
        <v>172</v>
      </c>
      <c r="AU534" s="261" t="s">
        <v>82</v>
      </c>
      <c r="AV534" s="15" t="s">
        <v>183</v>
      </c>
      <c r="AW534" s="15" t="s">
        <v>36</v>
      </c>
      <c r="AX534" s="15" t="s">
        <v>73</v>
      </c>
      <c r="AY534" s="261" t="s">
        <v>162</v>
      </c>
    </row>
    <row r="535" spans="2:51" s="14" customFormat="1" ht="13.5">
      <c r="B535" s="241"/>
      <c r="C535" s="242"/>
      <c r="D535" s="218" t="s">
        <v>172</v>
      </c>
      <c r="E535" s="243" t="s">
        <v>23</v>
      </c>
      <c r="F535" s="244" t="s">
        <v>543</v>
      </c>
      <c r="G535" s="242"/>
      <c r="H535" s="243" t="s">
        <v>23</v>
      </c>
      <c r="I535" s="245"/>
      <c r="J535" s="242"/>
      <c r="K535" s="242"/>
      <c r="L535" s="246"/>
      <c r="M535" s="247"/>
      <c r="N535" s="248"/>
      <c r="O535" s="248"/>
      <c r="P535" s="248"/>
      <c r="Q535" s="248"/>
      <c r="R535" s="248"/>
      <c r="S535" s="248"/>
      <c r="T535" s="249"/>
      <c r="AT535" s="250" t="s">
        <v>172</v>
      </c>
      <c r="AU535" s="250" t="s">
        <v>82</v>
      </c>
      <c r="AV535" s="14" t="s">
        <v>80</v>
      </c>
      <c r="AW535" s="14" t="s">
        <v>36</v>
      </c>
      <c r="AX535" s="14" t="s">
        <v>73</v>
      </c>
      <c r="AY535" s="250" t="s">
        <v>162</v>
      </c>
    </row>
    <row r="536" spans="2:51" s="12" customFormat="1" ht="13.5">
      <c r="B536" s="216"/>
      <c r="C536" s="217"/>
      <c r="D536" s="218" t="s">
        <v>172</v>
      </c>
      <c r="E536" s="219" t="s">
        <v>23</v>
      </c>
      <c r="F536" s="220" t="s">
        <v>854</v>
      </c>
      <c r="G536" s="217"/>
      <c r="H536" s="221">
        <v>4.4</v>
      </c>
      <c r="I536" s="222"/>
      <c r="J536" s="217"/>
      <c r="K536" s="217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172</v>
      </c>
      <c r="AU536" s="227" t="s">
        <v>82</v>
      </c>
      <c r="AV536" s="12" t="s">
        <v>82</v>
      </c>
      <c r="AW536" s="12" t="s">
        <v>36</v>
      </c>
      <c r="AX536" s="12" t="s">
        <v>73</v>
      </c>
      <c r="AY536" s="227" t="s">
        <v>162</v>
      </c>
    </row>
    <row r="537" spans="2:51" s="15" customFormat="1" ht="13.5">
      <c r="B537" s="251"/>
      <c r="C537" s="252"/>
      <c r="D537" s="218" t="s">
        <v>172</v>
      </c>
      <c r="E537" s="253" t="s">
        <v>23</v>
      </c>
      <c r="F537" s="254" t="s">
        <v>257</v>
      </c>
      <c r="G537" s="252"/>
      <c r="H537" s="255">
        <v>4.4</v>
      </c>
      <c r="I537" s="256"/>
      <c r="J537" s="252"/>
      <c r="K537" s="252"/>
      <c r="L537" s="257"/>
      <c r="M537" s="258"/>
      <c r="N537" s="259"/>
      <c r="O537" s="259"/>
      <c r="P537" s="259"/>
      <c r="Q537" s="259"/>
      <c r="R537" s="259"/>
      <c r="S537" s="259"/>
      <c r="T537" s="260"/>
      <c r="AT537" s="261" t="s">
        <v>172</v>
      </c>
      <c r="AU537" s="261" t="s">
        <v>82</v>
      </c>
      <c r="AV537" s="15" t="s">
        <v>183</v>
      </c>
      <c r="AW537" s="15" t="s">
        <v>36</v>
      </c>
      <c r="AX537" s="15" t="s">
        <v>73</v>
      </c>
      <c r="AY537" s="261" t="s">
        <v>162</v>
      </c>
    </row>
    <row r="538" spans="2:51" s="14" customFormat="1" ht="13.5">
      <c r="B538" s="241"/>
      <c r="C538" s="242"/>
      <c r="D538" s="218" t="s">
        <v>172</v>
      </c>
      <c r="E538" s="243" t="s">
        <v>23</v>
      </c>
      <c r="F538" s="244" t="s">
        <v>545</v>
      </c>
      <c r="G538" s="242"/>
      <c r="H538" s="243" t="s">
        <v>23</v>
      </c>
      <c r="I538" s="245"/>
      <c r="J538" s="242"/>
      <c r="K538" s="242"/>
      <c r="L538" s="246"/>
      <c r="M538" s="247"/>
      <c r="N538" s="248"/>
      <c r="O538" s="248"/>
      <c r="P538" s="248"/>
      <c r="Q538" s="248"/>
      <c r="R538" s="248"/>
      <c r="S538" s="248"/>
      <c r="T538" s="249"/>
      <c r="AT538" s="250" t="s">
        <v>172</v>
      </c>
      <c r="AU538" s="250" t="s">
        <v>82</v>
      </c>
      <c r="AV538" s="14" t="s">
        <v>80</v>
      </c>
      <c r="AW538" s="14" t="s">
        <v>36</v>
      </c>
      <c r="AX538" s="14" t="s">
        <v>73</v>
      </c>
      <c r="AY538" s="250" t="s">
        <v>162</v>
      </c>
    </row>
    <row r="539" spans="2:51" s="12" customFormat="1" ht="13.5">
      <c r="B539" s="216"/>
      <c r="C539" s="217"/>
      <c r="D539" s="218" t="s">
        <v>172</v>
      </c>
      <c r="E539" s="219" t="s">
        <v>23</v>
      </c>
      <c r="F539" s="220" t="s">
        <v>852</v>
      </c>
      <c r="G539" s="217"/>
      <c r="H539" s="221">
        <v>4.2</v>
      </c>
      <c r="I539" s="222"/>
      <c r="J539" s="217"/>
      <c r="K539" s="217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172</v>
      </c>
      <c r="AU539" s="227" t="s">
        <v>82</v>
      </c>
      <c r="AV539" s="12" t="s">
        <v>82</v>
      </c>
      <c r="AW539" s="12" t="s">
        <v>36</v>
      </c>
      <c r="AX539" s="12" t="s">
        <v>73</v>
      </c>
      <c r="AY539" s="227" t="s">
        <v>162</v>
      </c>
    </row>
    <row r="540" spans="2:51" s="15" customFormat="1" ht="13.5">
      <c r="B540" s="251"/>
      <c r="C540" s="252"/>
      <c r="D540" s="218" t="s">
        <v>172</v>
      </c>
      <c r="E540" s="253" t="s">
        <v>23</v>
      </c>
      <c r="F540" s="254" t="s">
        <v>257</v>
      </c>
      <c r="G540" s="252"/>
      <c r="H540" s="255">
        <v>4.2</v>
      </c>
      <c r="I540" s="256"/>
      <c r="J540" s="252"/>
      <c r="K540" s="252"/>
      <c r="L540" s="257"/>
      <c r="M540" s="258"/>
      <c r="N540" s="259"/>
      <c r="O540" s="259"/>
      <c r="P540" s="259"/>
      <c r="Q540" s="259"/>
      <c r="R540" s="259"/>
      <c r="S540" s="259"/>
      <c r="T540" s="260"/>
      <c r="AT540" s="261" t="s">
        <v>172</v>
      </c>
      <c r="AU540" s="261" t="s">
        <v>82</v>
      </c>
      <c r="AV540" s="15" t="s">
        <v>183</v>
      </c>
      <c r="AW540" s="15" t="s">
        <v>36</v>
      </c>
      <c r="AX540" s="15" t="s">
        <v>73</v>
      </c>
      <c r="AY540" s="261" t="s">
        <v>162</v>
      </c>
    </row>
    <row r="541" spans="2:51" s="14" customFormat="1" ht="13.5">
      <c r="B541" s="241"/>
      <c r="C541" s="242"/>
      <c r="D541" s="218" t="s">
        <v>172</v>
      </c>
      <c r="E541" s="243" t="s">
        <v>23</v>
      </c>
      <c r="F541" s="244" t="s">
        <v>546</v>
      </c>
      <c r="G541" s="242"/>
      <c r="H541" s="243" t="s">
        <v>23</v>
      </c>
      <c r="I541" s="245"/>
      <c r="J541" s="242"/>
      <c r="K541" s="242"/>
      <c r="L541" s="246"/>
      <c r="M541" s="247"/>
      <c r="N541" s="248"/>
      <c r="O541" s="248"/>
      <c r="P541" s="248"/>
      <c r="Q541" s="248"/>
      <c r="R541" s="248"/>
      <c r="S541" s="248"/>
      <c r="T541" s="249"/>
      <c r="AT541" s="250" t="s">
        <v>172</v>
      </c>
      <c r="AU541" s="250" t="s">
        <v>82</v>
      </c>
      <c r="AV541" s="14" t="s">
        <v>80</v>
      </c>
      <c r="AW541" s="14" t="s">
        <v>36</v>
      </c>
      <c r="AX541" s="14" t="s">
        <v>73</v>
      </c>
      <c r="AY541" s="250" t="s">
        <v>162</v>
      </c>
    </row>
    <row r="542" spans="2:51" s="12" customFormat="1" ht="13.5">
      <c r="B542" s="216"/>
      <c r="C542" s="217"/>
      <c r="D542" s="218" t="s">
        <v>172</v>
      </c>
      <c r="E542" s="219" t="s">
        <v>23</v>
      </c>
      <c r="F542" s="220" t="s">
        <v>853</v>
      </c>
      <c r="G542" s="217"/>
      <c r="H542" s="221">
        <v>5.4</v>
      </c>
      <c r="I542" s="222"/>
      <c r="J542" s="217"/>
      <c r="K542" s="217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172</v>
      </c>
      <c r="AU542" s="227" t="s">
        <v>82</v>
      </c>
      <c r="AV542" s="12" t="s">
        <v>82</v>
      </c>
      <c r="AW542" s="12" t="s">
        <v>36</v>
      </c>
      <c r="AX542" s="12" t="s">
        <v>73</v>
      </c>
      <c r="AY542" s="227" t="s">
        <v>162</v>
      </c>
    </row>
    <row r="543" spans="2:51" s="15" customFormat="1" ht="13.5">
      <c r="B543" s="251"/>
      <c r="C543" s="252"/>
      <c r="D543" s="218" t="s">
        <v>172</v>
      </c>
      <c r="E543" s="253" t="s">
        <v>23</v>
      </c>
      <c r="F543" s="254" t="s">
        <v>257</v>
      </c>
      <c r="G543" s="252"/>
      <c r="H543" s="255">
        <v>5.4</v>
      </c>
      <c r="I543" s="256"/>
      <c r="J543" s="252"/>
      <c r="K543" s="252"/>
      <c r="L543" s="257"/>
      <c r="M543" s="258"/>
      <c r="N543" s="259"/>
      <c r="O543" s="259"/>
      <c r="P543" s="259"/>
      <c r="Q543" s="259"/>
      <c r="R543" s="259"/>
      <c r="S543" s="259"/>
      <c r="T543" s="260"/>
      <c r="AT543" s="261" t="s">
        <v>172</v>
      </c>
      <c r="AU543" s="261" t="s">
        <v>82</v>
      </c>
      <c r="AV543" s="15" t="s">
        <v>183</v>
      </c>
      <c r="AW543" s="15" t="s">
        <v>36</v>
      </c>
      <c r="AX543" s="15" t="s">
        <v>73</v>
      </c>
      <c r="AY543" s="261" t="s">
        <v>162</v>
      </c>
    </row>
    <row r="544" spans="2:51" s="14" customFormat="1" ht="13.5">
      <c r="B544" s="241"/>
      <c r="C544" s="242"/>
      <c r="D544" s="218" t="s">
        <v>172</v>
      </c>
      <c r="E544" s="243" t="s">
        <v>23</v>
      </c>
      <c r="F544" s="244" t="s">
        <v>547</v>
      </c>
      <c r="G544" s="242"/>
      <c r="H544" s="243" t="s">
        <v>23</v>
      </c>
      <c r="I544" s="245"/>
      <c r="J544" s="242"/>
      <c r="K544" s="242"/>
      <c r="L544" s="246"/>
      <c r="M544" s="247"/>
      <c r="N544" s="248"/>
      <c r="O544" s="248"/>
      <c r="P544" s="248"/>
      <c r="Q544" s="248"/>
      <c r="R544" s="248"/>
      <c r="S544" s="248"/>
      <c r="T544" s="249"/>
      <c r="AT544" s="250" t="s">
        <v>172</v>
      </c>
      <c r="AU544" s="250" t="s">
        <v>82</v>
      </c>
      <c r="AV544" s="14" t="s">
        <v>80</v>
      </c>
      <c r="AW544" s="14" t="s">
        <v>36</v>
      </c>
      <c r="AX544" s="14" t="s">
        <v>73</v>
      </c>
      <c r="AY544" s="250" t="s">
        <v>162</v>
      </c>
    </row>
    <row r="545" spans="2:51" s="12" customFormat="1" ht="13.5">
      <c r="B545" s="216"/>
      <c r="C545" s="217"/>
      <c r="D545" s="218" t="s">
        <v>172</v>
      </c>
      <c r="E545" s="219" t="s">
        <v>23</v>
      </c>
      <c r="F545" s="220" t="s">
        <v>854</v>
      </c>
      <c r="G545" s="217"/>
      <c r="H545" s="221">
        <v>4.4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172</v>
      </c>
      <c r="AU545" s="227" t="s">
        <v>82</v>
      </c>
      <c r="AV545" s="12" t="s">
        <v>82</v>
      </c>
      <c r="AW545" s="12" t="s">
        <v>36</v>
      </c>
      <c r="AX545" s="12" t="s">
        <v>73</v>
      </c>
      <c r="AY545" s="227" t="s">
        <v>162</v>
      </c>
    </row>
    <row r="546" spans="2:51" s="15" customFormat="1" ht="13.5">
      <c r="B546" s="251"/>
      <c r="C546" s="252"/>
      <c r="D546" s="218" t="s">
        <v>172</v>
      </c>
      <c r="E546" s="253" t="s">
        <v>23</v>
      </c>
      <c r="F546" s="254" t="s">
        <v>257</v>
      </c>
      <c r="G546" s="252"/>
      <c r="H546" s="255">
        <v>4.4</v>
      </c>
      <c r="I546" s="256"/>
      <c r="J546" s="252"/>
      <c r="K546" s="252"/>
      <c r="L546" s="257"/>
      <c r="M546" s="258"/>
      <c r="N546" s="259"/>
      <c r="O546" s="259"/>
      <c r="P546" s="259"/>
      <c r="Q546" s="259"/>
      <c r="R546" s="259"/>
      <c r="S546" s="259"/>
      <c r="T546" s="260"/>
      <c r="AT546" s="261" t="s">
        <v>172</v>
      </c>
      <c r="AU546" s="261" t="s">
        <v>82</v>
      </c>
      <c r="AV546" s="15" t="s">
        <v>183</v>
      </c>
      <c r="AW546" s="15" t="s">
        <v>36</v>
      </c>
      <c r="AX546" s="15" t="s">
        <v>73</v>
      </c>
      <c r="AY546" s="261" t="s">
        <v>162</v>
      </c>
    </row>
    <row r="547" spans="2:51" s="13" customFormat="1" ht="13.5">
      <c r="B547" s="228"/>
      <c r="C547" s="229"/>
      <c r="D547" s="218" t="s">
        <v>172</v>
      </c>
      <c r="E547" s="230" t="s">
        <v>23</v>
      </c>
      <c r="F547" s="231" t="s">
        <v>174</v>
      </c>
      <c r="G547" s="229"/>
      <c r="H547" s="232">
        <v>52.38</v>
      </c>
      <c r="I547" s="233"/>
      <c r="J547" s="229"/>
      <c r="K547" s="229"/>
      <c r="L547" s="234"/>
      <c r="M547" s="235"/>
      <c r="N547" s="236"/>
      <c r="O547" s="236"/>
      <c r="P547" s="236"/>
      <c r="Q547" s="236"/>
      <c r="R547" s="236"/>
      <c r="S547" s="236"/>
      <c r="T547" s="237"/>
      <c r="AT547" s="238" t="s">
        <v>172</v>
      </c>
      <c r="AU547" s="238" t="s">
        <v>82</v>
      </c>
      <c r="AV547" s="13" t="s">
        <v>170</v>
      </c>
      <c r="AW547" s="13" t="s">
        <v>36</v>
      </c>
      <c r="AX547" s="13" t="s">
        <v>80</v>
      </c>
      <c r="AY547" s="238" t="s">
        <v>162</v>
      </c>
    </row>
    <row r="548" spans="2:65" s="1" customFormat="1" ht="16.5" customHeight="1">
      <c r="B548" s="42"/>
      <c r="C548" s="204" t="s">
        <v>855</v>
      </c>
      <c r="D548" s="204" t="s">
        <v>165</v>
      </c>
      <c r="E548" s="205" t="s">
        <v>856</v>
      </c>
      <c r="F548" s="206" t="s">
        <v>857</v>
      </c>
      <c r="G548" s="207" t="s">
        <v>177</v>
      </c>
      <c r="H548" s="208">
        <v>18</v>
      </c>
      <c r="I548" s="209"/>
      <c r="J548" s="210">
        <f>ROUND(I548*H548,2)</f>
        <v>0</v>
      </c>
      <c r="K548" s="206" t="s">
        <v>169</v>
      </c>
      <c r="L548" s="62"/>
      <c r="M548" s="211" t="s">
        <v>23</v>
      </c>
      <c r="N548" s="212" t="s">
        <v>44</v>
      </c>
      <c r="O548" s="43"/>
      <c r="P548" s="213">
        <f>O548*H548</f>
        <v>0</v>
      </c>
      <c r="Q548" s="213">
        <v>0</v>
      </c>
      <c r="R548" s="213">
        <f>Q548*H548</f>
        <v>0</v>
      </c>
      <c r="S548" s="213">
        <v>0</v>
      </c>
      <c r="T548" s="214">
        <f>S548*H548</f>
        <v>0</v>
      </c>
      <c r="AR548" s="25" t="s">
        <v>266</v>
      </c>
      <c r="AT548" s="25" t="s">
        <v>165</v>
      </c>
      <c r="AU548" s="25" t="s">
        <v>82</v>
      </c>
      <c r="AY548" s="25" t="s">
        <v>162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5" t="s">
        <v>80</v>
      </c>
      <c r="BK548" s="215">
        <f>ROUND(I548*H548,2)</f>
        <v>0</v>
      </c>
      <c r="BL548" s="25" t="s">
        <v>266</v>
      </c>
      <c r="BM548" s="25" t="s">
        <v>858</v>
      </c>
    </row>
    <row r="549" spans="2:47" s="1" customFormat="1" ht="27">
      <c r="B549" s="42"/>
      <c r="C549" s="64"/>
      <c r="D549" s="218" t="s">
        <v>179</v>
      </c>
      <c r="E549" s="64"/>
      <c r="F549" s="239" t="s">
        <v>859</v>
      </c>
      <c r="G549" s="64"/>
      <c r="H549" s="64"/>
      <c r="I549" s="173"/>
      <c r="J549" s="64"/>
      <c r="K549" s="64"/>
      <c r="L549" s="62"/>
      <c r="M549" s="240"/>
      <c r="N549" s="43"/>
      <c r="O549" s="43"/>
      <c r="P549" s="43"/>
      <c r="Q549" s="43"/>
      <c r="R549" s="43"/>
      <c r="S549" s="43"/>
      <c r="T549" s="79"/>
      <c r="AT549" s="25" t="s">
        <v>179</v>
      </c>
      <c r="AU549" s="25" t="s">
        <v>82</v>
      </c>
    </row>
    <row r="550" spans="2:65" s="1" customFormat="1" ht="25.5" customHeight="1">
      <c r="B550" s="42"/>
      <c r="C550" s="204" t="s">
        <v>860</v>
      </c>
      <c r="D550" s="204" t="s">
        <v>165</v>
      </c>
      <c r="E550" s="205" t="s">
        <v>861</v>
      </c>
      <c r="F550" s="206" t="s">
        <v>862</v>
      </c>
      <c r="G550" s="207" t="s">
        <v>168</v>
      </c>
      <c r="H550" s="208">
        <v>17.106</v>
      </c>
      <c r="I550" s="209"/>
      <c r="J550" s="210">
        <f>ROUND(I550*H550,2)</f>
        <v>0</v>
      </c>
      <c r="K550" s="206" t="s">
        <v>169</v>
      </c>
      <c r="L550" s="62"/>
      <c r="M550" s="211" t="s">
        <v>23</v>
      </c>
      <c r="N550" s="212" t="s">
        <v>44</v>
      </c>
      <c r="O550" s="43"/>
      <c r="P550" s="213">
        <f>O550*H550</f>
        <v>0</v>
      </c>
      <c r="Q550" s="213">
        <v>0.0077</v>
      </c>
      <c r="R550" s="213">
        <f>Q550*H550</f>
        <v>0.1317162</v>
      </c>
      <c r="S550" s="213">
        <v>0</v>
      </c>
      <c r="T550" s="214">
        <f>S550*H550</f>
        <v>0</v>
      </c>
      <c r="AR550" s="25" t="s">
        <v>266</v>
      </c>
      <c r="AT550" s="25" t="s">
        <v>165</v>
      </c>
      <c r="AU550" s="25" t="s">
        <v>82</v>
      </c>
      <c r="AY550" s="25" t="s">
        <v>162</v>
      </c>
      <c r="BE550" s="215">
        <f>IF(N550="základní",J550,0)</f>
        <v>0</v>
      </c>
      <c r="BF550" s="215">
        <f>IF(N550="snížená",J550,0)</f>
        <v>0</v>
      </c>
      <c r="BG550" s="215">
        <f>IF(N550="zákl. přenesená",J550,0)</f>
        <v>0</v>
      </c>
      <c r="BH550" s="215">
        <f>IF(N550="sníž. přenesená",J550,0)</f>
        <v>0</v>
      </c>
      <c r="BI550" s="215">
        <f>IF(N550="nulová",J550,0)</f>
        <v>0</v>
      </c>
      <c r="BJ550" s="25" t="s">
        <v>80</v>
      </c>
      <c r="BK550" s="215">
        <f>ROUND(I550*H550,2)</f>
        <v>0</v>
      </c>
      <c r="BL550" s="25" t="s">
        <v>266</v>
      </c>
      <c r="BM550" s="25" t="s">
        <v>863</v>
      </c>
    </row>
    <row r="551" spans="2:51" s="12" customFormat="1" ht="13.5">
      <c r="B551" s="216"/>
      <c r="C551" s="217"/>
      <c r="D551" s="218" t="s">
        <v>172</v>
      </c>
      <c r="E551" s="219" t="s">
        <v>23</v>
      </c>
      <c r="F551" s="220" t="s">
        <v>840</v>
      </c>
      <c r="G551" s="217"/>
      <c r="H551" s="221">
        <v>17.106</v>
      </c>
      <c r="I551" s="222"/>
      <c r="J551" s="217"/>
      <c r="K551" s="217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172</v>
      </c>
      <c r="AU551" s="227" t="s">
        <v>82</v>
      </c>
      <c r="AV551" s="12" t="s">
        <v>82</v>
      </c>
      <c r="AW551" s="12" t="s">
        <v>36</v>
      </c>
      <c r="AX551" s="12" t="s">
        <v>73</v>
      </c>
      <c r="AY551" s="227" t="s">
        <v>162</v>
      </c>
    </row>
    <row r="552" spans="2:51" s="13" customFormat="1" ht="13.5">
      <c r="B552" s="228"/>
      <c r="C552" s="229"/>
      <c r="D552" s="218" t="s">
        <v>172</v>
      </c>
      <c r="E552" s="230" t="s">
        <v>23</v>
      </c>
      <c r="F552" s="231" t="s">
        <v>174</v>
      </c>
      <c r="G552" s="229"/>
      <c r="H552" s="232">
        <v>17.106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172</v>
      </c>
      <c r="AU552" s="238" t="s">
        <v>82</v>
      </c>
      <c r="AV552" s="13" t="s">
        <v>170</v>
      </c>
      <c r="AW552" s="13" t="s">
        <v>36</v>
      </c>
      <c r="AX552" s="13" t="s">
        <v>80</v>
      </c>
      <c r="AY552" s="238" t="s">
        <v>162</v>
      </c>
    </row>
    <row r="553" spans="2:65" s="1" customFormat="1" ht="38.25" customHeight="1">
      <c r="B553" s="42"/>
      <c r="C553" s="204" t="s">
        <v>864</v>
      </c>
      <c r="D553" s="204" t="s">
        <v>165</v>
      </c>
      <c r="E553" s="205" t="s">
        <v>865</v>
      </c>
      <c r="F553" s="206" t="s">
        <v>866</v>
      </c>
      <c r="G553" s="207" t="s">
        <v>313</v>
      </c>
      <c r="H553" s="208">
        <v>0.573</v>
      </c>
      <c r="I553" s="209"/>
      <c r="J553" s="210">
        <f>ROUND(I553*H553,2)</f>
        <v>0</v>
      </c>
      <c r="K553" s="206" t="s">
        <v>169</v>
      </c>
      <c r="L553" s="62"/>
      <c r="M553" s="211" t="s">
        <v>23</v>
      </c>
      <c r="N553" s="212" t="s">
        <v>44</v>
      </c>
      <c r="O553" s="43"/>
      <c r="P553" s="213">
        <f>O553*H553</f>
        <v>0</v>
      </c>
      <c r="Q553" s="213">
        <v>0</v>
      </c>
      <c r="R553" s="213">
        <f>Q553*H553</f>
        <v>0</v>
      </c>
      <c r="S553" s="213">
        <v>0</v>
      </c>
      <c r="T553" s="214">
        <f>S553*H553</f>
        <v>0</v>
      </c>
      <c r="AR553" s="25" t="s">
        <v>266</v>
      </c>
      <c r="AT553" s="25" t="s">
        <v>165</v>
      </c>
      <c r="AU553" s="25" t="s">
        <v>82</v>
      </c>
      <c r="AY553" s="25" t="s">
        <v>162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5" t="s">
        <v>80</v>
      </c>
      <c r="BK553" s="215">
        <f>ROUND(I553*H553,2)</f>
        <v>0</v>
      </c>
      <c r="BL553" s="25" t="s">
        <v>266</v>
      </c>
      <c r="BM553" s="25" t="s">
        <v>867</v>
      </c>
    </row>
    <row r="554" spans="2:63" s="11" customFormat="1" ht="29.85" customHeight="1">
      <c r="B554" s="188"/>
      <c r="C554" s="189"/>
      <c r="D554" s="190" t="s">
        <v>72</v>
      </c>
      <c r="E554" s="202" t="s">
        <v>452</v>
      </c>
      <c r="F554" s="202" t="s">
        <v>453</v>
      </c>
      <c r="G554" s="189"/>
      <c r="H554" s="189"/>
      <c r="I554" s="192"/>
      <c r="J554" s="203">
        <f>BK554</f>
        <v>0</v>
      </c>
      <c r="K554" s="189"/>
      <c r="L554" s="194"/>
      <c r="M554" s="195"/>
      <c r="N554" s="196"/>
      <c r="O554" s="196"/>
      <c r="P554" s="197">
        <f>SUM(P555:P625)</f>
        <v>0</v>
      </c>
      <c r="Q554" s="196"/>
      <c r="R554" s="197">
        <f>SUM(R555:R625)</f>
        <v>0.45602734</v>
      </c>
      <c r="S554" s="196"/>
      <c r="T554" s="198">
        <f>SUM(T555:T625)</f>
        <v>0</v>
      </c>
      <c r="AR554" s="199" t="s">
        <v>82</v>
      </c>
      <c r="AT554" s="200" t="s">
        <v>72</v>
      </c>
      <c r="AU554" s="200" t="s">
        <v>80</v>
      </c>
      <c r="AY554" s="199" t="s">
        <v>162</v>
      </c>
      <c r="BK554" s="201">
        <f>SUM(BK555:BK625)</f>
        <v>0</v>
      </c>
    </row>
    <row r="555" spans="2:65" s="1" customFormat="1" ht="25.5" customHeight="1">
      <c r="B555" s="42"/>
      <c r="C555" s="204" t="s">
        <v>868</v>
      </c>
      <c r="D555" s="204" t="s">
        <v>165</v>
      </c>
      <c r="E555" s="205" t="s">
        <v>869</v>
      </c>
      <c r="F555" s="206" t="s">
        <v>870</v>
      </c>
      <c r="G555" s="207" t="s">
        <v>168</v>
      </c>
      <c r="H555" s="208">
        <v>29.463</v>
      </c>
      <c r="I555" s="209"/>
      <c r="J555" s="210">
        <f>ROUND(I555*H555,2)</f>
        <v>0</v>
      </c>
      <c r="K555" s="206" t="s">
        <v>169</v>
      </c>
      <c r="L555" s="62"/>
      <c r="M555" s="211" t="s">
        <v>23</v>
      </c>
      <c r="N555" s="212" t="s">
        <v>44</v>
      </c>
      <c r="O555" s="43"/>
      <c r="P555" s="213">
        <f>O555*H555</f>
        <v>0</v>
      </c>
      <c r="Q555" s="213">
        <v>0</v>
      </c>
      <c r="R555" s="213">
        <f>Q555*H555</f>
        <v>0</v>
      </c>
      <c r="S555" s="213">
        <v>0</v>
      </c>
      <c r="T555" s="214">
        <f>S555*H555</f>
        <v>0</v>
      </c>
      <c r="AR555" s="25" t="s">
        <v>266</v>
      </c>
      <c r="AT555" s="25" t="s">
        <v>165</v>
      </c>
      <c r="AU555" s="25" t="s">
        <v>82</v>
      </c>
      <c r="AY555" s="25" t="s">
        <v>162</v>
      </c>
      <c r="BE555" s="215">
        <f>IF(N555="základní",J555,0)</f>
        <v>0</v>
      </c>
      <c r="BF555" s="215">
        <f>IF(N555="snížená",J555,0)</f>
        <v>0</v>
      </c>
      <c r="BG555" s="215">
        <f>IF(N555="zákl. přenesená",J555,0)</f>
        <v>0</v>
      </c>
      <c r="BH555" s="215">
        <f>IF(N555="sníž. přenesená",J555,0)</f>
        <v>0</v>
      </c>
      <c r="BI555" s="215">
        <f>IF(N555="nulová",J555,0)</f>
        <v>0</v>
      </c>
      <c r="BJ555" s="25" t="s">
        <v>80</v>
      </c>
      <c r="BK555" s="215">
        <f>ROUND(I555*H555,2)</f>
        <v>0</v>
      </c>
      <c r="BL555" s="25" t="s">
        <v>266</v>
      </c>
      <c r="BM555" s="25" t="s">
        <v>871</v>
      </c>
    </row>
    <row r="556" spans="2:51" s="14" customFormat="1" ht="13.5">
      <c r="B556" s="241"/>
      <c r="C556" s="242"/>
      <c r="D556" s="218" t="s">
        <v>172</v>
      </c>
      <c r="E556" s="243" t="s">
        <v>23</v>
      </c>
      <c r="F556" s="244" t="s">
        <v>872</v>
      </c>
      <c r="G556" s="242"/>
      <c r="H556" s="243" t="s">
        <v>23</v>
      </c>
      <c r="I556" s="245"/>
      <c r="J556" s="242"/>
      <c r="K556" s="242"/>
      <c r="L556" s="246"/>
      <c r="M556" s="247"/>
      <c r="N556" s="248"/>
      <c r="O556" s="248"/>
      <c r="P556" s="248"/>
      <c r="Q556" s="248"/>
      <c r="R556" s="248"/>
      <c r="S556" s="248"/>
      <c r="T556" s="249"/>
      <c r="AT556" s="250" t="s">
        <v>172</v>
      </c>
      <c r="AU556" s="250" t="s">
        <v>82</v>
      </c>
      <c r="AV556" s="14" t="s">
        <v>80</v>
      </c>
      <c r="AW556" s="14" t="s">
        <v>36</v>
      </c>
      <c r="AX556" s="14" t="s">
        <v>73</v>
      </c>
      <c r="AY556" s="250" t="s">
        <v>162</v>
      </c>
    </row>
    <row r="557" spans="2:51" s="14" customFormat="1" ht="13.5">
      <c r="B557" s="241"/>
      <c r="C557" s="242"/>
      <c r="D557" s="218" t="s">
        <v>172</v>
      </c>
      <c r="E557" s="243" t="s">
        <v>23</v>
      </c>
      <c r="F557" s="244" t="s">
        <v>255</v>
      </c>
      <c r="G557" s="242"/>
      <c r="H557" s="243" t="s">
        <v>23</v>
      </c>
      <c r="I557" s="245"/>
      <c r="J557" s="242"/>
      <c r="K557" s="242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172</v>
      </c>
      <c r="AU557" s="250" t="s">
        <v>82</v>
      </c>
      <c r="AV557" s="14" t="s">
        <v>80</v>
      </c>
      <c r="AW557" s="14" t="s">
        <v>36</v>
      </c>
      <c r="AX557" s="14" t="s">
        <v>73</v>
      </c>
      <c r="AY557" s="250" t="s">
        <v>162</v>
      </c>
    </row>
    <row r="558" spans="2:51" s="12" customFormat="1" ht="13.5">
      <c r="B558" s="216"/>
      <c r="C558" s="217"/>
      <c r="D558" s="218" t="s">
        <v>172</v>
      </c>
      <c r="E558" s="219" t="s">
        <v>23</v>
      </c>
      <c r="F558" s="220" t="s">
        <v>529</v>
      </c>
      <c r="G558" s="217"/>
      <c r="H558" s="221">
        <v>8.12</v>
      </c>
      <c r="I558" s="222"/>
      <c r="J558" s="217"/>
      <c r="K558" s="217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172</v>
      </c>
      <c r="AU558" s="227" t="s">
        <v>82</v>
      </c>
      <c r="AV558" s="12" t="s">
        <v>82</v>
      </c>
      <c r="AW558" s="12" t="s">
        <v>36</v>
      </c>
      <c r="AX558" s="12" t="s">
        <v>73</v>
      </c>
      <c r="AY558" s="227" t="s">
        <v>162</v>
      </c>
    </row>
    <row r="559" spans="2:51" s="12" customFormat="1" ht="13.5">
      <c r="B559" s="216"/>
      <c r="C559" s="217"/>
      <c r="D559" s="218" t="s">
        <v>172</v>
      </c>
      <c r="E559" s="219" t="s">
        <v>23</v>
      </c>
      <c r="F559" s="220" t="s">
        <v>873</v>
      </c>
      <c r="G559" s="217"/>
      <c r="H559" s="221">
        <v>0.37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172</v>
      </c>
      <c r="AU559" s="227" t="s">
        <v>82</v>
      </c>
      <c r="AV559" s="12" t="s">
        <v>82</v>
      </c>
      <c r="AW559" s="12" t="s">
        <v>36</v>
      </c>
      <c r="AX559" s="12" t="s">
        <v>73</v>
      </c>
      <c r="AY559" s="227" t="s">
        <v>162</v>
      </c>
    </row>
    <row r="560" spans="2:51" s="15" customFormat="1" ht="13.5">
      <c r="B560" s="251"/>
      <c r="C560" s="252"/>
      <c r="D560" s="218" t="s">
        <v>172</v>
      </c>
      <c r="E560" s="253" t="s">
        <v>23</v>
      </c>
      <c r="F560" s="254" t="s">
        <v>257</v>
      </c>
      <c r="G560" s="252"/>
      <c r="H560" s="255">
        <v>8.49</v>
      </c>
      <c r="I560" s="256"/>
      <c r="J560" s="252"/>
      <c r="K560" s="252"/>
      <c r="L560" s="257"/>
      <c r="M560" s="258"/>
      <c r="N560" s="259"/>
      <c r="O560" s="259"/>
      <c r="P560" s="259"/>
      <c r="Q560" s="259"/>
      <c r="R560" s="259"/>
      <c r="S560" s="259"/>
      <c r="T560" s="260"/>
      <c r="AT560" s="261" t="s">
        <v>172</v>
      </c>
      <c r="AU560" s="261" t="s">
        <v>82</v>
      </c>
      <c r="AV560" s="15" t="s">
        <v>183</v>
      </c>
      <c r="AW560" s="15" t="s">
        <v>36</v>
      </c>
      <c r="AX560" s="15" t="s">
        <v>73</v>
      </c>
      <c r="AY560" s="261" t="s">
        <v>162</v>
      </c>
    </row>
    <row r="561" spans="2:51" s="14" customFormat="1" ht="13.5">
      <c r="B561" s="241"/>
      <c r="C561" s="242"/>
      <c r="D561" s="218" t="s">
        <v>172</v>
      </c>
      <c r="E561" s="243" t="s">
        <v>23</v>
      </c>
      <c r="F561" s="244" t="s">
        <v>258</v>
      </c>
      <c r="G561" s="242"/>
      <c r="H561" s="243" t="s">
        <v>23</v>
      </c>
      <c r="I561" s="245"/>
      <c r="J561" s="242"/>
      <c r="K561" s="242"/>
      <c r="L561" s="246"/>
      <c r="M561" s="247"/>
      <c r="N561" s="248"/>
      <c r="O561" s="248"/>
      <c r="P561" s="248"/>
      <c r="Q561" s="248"/>
      <c r="R561" s="248"/>
      <c r="S561" s="248"/>
      <c r="T561" s="249"/>
      <c r="AT561" s="250" t="s">
        <v>172</v>
      </c>
      <c r="AU561" s="250" t="s">
        <v>82</v>
      </c>
      <c r="AV561" s="14" t="s">
        <v>80</v>
      </c>
      <c r="AW561" s="14" t="s">
        <v>36</v>
      </c>
      <c r="AX561" s="14" t="s">
        <v>73</v>
      </c>
      <c r="AY561" s="250" t="s">
        <v>162</v>
      </c>
    </row>
    <row r="562" spans="2:51" s="12" customFormat="1" ht="13.5">
      <c r="B562" s="216"/>
      <c r="C562" s="217"/>
      <c r="D562" s="218" t="s">
        <v>172</v>
      </c>
      <c r="E562" s="219" t="s">
        <v>23</v>
      </c>
      <c r="F562" s="220" t="s">
        <v>530</v>
      </c>
      <c r="G562" s="217"/>
      <c r="H562" s="221">
        <v>8.153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172</v>
      </c>
      <c r="AU562" s="227" t="s">
        <v>82</v>
      </c>
      <c r="AV562" s="12" t="s">
        <v>82</v>
      </c>
      <c r="AW562" s="12" t="s">
        <v>36</v>
      </c>
      <c r="AX562" s="12" t="s">
        <v>73</v>
      </c>
      <c r="AY562" s="227" t="s">
        <v>162</v>
      </c>
    </row>
    <row r="563" spans="2:51" s="12" customFormat="1" ht="13.5">
      <c r="B563" s="216"/>
      <c r="C563" s="217"/>
      <c r="D563" s="218" t="s">
        <v>172</v>
      </c>
      <c r="E563" s="219" t="s">
        <v>23</v>
      </c>
      <c r="F563" s="220" t="s">
        <v>874</v>
      </c>
      <c r="G563" s="217"/>
      <c r="H563" s="221">
        <v>0.13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172</v>
      </c>
      <c r="AU563" s="227" t="s">
        <v>82</v>
      </c>
      <c r="AV563" s="12" t="s">
        <v>82</v>
      </c>
      <c r="AW563" s="12" t="s">
        <v>36</v>
      </c>
      <c r="AX563" s="12" t="s">
        <v>73</v>
      </c>
      <c r="AY563" s="227" t="s">
        <v>162</v>
      </c>
    </row>
    <row r="564" spans="2:51" s="15" customFormat="1" ht="13.5">
      <c r="B564" s="251"/>
      <c r="C564" s="252"/>
      <c r="D564" s="218" t="s">
        <v>172</v>
      </c>
      <c r="E564" s="253" t="s">
        <v>23</v>
      </c>
      <c r="F564" s="254" t="s">
        <v>257</v>
      </c>
      <c r="G564" s="252"/>
      <c r="H564" s="255">
        <v>8.283</v>
      </c>
      <c r="I564" s="256"/>
      <c r="J564" s="252"/>
      <c r="K564" s="252"/>
      <c r="L564" s="257"/>
      <c r="M564" s="258"/>
      <c r="N564" s="259"/>
      <c r="O564" s="259"/>
      <c r="P564" s="259"/>
      <c r="Q564" s="259"/>
      <c r="R564" s="259"/>
      <c r="S564" s="259"/>
      <c r="T564" s="260"/>
      <c r="AT564" s="261" t="s">
        <v>172</v>
      </c>
      <c r="AU564" s="261" t="s">
        <v>82</v>
      </c>
      <c r="AV564" s="15" t="s">
        <v>183</v>
      </c>
      <c r="AW564" s="15" t="s">
        <v>36</v>
      </c>
      <c r="AX564" s="15" t="s">
        <v>73</v>
      </c>
      <c r="AY564" s="261" t="s">
        <v>162</v>
      </c>
    </row>
    <row r="565" spans="2:51" s="14" customFormat="1" ht="13.5">
      <c r="B565" s="241"/>
      <c r="C565" s="242"/>
      <c r="D565" s="218" t="s">
        <v>172</v>
      </c>
      <c r="E565" s="243" t="s">
        <v>23</v>
      </c>
      <c r="F565" s="244" t="s">
        <v>548</v>
      </c>
      <c r="G565" s="242"/>
      <c r="H565" s="243" t="s">
        <v>23</v>
      </c>
      <c r="I565" s="245"/>
      <c r="J565" s="242"/>
      <c r="K565" s="242"/>
      <c r="L565" s="246"/>
      <c r="M565" s="247"/>
      <c r="N565" s="248"/>
      <c r="O565" s="248"/>
      <c r="P565" s="248"/>
      <c r="Q565" s="248"/>
      <c r="R565" s="248"/>
      <c r="S565" s="248"/>
      <c r="T565" s="249"/>
      <c r="AT565" s="250" t="s">
        <v>172</v>
      </c>
      <c r="AU565" s="250" t="s">
        <v>82</v>
      </c>
      <c r="AV565" s="14" t="s">
        <v>80</v>
      </c>
      <c r="AW565" s="14" t="s">
        <v>36</v>
      </c>
      <c r="AX565" s="14" t="s">
        <v>73</v>
      </c>
      <c r="AY565" s="250" t="s">
        <v>162</v>
      </c>
    </row>
    <row r="566" spans="2:51" s="12" customFormat="1" ht="13.5">
      <c r="B566" s="216"/>
      <c r="C566" s="217"/>
      <c r="D566" s="218" t="s">
        <v>172</v>
      </c>
      <c r="E566" s="219" t="s">
        <v>23</v>
      </c>
      <c r="F566" s="220" t="s">
        <v>549</v>
      </c>
      <c r="G566" s="217"/>
      <c r="H566" s="221">
        <v>12.69</v>
      </c>
      <c r="I566" s="222"/>
      <c r="J566" s="217"/>
      <c r="K566" s="217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172</v>
      </c>
      <c r="AU566" s="227" t="s">
        <v>82</v>
      </c>
      <c r="AV566" s="12" t="s">
        <v>82</v>
      </c>
      <c r="AW566" s="12" t="s">
        <v>36</v>
      </c>
      <c r="AX566" s="12" t="s">
        <v>73</v>
      </c>
      <c r="AY566" s="227" t="s">
        <v>162</v>
      </c>
    </row>
    <row r="567" spans="2:51" s="15" customFormat="1" ht="13.5">
      <c r="B567" s="251"/>
      <c r="C567" s="252"/>
      <c r="D567" s="218" t="s">
        <v>172</v>
      </c>
      <c r="E567" s="253" t="s">
        <v>23</v>
      </c>
      <c r="F567" s="254" t="s">
        <v>257</v>
      </c>
      <c r="G567" s="252"/>
      <c r="H567" s="255">
        <v>12.69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172</v>
      </c>
      <c r="AU567" s="261" t="s">
        <v>82</v>
      </c>
      <c r="AV567" s="15" t="s">
        <v>183</v>
      </c>
      <c r="AW567" s="15" t="s">
        <v>36</v>
      </c>
      <c r="AX567" s="15" t="s">
        <v>73</v>
      </c>
      <c r="AY567" s="261" t="s">
        <v>162</v>
      </c>
    </row>
    <row r="568" spans="2:51" s="13" customFormat="1" ht="13.5">
      <c r="B568" s="228"/>
      <c r="C568" s="229"/>
      <c r="D568" s="218" t="s">
        <v>172</v>
      </c>
      <c r="E568" s="230" t="s">
        <v>23</v>
      </c>
      <c r="F568" s="231" t="s">
        <v>174</v>
      </c>
      <c r="G568" s="229"/>
      <c r="H568" s="232">
        <v>29.463</v>
      </c>
      <c r="I568" s="233"/>
      <c r="J568" s="229"/>
      <c r="K568" s="229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172</v>
      </c>
      <c r="AU568" s="238" t="s">
        <v>82</v>
      </c>
      <c r="AV568" s="13" t="s">
        <v>170</v>
      </c>
      <c r="AW568" s="13" t="s">
        <v>36</v>
      </c>
      <c r="AX568" s="13" t="s">
        <v>80</v>
      </c>
      <c r="AY568" s="238" t="s">
        <v>162</v>
      </c>
    </row>
    <row r="569" spans="2:65" s="1" customFormat="1" ht="16.5" customHeight="1">
      <c r="B569" s="42"/>
      <c r="C569" s="204" t="s">
        <v>875</v>
      </c>
      <c r="D569" s="204" t="s">
        <v>165</v>
      </c>
      <c r="E569" s="205" t="s">
        <v>876</v>
      </c>
      <c r="F569" s="206" t="s">
        <v>877</v>
      </c>
      <c r="G569" s="207" t="s">
        <v>168</v>
      </c>
      <c r="H569" s="208">
        <v>53.584</v>
      </c>
      <c r="I569" s="209"/>
      <c r="J569" s="210">
        <f>ROUND(I569*H569,2)</f>
        <v>0</v>
      </c>
      <c r="K569" s="206" t="s">
        <v>169</v>
      </c>
      <c r="L569" s="62"/>
      <c r="M569" s="211" t="s">
        <v>23</v>
      </c>
      <c r="N569" s="212" t="s">
        <v>44</v>
      </c>
      <c r="O569" s="43"/>
      <c r="P569" s="213">
        <f>O569*H569</f>
        <v>0</v>
      </c>
      <c r="Q569" s="213">
        <v>0</v>
      </c>
      <c r="R569" s="213">
        <f>Q569*H569</f>
        <v>0</v>
      </c>
      <c r="S569" s="213">
        <v>0</v>
      </c>
      <c r="T569" s="214">
        <f>S569*H569</f>
        <v>0</v>
      </c>
      <c r="AR569" s="25" t="s">
        <v>266</v>
      </c>
      <c r="AT569" s="25" t="s">
        <v>165</v>
      </c>
      <c r="AU569" s="25" t="s">
        <v>82</v>
      </c>
      <c r="AY569" s="25" t="s">
        <v>162</v>
      </c>
      <c r="BE569" s="215">
        <f>IF(N569="základní",J569,0)</f>
        <v>0</v>
      </c>
      <c r="BF569" s="215">
        <f>IF(N569="snížená",J569,0)</f>
        <v>0</v>
      </c>
      <c r="BG569" s="215">
        <f>IF(N569="zákl. přenesená",J569,0)</f>
        <v>0</v>
      </c>
      <c r="BH569" s="215">
        <f>IF(N569="sníž. přenesená",J569,0)</f>
        <v>0</v>
      </c>
      <c r="BI569" s="215">
        <f>IF(N569="nulová",J569,0)</f>
        <v>0</v>
      </c>
      <c r="BJ569" s="25" t="s">
        <v>80</v>
      </c>
      <c r="BK569" s="215">
        <f>ROUND(I569*H569,2)</f>
        <v>0</v>
      </c>
      <c r="BL569" s="25" t="s">
        <v>266</v>
      </c>
      <c r="BM569" s="25" t="s">
        <v>878</v>
      </c>
    </row>
    <row r="570" spans="2:51" s="14" customFormat="1" ht="13.5">
      <c r="B570" s="241"/>
      <c r="C570" s="242"/>
      <c r="D570" s="218" t="s">
        <v>172</v>
      </c>
      <c r="E570" s="243" t="s">
        <v>23</v>
      </c>
      <c r="F570" s="244" t="s">
        <v>491</v>
      </c>
      <c r="G570" s="242"/>
      <c r="H570" s="243" t="s">
        <v>23</v>
      </c>
      <c r="I570" s="245"/>
      <c r="J570" s="242"/>
      <c r="K570" s="242"/>
      <c r="L570" s="246"/>
      <c r="M570" s="247"/>
      <c r="N570" s="248"/>
      <c r="O570" s="248"/>
      <c r="P570" s="248"/>
      <c r="Q570" s="248"/>
      <c r="R570" s="248"/>
      <c r="S570" s="248"/>
      <c r="T570" s="249"/>
      <c r="AT570" s="250" t="s">
        <v>172</v>
      </c>
      <c r="AU570" s="250" t="s">
        <v>82</v>
      </c>
      <c r="AV570" s="14" t="s">
        <v>80</v>
      </c>
      <c r="AW570" s="14" t="s">
        <v>36</v>
      </c>
      <c r="AX570" s="14" t="s">
        <v>73</v>
      </c>
      <c r="AY570" s="250" t="s">
        <v>162</v>
      </c>
    </row>
    <row r="571" spans="2:51" s="14" customFormat="1" ht="13.5">
      <c r="B571" s="241"/>
      <c r="C571" s="242"/>
      <c r="D571" s="218" t="s">
        <v>172</v>
      </c>
      <c r="E571" s="243" t="s">
        <v>23</v>
      </c>
      <c r="F571" s="244" t="s">
        <v>255</v>
      </c>
      <c r="G571" s="242"/>
      <c r="H571" s="243" t="s">
        <v>23</v>
      </c>
      <c r="I571" s="245"/>
      <c r="J571" s="242"/>
      <c r="K571" s="242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172</v>
      </c>
      <c r="AU571" s="250" t="s">
        <v>82</v>
      </c>
      <c r="AV571" s="14" t="s">
        <v>80</v>
      </c>
      <c r="AW571" s="14" t="s">
        <v>36</v>
      </c>
      <c r="AX571" s="14" t="s">
        <v>73</v>
      </c>
      <c r="AY571" s="250" t="s">
        <v>162</v>
      </c>
    </row>
    <row r="572" spans="2:51" s="12" customFormat="1" ht="13.5">
      <c r="B572" s="216"/>
      <c r="C572" s="217"/>
      <c r="D572" s="218" t="s">
        <v>172</v>
      </c>
      <c r="E572" s="219" t="s">
        <v>23</v>
      </c>
      <c r="F572" s="220" t="s">
        <v>529</v>
      </c>
      <c r="G572" s="217"/>
      <c r="H572" s="221">
        <v>8.12</v>
      </c>
      <c r="I572" s="222"/>
      <c r="J572" s="217"/>
      <c r="K572" s="217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172</v>
      </c>
      <c r="AU572" s="227" t="s">
        <v>82</v>
      </c>
      <c r="AV572" s="12" t="s">
        <v>82</v>
      </c>
      <c r="AW572" s="12" t="s">
        <v>36</v>
      </c>
      <c r="AX572" s="12" t="s">
        <v>73</v>
      </c>
      <c r="AY572" s="227" t="s">
        <v>162</v>
      </c>
    </row>
    <row r="573" spans="2:51" s="12" customFormat="1" ht="13.5">
      <c r="B573" s="216"/>
      <c r="C573" s="217"/>
      <c r="D573" s="218" t="s">
        <v>172</v>
      </c>
      <c r="E573" s="219" t="s">
        <v>23</v>
      </c>
      <c r="F573" s="220" t="s">
        <v>873</v>
      </c>
      <c r="G573" s="217"/>
      <c r="H573" s="221">
        <v>0.37</v>
      </c>
      <c r="I573" s="222"/>
      <c r="J573" s="217"/>
      <c r="K573" s="217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172</v>
      </c>
      <c r="AU573" s="227" t="s">
        <v>82</v>
      </c>
      <c r="AV573" s="12" t="s">
        <v>82</v>
      </c>
      <c r="AW573" s="12" t="s">
        <v>36</v>
      </c>
      <c r="AX573" s="12" t="s">
        <v>73</v>
      </c>
      <c r="AY573" s="227" t="s">
        <v>162</v>
      </c>
    </row>
    <row r="574" spans="2:51" s="15" customFormat="1" ht="13.5">
      <c r="B574" s="251"/>
      <c r="C574" s="252"/>
      <c r="D574" s="218" t="s">
        <v>172</v>
      </c>
      <c r="E574" s="253" t="s">
        <v>23</v>
      </c>
      <c r="F574" s="254" t="s">
        <v>257</v>
      </c>
      <c r="G574" s="252"/>
      <c r="H574" s="255">
        <v>8.49</v>
      </c>
      <c r="I574" s="256"/>
      <c r="J574" s="252"/>
      <c r="K574" s="252"/>
      <c r="L574" s="257"/>
      <c r="M574" s="258"/>
      <c r="N574" s="259"/>
      <c r="O574" s="259"/>
      <c r="P574" s="259"/>
      <c r="Q574" s="259"/>
      <c r="R574" s="259"/>
      <c r="S574" s="259"/>
      <c r="T574" s="260"/>
      <c r="AT574" s="261" t="s">
        <v>172</v>
      </c>
      <c r="AU574" s="261" t="s">
        <v>82</v>
      </c>
      <c r="AV574" s="15" t="s">
        <v>183</v>
      </c>
      <c r="AW574" s="15" t="s">
        <v>36</v>
      </c>
      <c r="AX574" s="15" t="s">
        <v>73</v>
      </c>
      <c r="AY574" s="261" t="s">
        <v>162</v>
      </c>
    </row>
    <row r="575" spans="2:51" s="14" customFormat="1" ht="13.5">
      <c r="B575" s="241"/>
      <c r="C575" s="242"/>
      <c r="D575" s="218" t="s">
        <v>172</v>
      </c>
      <c r="E575" s="243" t="s">
        <v>23</v>
      </c>
      <c r="F575" s="244" t="s">
        <v>258</v>
      </c>
      <c r="G575" s="242"/>
      <c r="H575" s="243" t="s">
        <v>23</v>
      </c>
      <c r="I575" s="245"/>
      <c r="J575" s="242"/>
      <c r="K575" s="242"/>
      <c r="L575" s="246"/>
      <c r="M575" s="247"/>
      <c r="N575" s="248"/>
      <c r="O575" s="248"/>
      <c r="P575" s="248"/>
      <c r="Q575" s="248"/>
      <c r="R575" s="248"/>
      <c r="S575" s="248"/>
      <c r="T575" s="249"/>
      <c r="AT575" s="250" t="s">
        <v>172</v>
      </c>
      <c r="AU575" s="250" t="s">
        <v>82</v>
      </c>
      <c r="AV575" s="14" t="s">
        <v>80</v>
      </c>
      <c r="AW575" s="14" t="s">
        <v>36</v>
      </c>
      <c r="AX575" s="14" t="s">
        <v>73</v>
      </c>
      <c r="AY575" s="250" t="s">
        <v>162</v>
      </c>
    </row>
    <row r="576" spans="2:51" s="12" customFormat="1" ht="13.5">
      <c r="B576" s="216"/>
      <c r="C576" s="217"/>
      <c r="D576" s="218" t="s">
        <v>172</v>
      </c>
      <c r="E576" s="219" t="s">
        <v>23</v>
      </c>
      <c r="F576" s="220" t="s">
        <v>530</v>
      </c>
      <c r="G576" s="217"/>
      <c r="H576" s="221">
        <v>8.153</v>
      </c>
      <c r="I576" s="222"/>
      <c r="J576" s="217"/>
      <c r="K576" s="217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172</v>
      </c>
      <c r="AU576" s="227" t="s">
        <v>82</v>
      </c>
      <c r="AV576" s="12" t="s">
        <v>82</v>
      </c>
      <c r="AW576" s="12" t="s">
        <v>36</v>
      </c>
      <c r="AX576" s="12" t="s">
        <v>73</v>
      </c>
      <c r="AY576" s="227" t="s">
        <v>162</v>
      </c>
    </row>
    <row r="577" spans="2:51" s="12" customFormat="1" ht="13.5">
      <c r="B577" s="216"/>
      <c r="C577" s="217"/>
      <c r="D577" s="218" t="s">
        <v>172</v>
      </c>
      <c r="E577" s="219" t="s">
        <v>23</v>
      </c>
      <c r="F577" s="220" t="s">
        <v>874</v>
      </c>
      <c r="G577" s="217"/>
      <c r="H577" s="221">
        <v>0.13</v>
      </c>
      <c r="I577" s="222"/>
      <c r="J577" s="217"/>
      <c r="K577" s="217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172</v>
      </c>
      <c r="AU577" s="227" t="s">
        <v>82</v>
      </c>
      <c r="AV577" s="12" t="s">
        <v>82</v>
      </c>
      <c r="AW577" s="12" t="s">
        <v>36</v>
      </c>
      <c r="AX577" s="12" t="s">
        <v>73</v>
      </c>
      <c r="AY577" s="227" t="s">
        <v>162</v>
      </c>
    </row>
    <row r="578" spans="2:51" s="15" customFormat="1" ht="13.5">
      <c r="B578" s="251"/>
      <c r="C578" s="252"/>
      <c r="D578" s="218" t="s">
        <v>172</v>
      </c>
      <c r="E578" s="253" t="s">
        <v>23</v>
      </c>
      <c r="F578" s="254" t="s">
        <v>257</v>
      </c>
      <c r="G578" s="252"/>
      <c r="H578" s="255">
        <v>8.283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AT578" s="261" t="s">
        <v>172</v>
      </c>
      <c r="AU578" s="261" t="s">
        <v>82</v>
      </c>
      <c r="AV578" s="15" t="s">
        <v>183</v>
      </c>
      <c r="AW578" s="15" t="s">
        <v>36</v>
      </c>
      <c r="AX578" s="15" t="s">
        <v>73</v>
      </c>
      <c r="AY578" s="261" t="s">
        <v>162</v>
      </c>
    </row>
    <row r="579" spans="2:51" s="14" customFormat="1" ht="13.5">
      <c r="B579" s="241"/>
      <c r="C579" s="242"/>
      <c r="D579" s="218" t="s">
        <v>172</v>
      </c>
      <c r="E579" s="243" t="s">
        <v>23</v>
      </c>
      <c r="F579" s="244" t="s">
        <v>536</v>
      </c>
      <c r="G579" s="242"/>
      <c r="H579" s="243" t="s">
        <v>23</v>
      </c>
      <c r="I579" s="245"/>
      <c r="J579" s="242"/>
      <c r="K579" s="242"/>
      <c r="L579" s="246"/>
      <c r="M579" s="247"/>
      <c r="N579" s="248"/>
      <c r="O579" s="248"/>
      <c r="P579" s="248"/>
      <c r="Q579" s="248"/>
      <c r="R579" s="248"/>
      <c r="S579" s="248"/>
      <c r="T579" s="249"/>
      <c r="AT579" s="250" t="s">
        <v>172</v>
      </c>
      <c r="AU579" s="250" t="s">
        <v>82</v>
      </c>
      <c r="AV579" s="14" t="s">
        <v>80</v>
      </c>
      <c r="AW579" s="14" t="s">
        <v>36</v>
      </c>
      <c r="AX579" s="14" t="s">
        <v>73</v>
      </c>
      <c r="AY579" s="250" t="s">
        <v>162</v>
      </c>
    </row>
    <row r="580" spans="2:51" s="12" customFormat="1" ht="13.5">
      <c r="B580" s="216"/>
      <c r="C580" s="217"/>
      <c r="D580" s="218" t="s">
        <v>172</v>
      </c>
      <c r="E580" s="219" t="s">
        <v>23</v>
      </c>
      <c r="F580" s="220" t="s">
        <v>263</v>
      </c>
      <c r="G580" s="217"/>
      <c r="H580" s="221">
        <v>24.041</v>
      </c>
      <c r="I580" s="222"/>
      <c r="J580" s="217"/>
      <c r="K580" s="217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172</v>
      </c>
      <c r="AU580" s="227" t="s">
        <v>82</v>
      </c>
      <c r="AV580" s="12" t="s">
        <v>82</v>
      </c>
      <c r="AW580" s="12" t="s">
        <v>36</v>
      </c>
      <c r="AX580" s="12" t="s">
        <v>73</v>
      </c>
      <c r="AY580" s="227" t="s">
        <v>162</v>
      </c>
    </row>
    <row r="581" spans="2:51" s="12" customFormat="1" ht="13.5">
      <c r="B581" s="216"/>
      <c r="C581" s="217"/>
      <c r="D581" s="218" t="s">
        <v>172</v>
      </c>
      <c r="E581" s="219" t="s">
        <v>23</v>
      </c>
      <c r="F581" s="220" t="s">
        <v>879</v>
      </c>
      <c r="G581" s="217"/>
      <c r="H581" s="221">
        <v>0.08</v>
      </c>
      <c r="I581" s="222"/>
      <c r="J581" s="217"/>
      <c r="K581" s="217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172</v>
      </c>
      <c r="AU581" s="227" t="s">
        <v>82</v>
      </c>
      <c r="AV581" s="12" t="s">
        <v>82</v>
      </c>
      <c r="AW581" s="12" t="s">
        <v>36</v>
      </c>
      <c r="AX581" s="12" t="s">
        <v>73</v>
      </c>
      <c r="AY581" s="227" t="s">
        <v>162</v>
      </c>
    </row>
    <row r="582" spans="2:51" s="15" customFormat="1" ht="13.5">
      <c r="B582" s="251"/>
      <c r="C582" s="252"/>
      <c r="D582" s="218" t="s">
        <v>172</v>
      </c>
      <c r="E582" s="253" t="s">
        <v>23</v>
      </c>
      <c r="F582" s="254" t="s">
        <v>257</v>
      </c>
      <c r="G582" s="252"/>
      <c r="H582" s="255">
        <v>24.121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172</v>
      </c>
      <c r="AU582" s="261" t="s">
        <v>82</v>
      </c>
      <c r="AV582" s="15" t="s">
        <v>183</v>
      </c>
      <c r="AW582" s="15" t="s">
        <v>36</v>
      </c>
      <c r="AX582" s="15" t="s">
        <v>73</v>
      </c>
      <c r="AY582" s="261" t="s">
        <v>162</v>
      </c>
    </row>
    <row r="583" spans="2:51" s="14" customFormat="1" ht="13.5">
      <c r="B583" s="241"/>
      <c r="C583" s="242"/>
      <c r="D583" s="218" t="s">
        <v>172</v>
      </c>
      <c r="E583" s="243" t="s">
        <v>23</v>
      </c>
      <c r="F583" s="244" t="s">
        <v>548</v>
      </c>
      <c r="G583" s="242"/>
      <c r="H583" s="243" t="s">
        <v>23</v>
      </c>
      <c r="I583" s="245"/>
      <c r="J583" s="242"/>
      <c r="K583" s="242"/>
      <c r="L583" s="246"/>
      <c r="M583" s="247"/>
      <c r="N583" s="248"/>
      <c r="O583" s="248"/>
      <c r="P583" s="248"/>
      <c r="Q583" s="248"/>
      <c r="R583" s="248"/>
      <c r="S583" s="248"/>
      <c r="T583" s="249"/>
      <c r="AT583" s="250" t="s">
        <v>172</v>
      </c>
      <c r="AU583" s="250" t="s">
        <v>82</v>
      </c>
      <c r="AV583" s="14" t="s">
        <v>80</v>
      </c>
      <c r="AW583" s="14" t="s">
        <v>36</v>
      </c>
      <c r="AX583" s="14" t="s">
        <v>73</v>
      </c>
      <c r="AY583" s="250" t="s">
        <v>162</v>
      </c>
    </row>
    <row r="584" spans="2:51" s="12" customFormat="1" ht="13.5">
      <c r="B584" s="216"/>
      <c r="C584" s="217"/>
      <c r="D584" s="218" t="s">
        <v>172</v>
      </c>
      <c r="E584" s="219" t="s">
        <v>23</v>
      </c>
      <c r="F584" s="220" t="s">
        <v>549</v>
      </c>
      <c r="G584" s="217"/>
      <c r="H584" s="221">
        <v>12.69</v>
      </c>
      <c r="I584" s="222"/>
      <c r="J584" s="217"/>
      <c r="K584" s="217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172</v>
      </c>
      <c r="AU584" s="227" t="s">
        <v>82</v>
      </c>
      <c r="AV584" s="12" t="s">
        <v>82</v>
      </c>
      <c r="AW584" s="12" t="s">
        <v>36</v>
      </c>
      <c r="AX584" s="12" t="s">
        <v>73</v>
      </c>
      <c r="AY584" s="227" t="s">
        <v>162</v>
      </c>
    </row>
    <row r="585" spans="2:51" s="15" customFormat="1" ht="13.5">
      <c r="B585" s="251"/>
      <c r="C585" s="252"/>
      <c r="D585" s="218" t="s">
        <v>172</v>
      </c>
      <c r="E585" s="253" t="s">
        <v>23</v>
      </c>
      <c r="F585" s="254" t="s">
        <v>257</v>
      </c>
      <c r="G585" s="252"/>
      <c r="H585" s="255">
        <v>12.69</v>
      </c>
      <c r="I585" s="256"/>
      <c r="J585" s="252"/>
      <c r="K585" s="252"/>
      <c r="L585" s="257"/>
      <c r="M585" s="258"/>
      <c r="N585" s="259"/>
      <c r="O585" s="259"/>
      <c r="P585" s="259"/>
      <c r="Q585" s="259"/>
      <c r="R585" s="259"/>
      <c r="S585" s="259"/>
      <c r="T585" s="260"/>
      <c r="AT585" s="261" t="s">
        <v>172</v>
      </c>
      <c r="AU585" s="261" t="s">
        <v>82</v>
      </c>
      <c r="AV585" s="15" t="s">
        <v>183</v>
      </c>
      <c r="AW585" s="15" t="s">
        <v>36</v>
      </c>
      <c r="AX585" s="15" t="s">
        <v>73</v>
      </c>
      <c r="AY585" s="261" t="s">
        <v>162</v>
      </c>
    </row>
    <row r="586" spans="2:51" s="13" customFormat="1" ht="13.5">
      <c r="B586" s="228"/>
      <c r="C586" s="229"/>
      <c r="D586" s="218" t="s">
        <v>172</v>
      </c>
      <c r="E586" s="230" t="s">
        <v>23</v>
      </c>
      <c r="F586" s="231" t="s">
        <v>174</v>
      </c>
      <c r="G586" s="229"/>
      <c r="H586" s="232">
        <v>53.584</v>
      </c>
      <c r="I586" s="233"/>
      <c r="J586" s="229"/>
      <c r="K586" s="229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172</v>
      </c>
      <c r="AU586" s="238" t="s">
        <v>82</v>
      </c>
      <c r="AV586" s="13" t="s">
        <v>170</v>
      </c>
      <c r="AW586" s="13" t="s">
        <v>36</v>
      </c>
      <c r="AX586" s="13" t="s">
        <v>80</v>
      </c>
      <c r="AY586" s="238" t="s">
        <v>162</v>
      </c>
    </row>
    <row r="587" spans="2:65" s="1" customFormat="1" ht="16.5" customHeight="1">
      <c r="B587" s="42"/>
      <c r="C587" s="204" t="s">
        <v>880</v>
      </c>
      <c r="D587" s="204" t="s">
        <v>165</v>
      </c>
      <c r="E587" s="205" t="s">
        <v>881</v>
      </c>
      <c r="F587" s="206" t="s">
        <v>882</v>
      </c>
      <c r="G587" s="207" t="s">
        <v>168</v>
      </c>
      <c r="H587" s="208">
        <v>53.584</v>
      </c>
      <c r="I587" s="209"/>
      <c r="J587" s="210">
        <f>ROUND(I587*H587,2)</f>
        <v>0</v>
      </c>
      <c r="K587" s="206" t="s">
        <v>169</v>
      </c>
      <c r="L587" s="62"/>
      <c r="M587" s="211" t="s">
        <v>23</v>
      </c>
      <c r="N587" s="212" t="s">
        <v>44</v>
      </c>
      <c r="O587" s="43"/>
      <c r="P587" s="213">
        <f>O587*H587</f>
        <v>0</v>
      </c>
      <c r="Q587" s="213">
        <v>0.0002</v>
      </c>
      <c r="R587" s="213">
        <f>Q587*H587</f>
        <v>0.0107168</v>
      </c>
      <c r="S587" s="213">
        <v>0</v>
      </c>
      <c r="T587" s="214">
        <f>S587*H587</f>
        <v>0</v>
      </c>
      <c r="AR587" s="25" t="s">
        <v>266</v>
      </c>
      <c r="AT587" s="25" t="s">
        <v>165</v>
      </c>
      <c r="AU587" s="25" t="s">
        <v>82</v>
      </c>
      <c r="AY587" s="25" t="s">
        <v>162</v>
      </c>
      <c r="BE587" s="215">
        <f>IF(N587="základní",J587,0)</f>
        <v>0</v>
      </c>
      <c r="BF587" s="215">
        <f>IF(N587="snížená",J587,0)</f>
        <v>0</v>
      </c>
      <c r="BG587" s="215">
        <f>IF(N587="zákl. přenesená",J587,0)</f>
        <v>0</v>
      </c>
      <c r="BH587" s="215">
        <f>IF(N587="sníž. přenesená",J587,0)</f>
        <v>0</v>
      </c>
      <c r="BI587" s="215">
        <f>IF(N587="nulová",J587,0)</f>
        <v>0</v>
      </c>
      <c r="BJ587" s="25" t="s">
        <v>80</v>
      </c>
      <c r="BK587" s="215">
        <f>ROUND(I587*H587,2)</f>
        <v>0</v>
      </c>
      <c r="BL587" s="25" t="s">
        <v>266</v>
      </c>
      <c r="BM587" s="25" t="s">
        <v>883</v>
      </c>
    </row>
    <row r="588" spans="2:51" s="12" customFormat="1" ht="13.5">
      <c r="B588" s="216"/>
      <c r="C588" s="217"/>
      <c r="D588" s="218" t="s">
        <v>172</v>
      </c>
      <c r="E588" s="219" t="s">
        <v>23</v>
      </c>
      <c r="F588" s="220" t="s">
        <v>723</v>
      </c>
      <c r="G588" s="217"/>
      <c r="H588" s="221">
        <v>53.584</v>
      </c>
      <c r="I588" s="222"/>
      <c r="J588" s="217"/>
      <c r="K588" s="217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172</v>
      </c>
      <c r="AU588" s="227" t="s">
        <v>82</v>
      </c>
      <c r="AV588" s="12" t="s">
        <v>82</v>
      </c>
      <c r="AW588" s="12" t="s">
        <v>36</v>
      </c>
      <c r="AX588" s="12" t="s">
        <v>73</v>
      </c>
      <c r="AY588" s="227" t="s">
        <v>162</v>
      </c>
    </row>
    <row r="589" spans="2:51" s="13" customFormat="1" ht="13.5">
      <c r="B589" s="228"/>
      <c r="C589" s="229"/>
      <c r="D589" s="218" t="s">
        <v>172</v>
      </c>
      <c r="E589" s="230" t="s">
        <v>23</v>
      </c>
      <c r="F589" s="231" t="s">
        <v>174</v>
      </c>
      <c r="G589" s="229"/>
      <c r="H589" s="232">
        <v>53.584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172</v>
      </c>
      <c r="AU589" s="238" t="s">
        <v>82</v>
      </c>
      <c r="AV589" s="13" t="s">
        <v>170</v>
      </c>
      <c r="AW589" s="13" t="s">
        <v>36</v>
      </c>
      <c r="AX589" s="13" t="s">
        <v>80</v>
      </c>
      <c r="AY589" s="238" t="s">
        <v>162</v>
      </c>
    </row>
    <row r="590" spans="2:65" s="1" customFormat="1" ht="25.5" customHeight="1">
      <c r="B590" s="42"/>
      <c r="C590" s="204" t="s">
        <v>884</v>
      </c>
      <c r="D590" s="204" t="s">
        <v>165</v>
      </c>
      <c r="E590" s="205" t="s">
        <v>885</v>
      </c>
      <c r="F590" s="206" t="s">
        <v>886</v>
      </c>
      <c r="G590" s="207" t="s">
        <v>168</v>
      </c>
      <c r="H590" s="208">
        <v>53.584</v>
      </c>
      <c r="I590" s="209"/>
      <c r="J590" s="210">
        <f>ROUND(I590*H590,2)</f>
        <v>0</v>
      </c>
      <c r="K590" s="206" t="s">
        <v>169</v>
      </c>
      <c r="L590" s="62"/>
      <c r="M590" s="211" t="s">
        <v>23</v>
      </c>
      <c r="N590" s="212" t="s">
        <v>44</v>
      </c>
      <c r="O590" s="43"/>
      <c r="P590" s="213">
        <f>O590*H590</f>
        <v>0</v>
      </c>
      <c r="Q590" s="213">
        <v>0.00455</v>
      </c>
      <c r="R590" s="213">
        <f>Q590*H590</f>
        <v>0.24380720000000003</v>
      </c>
      <c r="S590" s="213">
        <v>0</v>
      </c>
      <c r="T590" s="214">
        <f>S590*H590</f>
        <v>0</v>
      </c>
      <c r="AR590" s="25" t="s">
        <v>266</v>
      </c>
      <c r="AT590" s="25" t="s">
        <v>165</v>
      </c>
      <c r="AU590" s="25" t="s">
        <v>82</v>
      </c>
      <c r="AY590" s="25" t="s">
        <v>162</v>
      </c>
      <c r="BE590" s="215">
        <f>IF(N590="základní",J590,0)</f>
        <v>0</v>
      </c>
      <c r="BF590" s="215">
        <f>IF(N590="snížená",J590,0)</f>
        <v>0</v>
      </c>
      <c r="BG590" s="215">
        <f>IF(N590="zákl. přenesená",J590,0)</f>
        <v>0</v>
      </c>
      <c r="BH590" s="215">
        <f>IF(N590="sníž. přenesená",J590,0)</f>
        <v>0</v>
      </c>
      <c r="BI590" s="215">
        <f>IF(N590="nulová",J590,0)</f>
        <v>0</v>
      </c>
      <c r="BJ590" s="25" t="s">
        <v>80</v>
      </c>
      <c r="BK590" s="215">
        <f>ROUND(I590*H590,2)</f>
        <v>0</v>
      </c>
      <c r="BL590" s="25" t="s">
        <v>266</v>
      </c>
      <c r="BM590" s="25" t="s">
        <v>887</v>
      </c>
    </row>
    <row r="591" spans="2:51" s="12" customFormat="1" ht="13.5">
      <c r="B591" s="216"/>
      <c r="C591" s="217"/>
      <c r="D591" s="218" t="s">
        <v>172</v>
      </c>
      <c r="E591" s="219" t="s">
        <v>23</v>
      </c>
      <c r="F591" s="220" t="s">
        <v>723</v>
      </c>
      <c r="G591" s="217"/>
      <c r="H591" s="221">
        <v>53.584</v>
      </c>
      <c r="I591" s="222"/>
      <c r="J591" s="217"/>
      <c r="K591" s="217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172</v>
      </c>
      <c r="AU591" s="227" t="s">
        <v>82</v>
      </c>
      <c r="AV591" s="12" t="s">
        <v>82</v>
      </c>
      <c r="AW591" s="12" t="s">
        <v>36</v>
      </c>
      <c r="AX591" s="12" t="s">
        <v>73</v>
      </c>
      <c r="AY591" s="227" t="s">
        <v>162</v>
      </c>
    </row>
    <row r="592" spans="2:51" s="13" customFormat="1" ht="13.5">
      <c r="B592" s="228"/>
      <c r="C592" s="229"/>
      <c r="D592" s="218" t="s">
        <v>172</v>
      </c>
      <c r="E592" s="230" t="s">
        <v>23</v>
      </c>
      <c r="F592" s="231" t="s">
        <v>174</v>
      </c>
      <c r="G592" s="229"/>
      <c r="H592" s="232">
        <v>53.584</v>
      </c>
      <c r="I592" s="233"/>
      <c r="J592" s="229"/>
      <c r="K592" s="229"/>
      <c r="L592" s="234"/>
      <c r="M592" s="235"/>
      <c r="N592" s="236"/>
      <c r="O592" s="236"/>
      <c r="P592" s="236"/>
      <c r="Q592" s="236"/>
      <c r="R592" s="236"/>
      <c r="S592" s="236"/>
      <c r="T592" s="237"/>
      <c r="AT592" s="238" t="s">
        <v>172</v>
      </c>
      <c r="AU592" s="238" t="s">
        <v>82</v>
      </c>
      <c r="AV592" s="13" t="s">
        <v>170</v>
      </c>
      <c r="AW592" s="13" t="s">
        <v>36</v>
      </c>
      <c r="AX592" s="13" t="s">
        <v>80</v>
      </c>
      <c r="AY592" s="238" t="s">
        <v>162</v>
      </c>
    </row>
    <row r="593" spans="2:65" s="1" customFormat="1" ht="16.5" customHeight="1">
      <c r="B593" s="42"/>
      <c r="C593" s="204" t="s">
        <v>888</v>
      </c>
      <c r="D593" s="204" t="s">
        <v>165</v>
      </c>
      <c r="E593" s="205" t="s">
        <v>889</v>
      </c>
      <c r="F593" s="206" t="s">
        <v>890</v>
      </c>
      <c r="G593" s="207" t="s">
        <v>168</v>
      </c>
      <c r="H593" s="208">
        <v>53.584</v>
      </c>
      <c r="I593" s="209"/>
      <c r="J593" s="210">
        <f>ROUND(I593*H593,2)</f>
        <v>0</v>
      </c>
      <c r="K593" s="206" t="s">
        <v>169</v>
      </c>
      <c r="L593" s="62"/>
      <c r="M593" s="211" t="s">
        <v>23</v>
      </c>
      <c r="N593" s="212" t="s">
        <v>44</v>
      </c>
      <c r="O593" s="43"/>
      <c r="P593" s="213">
        <f>O593*H593</f>
        <v>0</v>
      </c>
      <c r="Q593" s="213">
        <v>0.0003</v>
      </c>
      <c r="R593" s="213">
        <f>Q593*H593</f>
        <v>0.016075199999999998</v>
      </c>
      <c r="S593" s="213">
        <v>0</v>
      </c>
      <c r="T593" s="214">
        <f>S593*H593</f>
        <v>0</v>
      </c>
      <c r="AR593" s="25" t="s">
        <v>266</v>
      </c>
      <c r="AT593" s="25" t="s">
        <v>165</v>
      </c>
      <c r="AU593" s="25" t="s">
        <v>82</v>
      </c>
      <c r="AY593" s="25" t="s">
        <v>162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25" t="s">
        <v>80</v>
      </c>
      <c r="BK593" s="215">
        <f>ROUND(I593*H593,2)</f>
        <v>0</v>
      </c>
      <c r="BL593" s="25" t="s">
        <v>266</v>
      </c>
      <c r="BM593" s="25" t="s">
        <v>891</v>
      </c>
    </row>
    <row r="594" spans="2:51" s="12" customFormat="1" ht="13.5">
      <c r="B594" s="216"/>
      <c r="C594" s="217"/>
      <c r="D594" s="218" t="s">
        <v>172</v>
      </c>
      <c r="E594" s="219" t="s">
        <v>23</v>
      </c>
      <c r="F594" s="220" t="s">
        <v>723</v>
      </c>
      <c r="G594" s="217"/>
      <c r="H594" s="221">
        <v>53.584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172</v>
      </c>
      <c r="AU594" s="227" t="s">
        <v>82</v>
      </c>
      <c r="AV594" s="12" t="s">
        <v>82</v>
      </c>
      <c r="AW594" s="12" t="s">
        <v>36</v>
      </c>
      <c r="AX594" s="12" t="s">
        <v>73</v>
      </c>
      <c r="AY594" s="227" t="s">
        <v>162</v>
      </c>
    </row>
    <row r="595" spans="2:51" s="13" customFormat="1" ht="13.5">
      <c r="B595" s="228"/>
      <c r="C595" s="229"/>
      <c r="D595" s="218" t="s">
        <v>172</v>
      </c>
      <c r="E595" s="230" t="s">
        <v>23</v>
      </c>
      <c r="F595" s="231" t="s">
        <v>174</v>
      </c>
      <c r="G595" s="229"/>
      <c r="H595" s="232">
        <v>53.584</v>
      </c>
      <c r="I595" s="233"/>
      <c r="J595" s="229"/>
      <c r="K595" s="229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172</v>
      </c>
      <c r="AU595" s="238" t="s">
        <v>82</v>
      </c>
      <c r="AV595" s="13" t="s">
        <v>170</v>
      </c>
      <c r="AW595" s="13" t="s">
        <v>36</v>
      </c>
      <c r="AX595" s="13" t="s">
        <v>80</v>
      </c>
      <c r="AY595" s="238" t="s">
        <v>162</v>
      </c>
    </row>
    <row r="596" spans="2:65" s="1" customFormat="1" ht="25.5" customHeight="1">
      <c r="B596" s="42"/>
      <c r="C596" s="265" t="s">
        <v>892</v>
      </c>
      <c r="D596" s="265" t="s">
        <v>624</v>
      </c>
      <c r="E596" s="266" t="s">
        <v>893</v>
      </c>
      <c r="F596" s="267" t="s">
        <v>894</v>
      </c>
      <c r="G596" s="268" t="s">
        <v>168</v>
      </c>
      <c r="H596" s="269">
        <v>58.942</v>
      </c>
      <c r="I596" s="270"/>
      <c r="J596" s="271">
        <f>ROUND(I596*H596,2)</f>
        <v>0</v>
      </c>
      <c r="K596" s="267" t="s">
        <v>169</v>
      </c>
      <c r="L596" s="272"/>
      <c r="M596" s="273" t="s">
        <v>23</v>
      </c>
      <c r="N596" s="274" t="s">
        <v>44</v>
      </c>
      <c r="O596" s="43"/>
      <c r="P596" s="213">
        <f>O596*H596</f>
        <v>0</v>
      </c>
      <c r="Q596" s="213">
        <v>0.00277</v>
      </c>
      <c r="R596" s="213">
        <f>Q596*H596</f>
        <v>0.16326933999999999</v>
      </c>
      <c r="S596" s="213">
        <v>0</v>
      </c>
      <c r="T596" s="214">
        <f>S596*H596</f>
        <v>0</v>
      </c>
      <c r="AR596" s="25" t="s">
        <v>371</v>
      </c>
      <c r="AT596" s="25" t="s">
        <v>624</v>
      </c>
      <c r="AU596" s="25" t="s">
        <v>82</v>
      </c>
      <c r="AY596" s="25" t="s">
        <v>162</v>
      </c>
      <c r="BE596" s="215">
        <f>IF(N596="základní",J596,0)</f>
        <v>0</v>
      </c>
      <c r="BF596" s="215">
        <f>IF(N596="snížená",J596,0)</f>
        <v>0</v>
      </c>
      <c r="BG596" s="215">
        <f>IF(N596="zákl. přenesená",J596,0)</f>
        <v>0</v>
      </c>
      <c r="BH596" s="215">
        <f>IF(N596="sníž. přenesená",J596,0)</f>
        <v>0</v>
      </c>
      <c r="BI596" s="215">
        <f>IF(N596="nulová",J596,0)</f>
        <v>0</v>
      </c>
      <c r="BJ596" s="25" t="s">
        <v>80</v>
      </c>
      <c r="BK596" s="215">
        <f>ROUND(I596*H596,2)</f>
        <v>0</v>
      </c>
      <c r="BL596" s="25" t="s">
        <v>266</v>
      </c>
      <c r="BM596" s="25" t="s">
        <v>895</v>
      </c>
    </row>
    <row r="597" spans="2:51" s="12" customFormat="1" ht="13.5">
      <c r="B597" s="216"/>
      <c r="C597" s="217"/>
      <c r="D597" s="218" t="s">
        <v>172</v>
      </c>
      <c r="E597" s="217"/>
      <c r="F597" s="220" t="s">
        <v>896</v>
      </c>
      <c r="G597" s="217"/>
      <c r="H597" s="221">
        <v>58.942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172</v>
      </c>
      <c r="AU597" s="227" t="s">
        <v>82</v>
      </c>
      <c r="AV597" s="12" t="s">
        <v>82</v>
      </c>
      <c r="AW597" s="12" t="s">
        <v>6</v>
      </c>
      <c r="AX597" s="12" t="s">
        <v>80</v>
      </c>
      <c r="AY597" s="227" t="s">
        <v>162</v>
      </c>
    </row>
    <row r="598" spans="2:65" s="1" customFormat="1" ht="16.5" customHeight="1">
      <c r="B598" s="42"/>
      <c r="C598" s="204" t="s">
        <v>897</v>
      </c>
      <c r="D598" s="204" t="s">
        <v>165</v>
      </c>
      <c r="E598" s="205" t="s">
        <v>898</v>
      </c>
      <c r="F598" s="206" t="s">
        <v>899</v>
      </c>
      <c r="G598" s="207" t="s">
        <v>186</v>
      </c>
      <c r="H598" s="208">
        <v>54.5</v>
      </c>
      <c r="I598" s="209"/>
      <c r="J598" s="210">
        <f>ROUND(I598*H598,2)</f>
        <v>0</v>
      </c>
      <c r="K598" s="206" t="s">
        <v>169</v>
      </c>
      <c r="L598" s="62"/>
      <c r="M598" s="211" t="s">
        <v>23</v>
      </c>
      <c r="N598" s="212" t="s">
        <v>44</v>
      </c>
      <c r="O598" s="43"/>
      <c r="P598" s="213">
        <f>O598*H598</f>
        <v>0</v>
      </c>
      <c r="Q598" s="213">
        <v>1E-05</v>
      </c>
      <c r="R598" s="213">
        <f>Q598*H598</f>
        <v>0.000545</v>
      </c>
      <c r="S598" s="213">
        <v>0</v>
      </c>
      <c r="T598" s="214">
        <f>S598*H598</f>
        <v>0</v>
      </c>
      <c r="AR598" s="25" t="s">
        <v>266</v>
      </c>
      <c r="AT598" s="25" t="s">
        <v>165</v>
      </c>
      <c r="AU598" s="25" t="s">
        <v>82</v>
      </c>
      <c r="AY598" s="25" t="s">
        <v>162</v>
      </c>
      <c r="BE598" s="215">
        <f>IF(N598="základní",J598,0)</f>
        <v>0</v>
      </c>
      <c r="BF598" s="215">
        <f>IF(N598="snížená",J598,0)</f>
        <v>0</v>
      </c>
      <c r="BG598" s="215">
        <f>IF(N598="zákl. přenesená",J598,0)</f>
        <v>0</v>
      </c>
      <c r="BH598" s="215">
        <f>IF(N598="sníž. přenesená",J598,0)</f>
        <v>0</v>
      </c>
      <c r="BI598" s="215">
        <f>IF(N598="nulová",J598,0)</f>
        <v>0</v>
      </c>
      <c r="BJ598" s="25" t="s">
        <v>80</v>
      </c>
      <c r="BK598" s="215">
        <f>ROUND(I598*H598,2)</f>
        <v>0</v>
      </c>
      <c r="BL598" s="25" t="s">
        <v>266</v>
      </c>
      <c r="BM598" s="25" t="s">
        <v>900</v>
      </c>
    </row>
    <row r="599" spans="2:51" s="14" customFormat="1" ht="13.5">
      <c r="B599" s="241"/>
      <c r="C599" s="242"/>
      <c r="D599" s="218" t="s">
        <v>172</v>
      </c>
      <c r="E599" s="243" t="s">
        <v>23</v>
      </c>
      <c r="F599" s="244" t="s">
        <v>491</v>
      </c>
      <c r="G599" s="242"/>
      <c r="H599" s="243" t="s">
        <v>23</v>
      </c>
      <c r="I599" s="245"/>
      <c r="J599" s="242"/>
      <c r="K599" s="242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172</v>
      </c>
      <c r="AU599" s="250" t="s">
        <v>82</v>
      </c>
      <c r="AV599" s="14" t="s">
        <v>80</v>
      </c>
      <c r="AW599" s="14" t="s">
        <v>36</v>
      </c>
      <c r="AX599" s="14" t="s">
        <v>73</v>
      </c>
      <c r="AY599" s="250" t="s">
        <v>162</v>
      </c>
    </row>
    <row r="600" spans="2:51" s="14" customFormat="1" ht="13.5">
      <c r="B600" s="241"/>
      <c r="C600" s="242"/>
      <c r="D600" s="218" t="s">
        <v>172</v>
      </c>
      <c r="E600" s="243" t="s">
        <v>23</v>
      </c>
      <c r="F600" s="244" t="s">
        <v>255</v>
      </c>
      <c r="G600" s="242"/>
      <c r="H600" s="243" t="s">
        <v>23</v>
      </c>
      <c r="I600" s="245"/>
      <c r="J600" s="242"/>
      <c r="K600" s="242"/>
      <c r="L600" s="246"/>
      <c r="M600" s="247"/>
      <c r="N600" s="248"/>
      <c r="O600" s="248"/>
      <c r="P600" s="248"/>
      <c r="Q600" s="248"/>
      <c r="R600" s="248"/>
      <c r="S600" s="248"/>
      <c r="T600" s="249"/>
      <c r="AT600" s="250" t="s">
        <v>172</v>
      </c>
      <c r="AU600" s="250" t="s">
        <v>82</v>
      </c>
      <c r="AV600" s="14" t="s">
        <v>80</v>
      </c>
      <c r="AW600" s="14" t="s">
        <v>36</v>
      </c>
      <c r="AX600" s="14" t="s">
        <v>73</v>
      </c>
      <c r="AY600" s="250" t="s">
        <v>162</v>
      </c>
    </row>
    <row r="601" spans="2:51" s="12" customFormat="1" ht="13.5">
      <c r="B601" s="216"/>
      <c r="C601" s="217"/>
      <c r="D601" s="218" t="s">
        <v>172</v>
      </c>
      <c r="E601" s="219" t="s">
        <v>23</v>
      </c>
      <c r="F601" s="220" t="s">
        <v>901</v>
      </c>
      <c r="G601" s="217"/>
      <c r="H601" s="221">
        <v>12.2</v>
      </c>
      <c r="I601" s="222"/>
      <c r="J601" s="217"/>
      <c r="K601" s="217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172</v>
      </c>
      <c r="AU601" s="227" t="s">
        <v>82</v>
      </c>
      <c r="AV601" s="12" t="s">
        <v>82</v>
      </c>
      <c r="AW601" s="12" t="s">
        <v>36</v>
      </c>
      <c r="AX601" s="12" t="s">
        <v>73</v>
      </c>
      <c r="AY601" s="227" t="s">
        <v>162</v>
      </c>
    </row>
    <row r="602" spans="2:51" s="12" customFormat="1" ht="13.5">
      <c r="B602" s="216"/>
      <c r="C602" s="217"/>
      <c r="D602" s="218" t="s">
        <v>172</v>
      </c>
      <c r="E602" s="219" t="s">
        <v>23</v>
      </c>
      <c r="F602" s="220" t="s">
        <v>902</v>
      </c>
      <c r="G602" s="217"/>
      <c r="H602" s="221">
        <v>-2.2</v>
      </c>
      <c r="I602" s="222"/>
      <c r="J602" s="217"/>
      <c r="K602" s="217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172</v>
      </c>
      <c r="AU602" s="227" t="s">
        <v>82</v>
      </c>
      <c r="AV602" s="12" t="s">
        <v>82</v>
      </c>
      <c r="AW602" s="12" t="s">
        <v>36</v>
      </c>
      <c r="AX602" s="12" t="s">
        <v>73</v>
      </c>
      <c r="AY602" s="227" t="s">
        <v>162</v>
      </c>
    </row>
    <row r="603" spans="2:51" s="15" customFormat="1" ht="13.5">
      <c r="B603" s="251"/>
      <c r="C603" s="252"/>
      <c r="D603" s="218" t="s">
        <v>172</v>
      </c>
      <c r="E603" s="253" t="s">
        <v>23</v>
      </c>
      <c r="F603" s="254" t="s">
        <v>257</v>
      </c>
      <c r="G603" s="252"/>
      <c r="H603" s="255">
        <v>10</v>
      </c>
      <c r="I603" s="256"/>
      <c r="J603" s="252"/>
      <c r="K603" s="252"/>
      <c r="L603" s="257"/>
      <c r="M603" s="258"/>
      <c r="N603" s="259"/>
      <c r="O603" s="259"/>
      <c r="P603" s="259"/>
      <c r="Q603" s="259"/>
      <c r="R603" s="259"/>
      <c r="S603" s="259"/>
      <c r="T603" s="260"/>
      <c r="AT603" s="261" t="s">
        <v>172</v>
      </c>
      <c r="AU603" s="261" t="s">
        <v>82</v>
      </c>
      <c r="AV603" s="15" t="s">
        <v>183</v>
      </c>
      <c r="AW603" s="15" t="s">
        <v>36</v>
      </c>
      <c r="AX603" s="15" t="s">
        <v>73</v>
      </c>
      <c r="AY603" s="261" t="s">
        <v>162</v>
      </c>
    </row>
    <row r="604" spans="2:51" s="14" customFormat="1" ht="13.5">
      <c r="B604" s="241"/>
      <c r="C604" s="242"/>
      <c r="D604" s="218" t="s">
        <v>172</v>
      </c>
      <c r="E604" s="243" t="s">
        <v>23</v>
      </c>
      <c r="F604" s="244" t="s">
        <v>258</v>
      </c>
      <c r="G604" s="242"/>
      <c r="H604" s="243" t="s">
        <v>23</v>
      </c>
      <c r="I604" s="245"/>
      <c r="J604" s="242"/>
      <c r="K604" s="242"/>
      <c r="L604" s="246"/>
      <c r="M604" s="247"/>
      <c r="N604" s="248"/>
      <c r="O604" s="248"/>
      <c r="P604" s="248"/>
      <c r="Q604" s="248"/>
      <c r="R604" s="248"/>
      <c r="S604" s="248"/>
      <c r="T604" s="249"/>
      <c r="AT604" s="250" t="s">
        <v>172</v>
      </c>
      <c r="AU604" s="250" t="s">
        <v>82</v>
      </c>
      <c r="AV604" s="14" t="s">
        <v>80</v>
      </c>
      <c r="AW604" s="14" t="s">
        <v>36</v>
      </c>
      <c r="AX604" s="14" t="s">
        <v>73</v>
      </c>
      <c r="AY604" s="250" t="s">
        <v>162</v>
      </c>
    </row>
    <row r="605" spans="2:51" s="12" customFormat="1" ht="13.5">
      <c r="B605" s="216"/>
      <c r="C605" s="217"/>
      <c r="D605" s="218" t="s">
        <v>172</v>
      </c>
      <c r="E605" s="219" t="s">
        <v>23</v>
      </c>
      <c r="F605" s="220" t="s">
        <v>903</v>
      </c>
      <c r="G605" s="217"/>
      <c r="H605" s="221">
        <v>14.8</v>
      </c>
      <c r="I605" s="222"/>
      <c r="J605" s="217"/>
      <c r="K605" s="217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172</v>
      </c>
      <c r="AU605" s="227" t="s">
        <v>82</v>
      </c>
      <c r="AV605" s="12" t="s">
        <v>82</v>
      </c>
      <c r="AW605" s="12" t="s">
        <v>36</v>
      </c>
      <c r="AX605" s="12" t="s">
        <v>73</v>
      </c>
      <c r="AY605" s="227" t="s">
        <v>162</v>
      </c>
    </row>
    <row r="606" spans="2:51" s="12" customFormat="1" ht="13.5">
      <c r="B606" s="216"/>
      <c r="C606" s="217"/>
      <c r="D606" s="218" t="s">
        <v>172</v>
      </c>
      <c r="E606" s="219" t="s">
        <v>23</v>
      </c>
      <c r="F606" s="220" t="s">
        <v>904</v>
      </c>
      <c r="G606" s="217"/>
      <c r="H606" s="221">
        <v>-2.1</v>
      </c>
      <c r="I606" s="222"/>
      <c r="J606" s="217"/>
      <c r="K606" s="217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172</v>
      </c>
      <c r="AU606" s="227" t="s">
        <v>82</v>
      </c>
      <c r="AV606" s="12" t="s">
        <v>82</v>
      </c>
      <c r="AW606" s="12" t="s">
        <v>36</v>
      </c>
      <c r="AX606" s="12" t="s">
        <v>73</v>
      </c>
      <c r="AY606" s="227" t="s">
        <v>162</v>
      </c>
    </row>
    <row r="607" spans="2:51" s="15" customFormat="1" ht="13.5">
      <c r="B607" s="251"/>
      <c r="C607" s="252"/>
      <c r="D607" s="218" t="s">
        <v>172</v>
      </c>
      <c r="E607" s="253" t="s">
        <v>23</v>
      </c>
      <c r="F607" s="254" t="s">
        <v>257</v>
      </c>
      <c r="G607" s="252"/>
      <c r="H607" s="255">
        <v>12.7</v>
      </c>
      <c r="I607" s="256"/>
      <c r="J607" s="252"/>
      <c r="K607" s="252"/>
      <c r="L607" s="257"/>
      <c r="M607" s="258"/>
      <c r="N607" s="259"/>
      <c r="O607" s="259"/>
      <c r="P607" s="259"/>
      <c r="Q607" s="259"/>
      <c r="R607" s="259"/>
      <c r="S607" s="259"/>
      <c r="T607" s="260"/>
      <c r="AT607" s="261" t="s">
        <v>172</v>
      </c>
      <c r="AU607" s="261" t="s">
        <v>82</v>
      </c>
      <c r="AV607" s="15" t="s">
        <v>183</v>
      </c>
      <c r="AW607" s="15" t="s">
        <v>36</v>
      </c>
      <c r="AX607" s="15" t="s">
        <v>73</v>
      </c>
      <c r="AY607" s="261" t="s">
        <v>162</v>
      </c>
    </row>
    <row r="608" spans="2:51" s="14" customFormat="1" ht="13.5">
      <c r="B608" s="241"/>
      <c r="C608" s="242"/>
      <c r="D608" s="218" t="s">
        <v>172</v>
      </c>
      <c r="E608" s="243" t="s">
        <v>23</v>
      </c>
      <c r="F608" s="244" t="s">
        <v>536</v>
      </c>
      <c r="G608" s="242"/>
      <c r="H608" s="243" t="s">
        <v>23</v>
      </c>
      <c r="I608" s="245"/>
      <c r="J608" s="242"/>
      <c r="K608" s="242"/>
      <c r="L608" s="246"/>
      <c r="M608" s="247"/>
      <c r="N608" s="248"/>
      <c r="O608" s="248"/>
      <c r="P608" s="248"/>
      <c r="Q608" s="248"/>
      <c r="R608" s="248"/>
      <c r="S608" s="248"/>
      <c r="T608" s="249"/>
      <c r="AT608" s="250" t="s">
        <v>172</v>
      </c>
      <c r="AU608" s="250" t="s">
        <v>82</v>
      </c>
      <c r="AV608" s="14" t="s">
        <v>80</v>
      </c>
      <c r="AW608" s="14" t="s">
        <v>36</v>
      </c>
      <c r="AX608" s="14" t="s">
        <v>73</v>
      </c>
      <c r="AY608" s="250" t="s">
        <v>162</v>
      </c>
    </row>
    <row r="609" spans="2:51" s="12" customFormat="1" ht="13.5">
      <c r="B609" s="216"/>
      <c r="C609" s="217"/>
      <c r="D609" s="218" t="s">
        <v>172</v>
      </c>
      <c r="E609" s="219" t="s">
        <v>23</v>
      </c>
      <c r="F609" s="220" t="s">
        <v>649</v>
      </c>
      <c r="G609" s="217"/>
      <c r="H609" s="221">
        <v>20</v>
      </c>
      <c r="I609" s="222"/>
      <c r="J609" s="217"/>
      <c r="K609" s="217"/>
      <c r="L609" s="223"/>
      <c r="M609" s="224"/>
      <c r="N609" s="225"/>
      <c r="O609" s="225"/>
      <c r="P609" s="225"/>
      <c r="Q609" s="225"/>
      <c r="R609" s="225"/>
      <c r="S609" s="225"/>
      <c r="T609" s="226"/>
      <c r="AT609" s="227" t="s">
        <v>172</v>
      </c>
      <c r="AU609" s="227" t="s">
        <v>82</v>
      </c>
      <c r="AV609" s="12" t="s">
        <v>82</v>
      </c>
      <c r="AW609" s="12" t="s">
        <v>36</v>
      </c>
      <c r="AX609" s="12" t="s">
        <v>73</v>
      </c>
      <c r="AY609" s="227" t="s">
        <v>162</v>
      </c>
    </row>
    <row r="610" spans="2:51" s="12" customFormat="1" ht="13.5">
      <c r="B610" s="216"/>
      <c r="C610" s="217"/>
      <c r="D610" s="218" t="s">
        <v>172</v>
      </c>
      <c r="E610" s="219" t="s">
        <v>23</v>
      </c>
      <c r="F610" s="220" t="s">
        <v>905</v>
      </c>
      <c r="G610" s="217"/>
      <c r="H610" s="221">
        <v>-1.6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172</v>
      </c>
      <c r="AU610" s="227" t="s">
        <v>82</v>
      </c>
      <c r="AV610" s="12" t="s">
        <v>82</v>
      </c>
      <c r="AW610" s="12" t="s">
        <v>36</v>
      </c>
      <c r="AX610" s="12" t="s">
        <v>73</v>
      </c>
      <c r="AY610" s="227" t="s">
        <v>162</v>
      </c>
    </row>
    <row r="611" spans="2:51" s="15" customFormat="1" ht="13.5">
      <c r="B611" s="251"/>
      <c r="C611" s="252"/>
      <c r="D611" s="218" t="s">
        <v>172</v>
      </c>
      <c r="E611" s="253" t="s">
        <v>23</v>
      </c>
      <c r="F611" s="254" t="s">
        <v>257</v>
      </c>
      <c r="G611" s="252"/>
      <c r="H611" s="255">
        <v>18.4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AT611" s="261" t="s">
        <v>172</v>
      </c>
      <c r="AU611" s="261" t="s">
        <v>82</v>
      </c>
      <c r="AV611" s="15" t="s">
        <v>183</v>
      </c>
      <c r="AW611" s="15" t="s">
        <v>36</v>
      </c>
      <c r="AX611" s="15" t="s">
        <v>73</v>
      </c>
      <c r="AY611" s="261" t="s">
        <v>162</v>
      </c>
    </row>
    <row r="612" spans="2:51" s="14" customFormat="1" ht="13.5">
      <c r="B612" s="241"/>
      <c r="C612" s="242"/>
      <c r="D612" s="218" t="s">
        <v>172</v>
      </c>
      <c r="E612" s="243" t="s">
        <v>23</v>
      </c>
      <c r="F612" s="244" t="s">
        <v>548</v>
      </c>
      <c r="G612" s="242"/>
      <c r="H612" s="243" t="s">
        <v>23</v>
      </c>
      <c r="I612" s="245"/>
      <c r="J612" s="242"/>
      <c r="K612" s="242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172</v>
      </c>
      <c r="AU612" s="250" t="s">
        <v>82</v>
      </c>
      <c r="AV612" s="14" t="s">
        <v>80</v>
      </c>
      <c r="AW612" s="14" t="s">
        <v>36</v>
      </c>
      <c r="AX612" s="14" t="s">
        <v>73</v>
      </c>
      <c r="AY612" s="250" t="s">
        <v>162</v>
      </c>
    </row>
    <row r="613" spans="2:51" s="12" customFormat="1" ht="13.5">
      <c r="B613" s="216"/>
      <c r="C613" s="217"/>
      <c r="D613" s="218" t="s">
        <v>172</v>
      </c>
      <c r="E613" s="219" t="s">
        <v>23</v>
      </c>
      <c r="F613" s="220" t="s">
        <v>906</v>
      </c>
      <c r="G613" s="217"/>
      <c r="H613" s="221">
        <v>14.8</v>
      </c>
      <c r="I613" s="222"/>
      <c r="J613" s="217"/>
      <c r="K613" s="217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172</v>
      </c>
      <c r="AU613" s="227" t="s">
        <v>82</v>
      </c>
      <c r="AV613" s="12" t="s">
        <v>82</v>
      </c>
      <c r="AW613" s="12" t="s">
        <v>36</v>
      </c>
      <c r="AX613" s="12" t="s">
        <v>73</v>
      </c>
      <c r="AY613" s="227" t="s">
        <v>162</v>
      </c>
    </row>
    <row r="614" spans="2:51" s="12" customFormat="1" ht="13.5">
      <c r="B614" s="216"/>
      <c r="C614" s="217"/>
      <c r="D614" s="218" t="s">
        <v>172</v>
      </c>
      <c r="E614" s="219" t="s">
        <v>23</v>
      </c>
      <c r="F614" s="220" t="s">
        <v>907</v>
      </c>
      <c r="G614" s="217"/>
      <c r="H614" s="221">
        <v>-1.4</v>
      </c>
      <c r="I614" s="222"/>
      <c r="J614" s="217"/>
      <c r="K614" s="217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172</v>
      </c>
      <c r="AU614" s="227" t="s">
        <v>82</v>
      </c>
      <c r="AV614" s="12" t="s">
        <v>82</v>
      </c>
      <c r="AW614" s="12" t="s">
        <v>36</v>
      </c>
      <c r="AX614" s="12" t="s">
        <v>73</v>
      </c>
      <c r="AY614" s="227" t="s">
        <v>162</v>
      </c>
    </row>
    <row r="615" spans="2:51" s="15" customFormat="1" ht="13.5">
      <c r="B615" s="251"/>
      <c r="C615" s="252"/>
      <c r="D615" s="218" t="s">
        <v>172</v>
      </c>
      <c r="E615" s="253" t="s">
        <v>23</v>
      </c>
      <c r="F615" s="254" t="s">
        <v>257</v>
      </c>
      <c r="G615" s="252"/>
      <c r="H615" s="255">
        <v>13.4</v>
      </c>
      <c r="I615" s="256"/>
      <c r="J615" s="252"/>
      <c r="K615" s="252"/>
      <c r="L615" s="257"/>
      <c r="M615" s="258"/>
      <c r="N615" s="259"/>
      <c r="O615" s="259"/>
      <c r="P615" s="259"/>
      <c r="Q615" s="259"/>
      <c r="R615" s="259"/>
      <c r="S615" s="259"/>
      <c r="T615" s="260"/>
      <c r="AT615" s="261" t="s">
        <v>172</v>
      </c>
      <c r="AU615" s="261" t="s">
        <v>82</v>
      </c>
      <c r="AV615" s="15" t="s">
        <v>183</v>
      </c>
      <c r="AW615" s="15" t="s">
        <v>36</v>
      </c>
      <c r="AX615" s="15" t="s">
        <v>73</v>
      </c>
      <c r="AY615" s="261" t="s">
        <v>162</v>
      </c>
    </row>
    <row r="616" spans="2:51" s="13" customFormat="1" ht="13.5">
      <c r="B616" s="228"/>
      <c r="C616" s="229"/>
      <c r="D616" s="218" t="s">
        <v>172</v>
      </c>
      <c r="E616" s="230" t="s">
        <v>23</v>
      </c>
      <c r="F616" s="231" t="s">
        <v>174</v>
      </c>
      <c r="G616" s="229"/>
      <c r="H616" s="232">
        <v>54.5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172</v>
      </c>
      <c r="AU616" s="238" t="s">
        <v>82</v>
      </c>
      <c r="AV616" s="13" t="s">
        <v>170</v>
      </c>
      <c r="AW616" s="13" t="s">
        <v>36</v>
      </c>
      <c r="AX616" s="13" t="s">
        <v>80</v>
      </c>
      <c r="AY616" s="238" t="s">
        <v>162</v>
      </c>
    </row>
    <row r="617" spans="2:65" s="1" customFormat="1" ht="16.5" customHeight="1">
      <c r="B617" s="42"/>
      <c r="C617" s="265" t="s">
        <v>908</v>
      </c>
      <c r="D617" s="265" t="s">
        <v>624</v>
      </c>
      <c r="E617" s="266" t="s">
        <v>909</v>
      </c>
      <c r="F617" s="267" t="s">
        <v>910</v>
      </c>
      <c r="G617" s="268" t="s">
        <v>186</v>
      </c>
      <c r="H617" s="269">
        <v>55.59</v>
      </c>
      <c r="I617" s="270"/>
      <c r="J617" s="271">
        <f>ROUND(I617*H617,2)</f>
        <v>0</v>
      </c>
      <c r="K617" s="267" t="s">
        <v>169</v>
      </c>
      <c r="L617" s="272"/>
      <c r="M617" s="273" t="s">
        <v>23</v>
      </c>
      <c r="N617" s="274" t="s">
        <v>44</v>
      </c>
      <c r="O617" s="43"/>
      <c r="P617" s="213">
        <f>O617*H617</f>
        <v>0</v>
      </c>
      <c r="Q617" s="213">
        <v>0.00038</v>
      </c>
      <c r="R617" s="213">
        <f>Q617*H617</f>
        <v>0.021124200000000003</v>
      </c>
      <c r="S617" s="213">
        <v>0</v>
      </c>
      <c r="T617" s="214">
        <f>S617*H617</f>
        <v>0</v>
      </c>
      <c r="AR617" s="25" t="s">
        <v>371</v>
      </c>
      <c r="AT617" s="25" t="s">
        <v>624</v>
      </c>
      <c r="AU617" s="25" t="s">
        <v>82</v>
      </c>
      <c r="AY617" s="25" t="s">
        <v>162</v>
      </c>
      <c r="BE617" s="215">
        <f>IF(N617="základní",J617,0)</f>
        <v>0</v>
      </c>
      <c r="BF617" s="215">
        <f>IF(N617="snížená",J617,0)</f>
        <v>0</v>
      </c>
      <c r="BG617" s="215">
        <f>IF(N617="zákl. přenesená",J617,0)</f>
        <v>0</v>
      </c>
      <c r="BH617" s="215">
        <f>IF(N617="sníž. přenesená",J617,0)</f>
        <v>0</v>
      </c>
      <c r="BI617" s="215">
        <f>IF(N617="nulová",J617,0)</f>
        <v>0</v>
      </c>
      <c r="BJ617" s="25" t="s">
        <v>80</v>
      </c>
      <c r="BK617" s="215">
        <f>ROUND(I617*H617,2)</f>
        <v>0</v>
      </c>
      <c r="BL617" s="25" t="s">
        <v>266</v>
      </c>
      <c r="BM617" s="25" t="s">
        <v>911</v>
      </c>
    </row>
    <row r="618" spans="2:51" s="12" customFormat="1" ht="13.5">
      <c r="B618" s="216"/>
      <c r="C618" s="217"/>
      <c r="D618" s="218" t="s">
        <v>172</v>
      </c>
      <c r="E618" s="217"/>
      <c r="F618" s="220" t="s">
        <v>912</v>
      </c>
      <c r="G618" s="217"/>
      <c r="H618" s="221">
        <v>55.59</v>
      </c>
      <c r="I618" s="222"/>
      <c r="J618" s="217"/>
      <c r="K618" s="217"/>
      <c r="L618" s="223"/>
      <c r="M618" s="224"/>
      <c r="N618" s="225"/>
      <c r="O618" s="225"/>
      <c r="P618" s="225"/>
      <c r="Q618" s="225"/>
      <c r="R618" s="225"/>
      <c r="S618" s="225"/>
      <c r="T618" s="226"/>
      <c r="AT618" s="227" t="s">
        <v>172</v>
      </c>
      <c r="AU618" s="227" t="s">
        <v>82</v>
      </c>
      <c r="AV618" s="12" t="s">
        <v>82</v>
      </c>
      <c r="AW618" s="12" t="s">
        <v>6</v>
      </c>
      <c r="AX618" s="12" t="s">
        <v>80</v>
      </c>
      <c r="AY618" s="227" t="s">
        <v>162</v>
      </c>
    </row>
    <row r="619" spans="2:65" s="1" customFormat="1" ht="16.5" customHeight="1">
      <c r="B619" s="42"/>
      <c r="C619" s="204" t="s">
        <v>913</v>
      </c>
      <c r="D619" s="204" t="s">
        <v>165</v>
      </c>
      <c r="E619" s="205" t="s">
        <v>914</v>
      </c>
      <c r="F619" s="206" t="s">
        <v>915</v>
      </c>
      <c r="G619" s="207" t="s">
        <v>186</v>
      </c>
      <c r="H619" s="208">
        <v>8</v>
      </c>
      <c r="I619" s="209"/>
      <c r="J619" s="210">
        <f>ROUND(I619*H619,2)</f>
        <v>0</v>
      </c>
      <c r="K619" s="206" t="s">
        <v>169</v>
      </c>
      <c r="L619" s="62"/>
      <c r="M619" s="211" t="s">
        <v>23</v>
      </c>
      <c r="N619" s="212" t="s">
        <v>44</v>
      </c>
      <c r="O619" s="43"/>
      <c r="P619" s="213">
        <f>O619*H619</f>
        <v>0</v>
      </c>
      <c r="Q619" s="213">
        <v>0</v>
      </c>
      <c r="R619" s="213">
        <f>Q619*H619</f>
        <v>0</v>
      </c>
      <c r="S619" s="213">
        <v>0</v>
      </c>
      <c r="T619" s="214">
        <f>S619*H619</f>
        <v>0</v>
      </c>
      <c r="AR619" s="25" t="s">
        <v>266</v>
      </c>
      <c r="AT619" s="25" t="s">
        <v>165</v>
      </c>
      <c r="AU619" s="25" t="s">
        <v>82</v>
      </c>
      <c r="AY619" s="25" t="s">
        <v>162</v>
      </c>
      <c r="BE619" s="215">
        <f>IF(N619="základní",J619,0)</f>
        <v>0</v>
      </c>
      <c r="BF619" s="215">
        <f>IF(N619="snížená",J619,0)</f>
        <v>0</v>
      </c>
      <c r="BG619" s="215">
        <f>IF(N619="zákl. přenesená",J619,0)</f>
        <v>0</v>
      </c>
      <c r="BH619" s="215">
        <f>IF(N619="sníž. přenesená",J619,0)</f>
        <v>0</v>
      </c>
      <c r="BI619" s="215">
        <f>IF(N619="nulová",J619,0)</f>
        <v>0</v>
      </c>
      <c r="BJ619" s="25" t="s">
        <v>80</v>
      </c>
      <c r="BK619" s="215">
        <f>ROUND(I619*H619,2)</f>
        <v>0</v>
      </c>
      <c r="BL619" s="25" t="s">
        <v>266</v>
      </c>
      <c r="BM619" s="25" t="s">
        <v>916</v>
      </c>
    </row>
    <row r="620" spans="2:51" s="14" customFormat="1" ht="13.5">
      <c r="B620" s="241"/>
      <c r="C620" s="242"/>
      <c r="D620" s="218" t="s">
        <v>172</v>
      </c>
      <c r="E620" s="243" t="s">
        <v>23</v>
      </c>
      <c r="F620" s="244" t="s">
        <v>491</v>
      </c>
      <c r="G620" s="242"/>
      <c r="H620" s="243" t="s">
        <v>23</v>
      </c>
      <c r="I620" s="245"/>
      <c r="J620" s="242"/>
      <c r="K620" s="242"/>
      <c r="L620" s="246"/>
      <c r="M620" s="247"/>
      <c r="N620" s="248"/>
      <c r="O620" s="248"/>
      <c r="P620" s="248"/>
      <c r="Q620" s="248"/>
      <c r="R620" s="248"/>
      <c r="S620" s="248"/>
      <c r="T620" s="249"/>
      <c r="AT620" s="250" t="s">
        <v>172</v>
      </c>
      <c r="AU620" s="250" t="s">
        <v>82</v>
      </c>
      <c r="AV620" s="14" t="s">
        <v>80</v>
      </c>
      <c r="AW620" s="14" t="s">
        <v>36</v>
      </c>
      <c r="AX620" s="14" t="s">
        <v>73</v>
      </c>
      <c r="AY620" s="250" t="s">
        <v>162</v>
      </c>
    </row>
    <row r="621" spans="2:51" s="12" customFormat="1" ht="13.5">
      <c r="B621" s="216"/>
      <c r="C621" s="217"/>
      <c r="D621" s="218" t="s">
        <v>172</v>
      </c>
      <c r="E621" s="219" t="s">
        <v>23</v>
      </c>
      <c r="F621" s="220" t="s">
        <v>917</v>
      </c>
      <c r="G621" s="217"/>
      <c r="H621" s="221">
        <v>8</v>
      </c>
      <c r="I621" s="222"/>
      <c r="J621" s="217"/>
      <c r="K621" s="217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172</v>
      </c>
      <c r="AU621" s="227" t="s">
        <v>82</v>
      </c>
      <c r="AV621" s="12" t="s">
        <v>82</v>
      </c>
      <c r="AW621" s="12" t="s">
        <v>36</v>
      </c>
      <c r="AX621" s="12" t="s">
        <v>73</v>
      </c>
      <c r="AY621" s="227" t="s">
        <v>162</v>
      </c>
    </row>
    <row r="622" spans="2:51" s="13" customFormat="1" ht="13.5">
      <c r="B622" s="228"/>
      <c r="C622" s="229"/>
      <c r="D622" s="218" t="s">
        <v>172</v>
      </c>
      <c r="E622" s="230" t="s">
        <v>23</v>
      </c>
      <c r="F622" s="231" t="s">
        <v>174</v>
      </c>
      <c r="G622" s="229"/>
      <c r="H622" s="232">
        <v>8</v>
      </c>
      <c r="I622" s="233"/>
      <c r="J622" s="229"/>
      <c r="K622" s="229"/>
      <c r="L622" s="234"/>
      <c r="M622" s="235"/>
      <c r="N622" s="236"/>
      <c r="O622" s="236"/>
      <c r="P622" s="236"/>
      <c r="Q622" s="236"/>
      <c r="R622" s="236"/>
      <c r="S622" s="236"/>
      <c r="T622" s="237"/>
      <c r="AT622" s="238" t="s">
        <v>172</v>
      </c>
      <c r="AU622" s="238" t="s">
        <v>82</v>
      </c>
      <c r="AV622" s="13" t="s">
        <v>170</v>
      </c>
      <c r="AW622" s="13" t="s">
        <v>36</v>
      </c>
      <c r="AX622" s="13" t="s">
        <v>80</v>
      </c>
      <c r="AY622" s="238" t="s">
        <v>162</v>
      </c>
    </row>
    <row r="623" spans="2:65" s="1" customFormat="1" ht="16.5" customHeight="1">
      <c r="B623" s="42"/>
      <c r="C623" s="265" t="s">
        <v>918</v>
      </c>
      <c r="D623" s="265" t="s">
        <v>624</v>
      </c>
      <c r="E623" s="266" t="s">
        <v>919</v>
      </c>
      <c r="F623" s="267" t="s">
        <v>920</v>
      </c>
      <c r="G623" s="268" t="s">
        <v>186</v>
      </c>
      <c r="H623" s="269">
        <v>8.16</v>
      </c>
      <c r="I623" s="270"/>
      <c r="J623" s="271">
        <f>ROUND(I623*H623,2)</f>
        <v>0</v>
      </c>
      <c r="K623" s="267" t="s">
        <v>169</v>
      </c>
      <c r="L623" s="272"/>
      <c r="M623" s="273" t="s">
        <v>23</v>
      </c>
      <c r="N623" s="274" t="s">
        <v>44</v>
      </c>
      <c r="O623" s="43"/>
      <c r="P623" s="213">
        <f>O623*H623</f>
        <v>0</v>
      </c>
      <c r="Q623" s="213">
        <v>6E-05</v>
      </c>
      <c r="R623" s="213">
        <f>Q623*H623</f>
        <v>0.0004896</v>
      </c>
      <c r="S623" s="213">
        <v>0</v>
      </c>
      <c r="T623" s="214">
        <f>S623*H623</f>
        <v>0</v>
      </c>
      <c r="AR623" s="25" t="s">
        <v>371</v>
      </c>
      <c r="AT623" s="25" t="s">
        <v>624</v>
      </c>
      <c r="AU623" s="25" t="s">
        <v>82</v>
      </c>
      <c r="AY623" s="25" t="s">
        <v>162</v>
      </c>
      <c r="BE623" s="215">
        <f>IF(N623="základní",J623,0)</f>
        <v>0</v>
      </c>
      <c r="BF623" s="215">
        <f>IF(N623="snížená",J623,0)</f>
        <v>0</v>
      </c>
      <c r="BG623" s="215">
        <f>IF(N623="zákl. přenesená",J623,0)</f>
        <v>0</v>
      </c>
      <c r="BH623" s="215">
        <f>IF(N623="sníž. přenesená",J623,0)</f>
        <v>0</v>
      </c>
      <c r="BI623" s="215">
        <f>IF(N623="nulová",J623,0)</f>
        <v>0</v>
      </c>
      <c r="BJ623" s="25" t="s">
        <v>80</v>
      </c>
      <c r="BK623" s="215">
        <f>ROUND(I623*H623,2)</f>
        <v>0</v>
      </c>
      <c r="BL623" s="25" t="s">
        <v>266</v>
      </c>
      <c r="BM623" s="25" t="s">
        <v>921</v>
      </c>
    </row>
    <row r="624" spans="2:51" s="12" customFormat="1" ht="13.5">
      <c r="B624" s="216"/>
      <c r="C624" s="217"/>
      <c r="D624" s="218" t="s">
        <v>172</v>
      </c>
      <c r="E624" s="217"/>
      <c r="F624" s="220" t="s">
        <v>922</v>
      </c>
      <c r="G624" s="217"/>
      <c r="H624" s="221">
        <v>8.16</v>
      </c>
      <c r="I624" s="222"/>
      <c r="J624" s="217"/>
      <c r="K624" s="217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172</v>
      </c>
      <c r="AU624" s="227" t="s">
        <v>82</v>
      </c>
      <c r="AV624" s="12" t="s">
        <v>82</v>
      </c>
      <c r="AW624" s="12" t="s">
        <v>6</v>
      </c>
      <c r="AX624" s="12" t="s">
        <v>80</v>
      </c>
      <c r="AY624" s="227" t="s">
        <v>162</v>
      </c>
    </row>
    <row r="625" spans="2:65" s="1" customFormat="1" ht="38.25" customHeight="1">
      <c r="B625" s="42"/>
      <c r="C625" s="204" t="s">
        <v>923</v>
      </c>
      <c r="D625" s="204" t="s">
        <v>165</v>
      </c>
      <c r="E625" s="205" t="s">
        <v>924</v>
      </c>
      <c r="F625" s="206" t="s">
        <v>925</v>
      </c>
      <c r="G625" s="207" t="s">
        <v>313</v>
      </c>
      <c r="H625" s="208">
        <v>0.456</v>
      </c>
      <c r="I625" s="209"/>
      <c r="J625" s="210">
        <f>ROUND(I625*H625,2)</f>
        <v>0</v>
      </c>
      <c r="K625" s="206" t="s">
        <v>169</v>
      </c>
      <c r="L625" s="62"/>
      <c r="M625" s="211" t="s">
        <v>23</v>
      </c>
      <c r="N625" s="212" t="s">
        <v>44</v>
      </c>
      <c r="O625" s="43"/>
      <c r="P625" s="213">
        <f>O625*H625</f>
        <v>0</v>
      </c>
      <c r="Q625" s="213">
        <v>0</v>
      </c>
      <c r="R625" s="213">
        <f>Q625*H625</f>
        <v>0</v>
      </c>
      <c r="S625" s="213">
        <v>0</v>
      </c>
      <c r="T625" s="214">
        <f>S625*H625</f>
        <v>0</v>
      </c>
      <c r="AR625" s="25" t="s">
        <v>266</v>
      </c>
      <c r="AT625" s="25" t="s">
        <v>165</v>
      </c>
      <c r="AU625" s="25" t="s">
        <v>82</v>
      </c>
      <c r="AY625" s="25" t="s">
        <v>162</v>
      </c>
      <c r="BE625" s="215">
        <f>IF(N625="základní",J625,0)</f>
        <v>0</v>
      </c>
      <c r="BF625" s="215">
        <f>IF(N625="snížená",J625,0)</f>
        <v>0</v>
      </c>
      <c r="BG625" s="215">
        <f>IF(N625="zákl. přenesená",J625,0)</f>
        <v>0</v>
      </c>
      <c r="BH625" s="215">
        <f>IF(N625="sníž. přenesená",J625,0)</f>
        <v>0</v>
      </c>
      <c r="BI625" s="215">
        <f>IF(N625="nulová",J625,0)</f>
        <v>0</v>
      </c>
      <c r="BJ625" s="25" t="s">
        <v>80</v>
      </c>
      <c r="BK625" s="215">
        <f>ROUND(I625*H625,2)</f>
        <v>0</v>
      </c>
      <c r="BL625" s="25" t="s">
        <v>266</v>
      </c>
      <c r="BM625" s="25" t="s">
        <v>926</v>
      </c>
    </row>
    <row r="626" spans="2:63" s="11" customFormat="1" ht="29.85" customHeight="1">
      <c r="B626" s="188"/>
      <c r="C626" s="189"/>
      <c r="D626" s="190" t="s">
        <v>72</v>
      </c>
      <c r="E626" s="202" t="s">
        <v>927</v>
      </c>
      <c r="F626" s="202" t="s">
        <v>928</v>
      </c>
      <c r="G626" s="189"/>
      <c r="H626" s="189"/>
      <c r="I626" s="192"/>
      <c r="J626" s="203">
        <f>BK626</f>
        <v>0</v>
      </c>
      <c r="K626" s="189"/>
      <c r="L626" s="194"/>
      <c r="M626" s="195"/>
      <c r="N626" s="196"/>
      <c r="O626" s="196"/>
      <c r="P626" s="197">
        <f>SUM(P627:P714)</f>
        <v>0</v>
      </c>
      <c r="Q626" s="196"/>
      <c r="R626" s="197">
        <f>SUM(R627:R714)</f>
        <v>1.1619270499999999</v>
      </c>
      <c r="S626" s="196"/>
      <c r="T626" s="198">
        <f>SUM(T627:T714)</f>
        <v>0</v>
      </c>
      <c r="AR626" s="199" t="s">
        <v>82</v>
      </c>
      <c r="AT626" s="200" t="s">
        <v>72</v>
      </c>
      <c r="AU626" s="200" t="s">
        <v>80</v>
      </c>
      <c r="AY626" s="199" t="s">
        <v>162</v>
      </c>
      <c r="BK626" s="201">
        <f>SUM(BK627:BK714)</f>
        <v>0</v>
      </c>
    </row>
    <row r="627" spans="2:65" s="1" customFormat="1" ht="25.5" customHeight="1">
      <c r="B627" s="42"/>
      <c r="C627" s="204" t="s">
        <v>929</v>
      </c>
      <c r="D627" s="204" t="s">
        <v>165</v>
      </c>
      <c r="E627" s="205" t="s">
        <v>930</v>
      </c>
      <c r="F627" s="206" t="s">
        <v>931</v>
      </c>
      <c r="G627" s="207" t="s">
        <v>168</v>
      </c>
      <c r="H627" s="208">
        <v>65.514</v>
      </c>
      <c r="I627" s="209"/>
      <c r="J627" s="210">
        <f>ROUND(I627*H627,2)</f>
        <v>0</v>
      </c>
      <c r="K627" s="206" t="s">
        <v>169</v>
      </c>
      <c r="L627" s="62"/>
      <c r="M627" s="211" t="s">
        <v>23</v>
      </c>
      <c r="N627" s="212" t="s">
        <v>44</v>
      </c>
      <c r="O627" s="43"/>
      <c r="P627" s="213">
        <f>O627*H627</f>
        <v>0</v>
      </c>
      <c r="Q627" s="213">
        <v>0.003</v>
      </c>
      <c r="R627" s="213">
        <f>Q627*H627</f>
        <v>0.196542</v>
      </c>
      <c r="S627" s="213">
        <v>0</v>
      </c>
      <c r="T627" s="214">
        <f>S627*H627</f>
        <v>0</v>
      </c>
      <c r="AR627" s="25" t="s">
        <v>266</v>
      </c>
      <c r="AT627" s="25" t="s">
        <v>165</v>
      </c>
      <c r="AU627" s="25" t="s">
        <v>82</v>
      </c>
      <c r="AY627" s="25" t="s">
        <v>162</v>
      </c>
      <c r="BE627" s="215">
        <f>IF(N627="základní",J627,0)</f>
        <v>0</v>
      </c>
      <c r="BF627" s="215">
        <f>IF(N627="snížená",J627,0)</f>
        <v>0</v>
      </c>
      <c r="BG627" s="215">
        <f>IF(N627="zákl. přenesená",J627,0)</f>
        <v>0</v>
      </c>
      <c r="BH627" s="215">
        <f>IF(N627="sníž. přenesená",J627,0)</f>
        <v>0</v>
      </c>
      <c r="BI627" s="215">
        <f>IF(N627="nulová",J627,0)</f>
        <v>0</v>
      </c>
      <c r="BJ627" s="25" t="s">
        <v>80</v>
      </c>
      <c r="BK627" s="215">
        <f>ROUND(I627*H627,2)</f>
        <v>0</v>
      </c>
      <c r="BL627" s="25" t="s">
        <v>266</v>
      </c>
      <c r="BM627" s="25" t="s">
        <v>932</v>
      </c>
    </row>
    <row r="628" spans="2:51" s="12" customFormat="1" ht="13.5">
      <c r="B628" s="216"/>
      <c r="C628" s="217"/>
      <c r="D628" s="218" t="s">
        <v>172</v>
      </c>
      <c r="E628" s="219" t="s">
        <v>23</v>
      </c>
      <c r="F628" s="220" t="s">
        <v>933</v>
      </c>
      <c r="G628" s="217"/>
      <c r="H628" s="221">
        <v>65.514</v>
      </c>
      <c r="I628" s="222"/>
      <c r="J628" s="217"/>
      <c r="K628" s="217"/>
      <c r="L628" s="223"/>
      <c r="M628" s="224"/>
      <c r="N628" s="225"/>
      <c r="O628" s="225"/>
      <c r="P628" s="225"/>
      <c r="Q628" s="225"/>
      <c r="R628" s="225"/>
      <c r="S628" s="225"/>
      <c r="T628" s="226"/>
      <c r="AT628" s="227" t="s">
        <v>172</v>
      </c>
      <c r="AU628" s="227" t="s">
        <v>82</v>
      </c>
      <c r="AV628" s="12" t="s">
        <v>82</v>
      </c>
      <c r="AW628" s="12" t="s">
        <v>36</v>
      </c>
      <c r="AX628" s="12" t="s">
        <v>73</v>
      </c>
      <c r="AY628" s="227" t="s">
        <v>162</v>
      </c>
    </row>
    <row r="629" spans="2:51" s="13" customFormat="1" ht="13.5">
      <c r="B629" s="228"/>
      <c r="C629" s="229"/>
      <c r="D629" s="218" t="s">
        <v>172</v>
      </c>
      <c r="E629" s="230" t="s">
        <v>23</v>
      </c>
      <c r="F629" s="231" t="s">
        <v>174</v>
      </c>
      <c r="G629" s="229"/>
      <c r="H629" s="232">
        <v>65.514</v>
      </c>
      <c r="I629" s="233"/>
      <c r="J629" s="229"/>
      <c r="K629" s="229"/>
      <c r="L629" s="234"/>
      <c r="M629" s="235"/>
      <c r="N629" s="236"/>
      <c r="O629" s="236"/>
      <c r="P629" s="236"/>
      <c r="Q629" s="236"/>
      <c r="R629" s="236"/>
      <c r="S629" s="236"/>
      <c r="T629" s="237"/>
      <c r="AT629" s="238" t="s">
        <v>172</v>
      </c>
      <c r="AU629" s="238" t="s">
        <v>82</v>
      </c>
      <c r="AV629" s="13" t="s">
        <v>170</v>
      </c>
      <c r="AW629" s="13" t="s">
        <v>36</v>
      </c>
      <c r="AX629" s="13" t="s">
        <v>80</v>
      </c>
      <c r="AY629" s="238" t="s">
        <v>162</v>
      </c>
    </row>
    <row r="630" spans="2:65" s="1" customFormat="1" ht="16.5" customHeight="1">
      <c r="B630" s="42"/>
      <c r="C630" s="265" t="s">
        <v>934</v>
      </c>
      <c r="D630" s="265" t="s">
        <v>624</v>
      </c>
      <c r="E630" s="266" t="s">
        <v>935</v>
      </c>
      <c r="F630" s="267" t="s">
        <v>936</v>
      </c>
      <c r="G630" s="268" t="s">
        <v>168</v>
      </c>
      <c r="H630" s="269">
        <v>72.065</v>
      </c>
      <c r="I630" s="270"/>
      <c r="J630" s="271">
        <f>ROUND(I630*H630,2)</f>
        <v>0</v>
      </c>
      <c r="K630" s="267" t="s">
        <v>169</v>
      </c>
      <c r="L630" s="272"/>
      <c r="M630" s="273" t="s">
        <v>23</v>
      </c>
      <c r="N630" s="274" t="s">
        <v>44</v>
      </c>
      <c r="O630" s="43"/>
      <c r="P630" s="213">
        <f>O630*H630</f>
        <v>0</v>
      </c>
      <c r="Q630" s="213">
        <v>0.0129</v>
      </c>
      <c r="R630" s="213">
        <f>Q630*H630</f>
        <v>0.9296384999999999</v>
      </c>
      <c r="S630" s="213">
        <v>0</v>
      </c>
      <c r="T630" s="214">
        <f>S630*H630</f>
        <v>0</v>
      </c>
      <c r="AR630" s="25" t="s">
        <v>371</v>
      </c>
      <c r="AT630" s="25" t="s">
        <v>624</v>
      </c>
      <c r="AU630" s="25" t="s">
        <v>82</v>
      </c>
      <c r="AY630" s="25" t="s">
        <v>162</v>
      </c>
      <c r="BE630" s="215">
        <f>IF(N630="základní",J630,0)</f>
        <v>0</v>
      </c>
      <c r="BF630" s="215">
        <f>IF(N630="snížená",J630,0)</f>
        <v>0</v>
      </c>
      <c r="BG630" s="215">
        <f>IF(N630="zákl. přenesená",J630,0)</f>
        <v>0</v>
      </c>
      <c r="BH630" s="215">
        <f>IF(N630="sníž. přenesená",J630,0)</f>
        <v>0</v>
      </c>
      <c r="BI630" s="215">
        <f>IF(N630="nulová",J630,0)</f>
        <v>0</v>
      </c>
      <c r="BJ630" s="25" t="s">
        <v>80</v>
      </c>
      <c r="BK630" s="215">
        <f>ROUND(I630*H630,2)</f>
        <v>0</v>
      </c>
      <c r="BL630" s="25" t="s">
        <v>266</v>
      </c>
      <c r="BM630" s="25" t="s">
        <v>937</v>
      </c>
    </row>
    <row r="631" spans="2:51" s="12" customFormat="1" ht="13.5">
      <c r="B631" s="216"/>
      <c r="C631" s="217"/>
      <c r="D631" s="218" t="s">
        <v>172</v>
      </c>
      <c r="E631" s="217"/>
      <c r="F631" s="220" t="s">
        <v>938</v>
      </c>
      <c r="G631" s="217"/>
      <c r="H631" s="221">
        <v>72.065</v>
      </c>
      <c r="I631" s="222"/>
      <c r="J631" s="217"/>
      <c r="K631" s="217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172</v>
      </c>
      <c r="AU631" s="227" t="s">
        <v>82</v>
      </c>
      <c r="AV631" s="12" t="s">
        <v>82</v>
      </c>
      <c r="AW631" s="12" t="s">
        <v>6</v>
      </c>
      <c r="AX631" s="12" t="s">
        <v>80</v>
      </c>
      <c r="AY631" s="227" t="s">
        <v>162</v>
      </c>
    </row>
    <row r="632" spans="2:65" s="1" customFormat="1" ht="25.5" customHeight="1">
      <c r="B632" s="42"/>
      <c r="C632" s="204" t="s">
        <v>939</v>
      </c>
      <c r="D632" s="204" t="s">
        <v>165</v>
      </c>
      <c r="E632" s="205" t="s">
        <v>940</v>
      </c>
      <c r="F632" s="206" t="s">
        <v>941</v>
      </c>
      <c r="G632" s="207" t="s">
        <v>168</v>
      </c>
      <c r="H632" s="208">
        <v>55.158</v>
      </c>
      <c r="I632" s="209"/>
      <c r="J632" s="210">
        <f>ROUND(I632*H632,2)</f>
        <v>0</v>
      </c>
      <c r="K632" s="206" t="s">
        <v>169</v>
      </c>
      <c r="L632" s="62"/>
      <c r="M632" s="211" t="s">
        <v>23</v>
      </c>
      <c r="N632" s="212" t="s">
        <v>44</v>
      </c>
      <c r="O632" s="43"/>
      <c r="P632" s="213">
        <f>O632*H632</f>
        <v>0</v>
      </c>
      <c r="Q632" s="213">
        <v>0</v>
      </c>
      <c r="R632" s="213">
        <f>Q632*H632</f>
        <v>0</v>
      </c>
      <c r="S632" s="213">
        <v>0</v>
      </c>
      <c r="T632" s="214">
        <f>S632*H632</f>
        <v>0</v>
      </c>
      <c r="AR632" s="25" t="s">
        <v>266</v>
      </c>
      <c r="AT632" s="25" t="s">
        <v>165</v>
      </c>
      <c r="AU632" s="25" t="s">
        <v>82</v>
      </c>
      <c r="AY632" s="25" t="s">
        <v>162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25" t="s">
        <v>80</v>
      </c>
      <c r="BK632" s="215">
        <f>ROUND(I632*H632,2)</f>
        <v>0</v>
      </c>
      <c r="BL632" s="25" t="s">
        <v>266</v>
      </c>
      <c r="BM632" s="25" t="s">
        <v>942</v>
      </c>
    </row>
    <row r="633" spans="2:51" s="14" customFormat="1" ht="13.5">
      <c r="B633" s="241"/>
      <c r="C633" s="242"/>
      <c r="D633" s="218" t="s">
        <v>172</v>
      </c>
      <c r="E633" s="243" t="s">
        <v>23</v>
      </c>
      <c r="F633" s="244" t="s">
        <v>491</v>
      </c>
      <c r="G633" s="242"/>
      <c r="H633" s="243" t="s">
        <v>23</v>
      </c>
      <c r="I633" s="245"/>
      <c r="J633" s="242"/>
      <c r="K633" s="242"/>
      <c r="L633" s="246"/>
      <c r="M633" s="247"/>
      <c r="N633" s="248"/>
      <c r="O633" s="248"/>
      <c r="P633" s="248"/>
      <c r="Q633" s="248"/>
      <c r="R633" s="248"/>
      <c r="S633" s="248"/>
      <c r="T633" s="249"/>
      <c r="AT633" s="250" t="s">
        <v>172</v>
      </c>
      <c r="AU633" s="250" t="s">
        <v>82</v>
      </c>
      <c r="AV633" s="14" t="s">
        <v>80</v>
      </c>
      <c r="AW633" s="14" t="s">
        <v>36</v>
      </c>
      <c r="AX633" s="14" t="s">
        <v>73</v>
      </c>
      <c r="AY633" s="250" t="s">
        <v>162</v>
      </c>
    </row>
    <row r="634" spans="2:51" s="14" customFormat="1" ht="13.5">
      <c r="B634" s="241"/>
      <c r="C634" s="242"/>
      <c r="D634" s="218" t="s">
        <v>172</v>
      </c>
      <c r="E634" s="243" t="s">
        <v>23</v>
      </c>
      <c r="F634" s="244" t="s">
        <v>532</v>
      </c>
      <c r="G634" s="242"/>
      <c r="H634" s="243" t="s">
        <v>23</v>
      </c>
      <c r="I634" s="245"/>
      <c r="J634" s="242"/>
      <c r="K634" s="242"/>
      <c r="L634" s="246"/>
      <c r="M634" s="247"/>
      <c r="N634" s="248"/>
      <c r="O634" s="248"/>
      <c r="P634" s="248"/>
      <c r="Q634" s="248"/>
      <c r="R634" s="248"/>
      <c r="S634" s="248"/>
      <c r="T634" s="249"/>
      <c r="AT634" s="250" t="s">
        <v>172</v>
      </c>
      <c r="AU634" s="250" t="s">
        <v>82</v>
      </c>
      <c r="AV634" s="14" t="s">
        <v>80</v>
      </c>
      <c r="AW634" s="14" t="s">
        <v>36</v>
      </c>
      <c r="AX634" s="14" t="s">
        <v>73</v>
      </c>
      <c r="AY634" s="250" t="s">
        <v>162</v>
      </c>
    </row>
    <row r="635" spans="2:51" s="12" customFormat="1" ht="13.5">
      <c r="B635" s="216"/>
      <c r="C635" s="217"/>
      <c r="D635" s="218" t="s">
        <v>172</v>
      </c>
      <c r="E635" s="219" t="s">
        <v>23</v>
      </c>
      <c r="F635" s="220" t="s">
        <v>601</v>
      </c>
      <c r="G635" s="217"/>
      <c r="H635" s="221">
        <v>10</v>
      </c>
      <c r="I635" s="222"/>
      <c r="J635" s="217"/>
      <c r="K635" s="217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172</v>
      </c>
      <c r="AU635" s="227" t="s">
        <v>82</v>
      </c>
      <c r="AV635" s="12" t="s">
        <v>82</v>
      </c>
      <c r="AW635" s="12" t="s">
        <v>36</v>
      </c>
      <c r="AX635" s="12" t="s">
        <v>73</v>
      </c>
      <c r="AY635" s="227" t="s">
        <v>162</v>
      </c>
    </row>
    <row r="636" spans="2:51" s="12" customFormat="1" ht="13.5">
      <c r="B636" s="216"/>
      <c r="C636" s="217"/>
      <c r="D636" s="218" t="s">
        <v>172</v>
      </c>
      <c r="E636" s="219" t="s">
        <v>23</v>
      </c>
      <c r="F636" s="220" t="s">
        <v>574</v>
      </c>
      <c r="G636" s="217"/>
      <c r="H636" s="221">
        <v>-1.182</v>
      </c>
      <c r="I636" s="222"/>
      <c r="J636" s="217"/>
      <c r="K636" s="217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172</v>
      </c>
      <c r="AU636" s="227" t="s">
        <v>82</v>
      </c>
      <c r="AV636" s="12" t="s">
        <v>82</v>
      </c>
      <c r="AW636" s="12" t="s">
        <v>36</v>
      </c>
      <c r="AX636" s="12" t="s">
        <v>73</v>
      </c>
      <c r="AY636" s="227" t="s">
        <v>162</v>
      </c>
    </row>
    <row r="637" spans="2:51" s="15" customFormat="1" ht="13.5">
      <c r="B637" s="251"/>
      <c r="C637" s="252"/>
      <c r="D637" s="218" t="s">
        <v>172</v>
      </c>
      <c r="E637" s="253" t="s">
        <v>23</v>
      </c>
      <c r="F637" s="254" t="s">
        <v>257</v>
      </c>
      <c r="G637" s="252"/>
      <c r="H637" s="255">
        <v>8.818</v>
      </c>
      <c r="I637" s="256"/>
      <c r="J637" s="252"/>
      <c r="K637" s="252"/>
      <c r="L637" s="257"/>
      <c r="M637" s="258"/>
      <c r="N637" s="259"/>
      <c r="O637" s="259"/>
      <c r="P637" s="259"/>
      <c r="Q637" s="259"/>
      <c r="R637" s="259"/>
      <c r="S637" s="259"/>
      <c r="T637" s="260"/>
      <c r="AT637" s="261" t="s">
        <v>172</v>
      </c>
      <c r="AU637" s="261" t="s">
        <v>82</v>
      </c>
      <c r="AV637" s="15" t="s">
        <v>183</v>
      </c>
      <c r="AW637" s="15" t="s">
        <v>36</v>
      </c>
      <c r="AX637" s="15" t="s">
        <v>73</v>
      </c>
      <c r="AY637" s="261" t="s">
        <v>162</v>
      </c>
    </row>
    <row r="638" spans="2:51" s="14" customFormat="1" ht="13.5">
      <c r="B638" s="241"/>
      <c r="C638" s="242"/>
      <c r="D638" s="218" t="s">
        <v>172</v>
      </c>
      <c r="E638" s="243" t="s">
        <v>23</v>
      </c>
      <c r="F638" s="244" t="s">
        <v>536</v>
      </c>
      <c r="G638" s="242"/>
      <c r="H638" s="243" t="s">
        <v>23</v>
      </c>
      <c r="I638" s="245"/>
      <c r="J638" s="242"/>
      <c r="K638" s="242"/>
      <c r="L638" s="246"/>
      <c r="M638" s="247"/>
      <c r="N638" s="248"/>
      <c r="O638" s="248"/>
      <c r="P638" s="248"/>
      <c r="Q638" s="248"/>
      <c r="R638" s="248"/>
      <c r="S638" s="248"/>
      <c r="T638" s="249"/>
      <c r="AT638" s="250" t="s">
        <v>172</v>
      </c>
      <c r="AU638" s="250" t="s">
        <v>82</v>
      </c>
      <c r="AV638" s="14" t="s">
        <v>80</v>
      </c>
      <c r="AW638" s="14" t="s">
        <v>36</v>
      </c>
      <c r="AX638" s="14" t="s">
        <v>73</v>
      </c>
      <c r="AY638" s="250" t="s">
        <v>162</v>
      </c>
    </row>
    <row r="639" spans="2:51" s="12" customFormat="1" ht="13.5">
      <c r="B639" s="216"/>
      <c r="C639" s="217"/>
      <c r="D639" s="218" t="s">
        <v>172</v>
      </c>
      <c r="E639" s="219" t="s">
        <v>23</v>
      </c>
      <c r="F639" s="220" t="s">
        <v>603</v>
      </c>
      <c r="G639" s="217"/>
      <c r="H639" s="221">
        <v>2.16</v>
      </c>
      <c r="I639" s="222"/>
      <c r="J639" s="217"/>
      <c r="K639" s="217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172</v>
      </c>
      <c r="AU639" s="227" t="s">
        <v>82</v>
      </c>
      <c r="AV639" s="12" t="s">
        <v>82</v>
      </c>
      <c r="AW639" s="12" t="s">
        <v>36</v>
      </c>
      <c r="AX639" s="12" t="s">
        <v>73</v>
      </c>
      <c r="AY639" s="227" t="s">
        <v>162</v>
      </c>
    </row>
    <row r="640" spans="2:51" s="15" customFormat="1" ht="13.5">
      <c r="B640" s="251"/>
      <c r="C640" s="252"/>
      <c r="D640" s="218" t="s">
        <v>172</v>
      </c>
      <c r="E640" s="253" t="s">
        <v>23</v>
      </c>
      <c r="F640" s="254" t="s">
        <v>257</v>
      </c>
      <c r="G640" s="252"/>
      <c r="H640" s="255">
        <v>2.16</v>
      </c>
      <c r="I640" s="256"/>
      <c r="J640" s="252"/>
      <c r="K640" s="252"/>
      <c r="L640" s="257"/>
      <c r="M640" s="258"/>
      <c r="N640" s="259"/>
      <c r="O640" s="259"/>
      <c r="P640" s="259"/>
      <c r="Q640" s="259"/>
      <c r="R640" s="259"/>
      <c r="S640" s="259"/>
      <c r="T640" s="260"/>
      <c r="AT640" s="261" t="s">
        <v>172</v>
      </c>
      <c r="AU640" s="261" t="s">
        <v>82</v>
      </c>
      <c r="AV640" s="15" t="s">
        <v>183</v>
      </c>
      <c r="AW640" s="15" t="s">
        <v>36</v>
      </c>
      <c r="AX640" s="15" t="s">
        <v>73</v>
      </c>
      <c r="AY640" s="261" t="s">
        <v>162</v>
      </c>
    </row>
    <row r="641" spans="2:51" s="14" customFormat="1" ht="13.5">
      <c r="B641" s="241"/>
      <c r="C641" s="242"/>
      <c r="D641" s="218" t="s">
        <v>172</v>
      </c>
      <c r="E641" s="243" t="s">
        <v>23</v>
      </c>
      <c r="F641" s="244" t="s">
        <v>539</v>
      </c>
      <c r="G641" s="242"/>
      <c r="H641" s="243" t="s">
        <v>23</v>
      </c>
      <c r="I641" s="245"/>
      <c r="J641" s="242"/>
      <c r="K641" s="242"/>
      <c r="L641" s="246"/>
      <c r="M641" s="247"/>
      <c r="N641" s="248"/>
      <c r="O641" s="248"/>
      <c r="P641" s="248"/>
      <c r="Q641" s="248"/>
      <c r="R641" s="248"/>
      <c r="S641" s="248"/>
      <c r="T641" s="249"/>
      <c r="AT641" s="250" t="s">
        <v>172</v>
      </c>
      <c r="AU641" s="250" t="s">
        <v>82</v>
      </c>
      <c r="AV641" s="14" t="s">
        <v>80</v>
      </c>
      <c r="AW641" s="14" t="s">
        <v>36</v>
      </c>
      <c r="AX641" s="14" t="s">
        <v>73</v>
      </c>
      <c r="AY641" s="250" t="s">
        <v>162</v>
      </c>
    </row>
    <row r="642" spans="2:51" s="12" customFormat="1" ht="13.5">
      <c r="B642" s="216"/>
      <c r="C642" s="217"/>
      <c r="D642" s="218" t="s">
        <v>172</v>
      </c>
      <c r="E642" s="219" t="s">
        <v>23</v>
      </c>
      <c r="F642" s="220" t="s">
        <v>604</v>
      </c>
      <c r="G642" s="217"/>
      <c r="H642" s="221">
        <v>8.4</v>
      </c>
      <c r="I642" s="222"/>
      <c r="J642" s="217"/>
      <c r="K642" s="217"/>
      <c r="L642" s="223"/>
      <c r="M642" s="224"/>
      <c r="N642" s="225"/>
      <c r="O642" s="225"/>
      <c r="P642" s="225"/>
      <c r="Q642" s="225"/>
      <c r="R642" s="225"/>
      <c r="S642" s="225"/>
      <c r="T642" s="226"/>
      <c r="AT642" s="227" t="s">
        <v>172</v>
      </c>
      <c r="AU642" s="227" t="s">
        <v>82</v>
      </c>
      <c r="AV642" s="12" t="s">
        <v>82</v>
      </c>
      <c r="AW642" s="12" t="s">
        <v>36</v>
      </c>
      <c r="AX642" s="12" t="s">
        <v>73</v>
      </c>
      <c r="AY642" s="227" t="s">
        <v>162</v>
      </c>
    </row>
    <row r="643" spans="2:51" s="12" customFormat="1" ht="13.5">
      <c r="B643" s="216"/>
      <c r="C643" s="217"/>
      <c r="D643" s="218" t="s">
        <v>172</v>
      </c>
      <c r="E643" s="219" t="s">
        <v>23</v>
      </c>
      <c r="F643" s="220" t="s">
        <v>584</v>
      </c>
      <c r="G643" s="217"/>
      <c r="H643" s="221">
        <v>-3.546</v>
      </c>
      <c r="I643" s="222"/>
      <c r="J643" s="217"/>
      <c r="K643" s="217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172</v>
      </c>
      <c r="AU643" s="227" t="s">
        <v>82</v>
      </c>
      <c r="AV643" s="12" t="s">
        <v>82</v>
      </c>
      <c r="AW643" s="12" t="s">
        <v>36</v>
      </c>
      <c r="AX643" s="12" t="s">
        <v>73</v>
      </c>
      <c r="AY643" s="227" t="s">
        <v>162</v>
      </c>
    </row>
    <row r="644" spans="2:51" s="15" customFormat="1" ht="13.5">
      <c r="B644" s="251"/>
      <c r="C644" s="252"/>
      <c r="D644" s="218" t="s">
        <v>172</v>
      </c>
      <c r="E644" s="253" t="s">
        <v>23</v>
      </c>
      <c r="F644" s="254" t="s">
        <v>257</v>
      </c>
      <c r="G644" s="252"/>
      <c r="H644" s="255">
        <v>4.854</v>
      </c>
      <c r="I644" s="256"/>
      <c r="J644" s="252"/>
      <c r="K644" s="252"/>
      <c r="L644" s="257"/>
      <c r="M644" s="258"/>
      <c r="N644" s="259"/>
      <c r="O644" s="259"/>
      <c r="P644" s="259"/>
      <c r="Q644" s="259"/>
      <c r="R644" s="259"/>
      <c r="S644" s="259"/>
      <c r="T644" s="260"/>
      <c r="AT644" s="261" t="s">
        <v>172</v>
      </c>
      <c r="AU644" s="261" t="s">
        <v>82</v>
      </c>
      <c r="AV644" s="15" t="s">
        <v>183</v>
      </c>
      <c r="AW644" s="15" t="s">
        <v>36</v>
      </c>
      <c r="AX644" s="15" t="s">
        <v>73</v>
      </c>
      <c r="AY644" s="261" t="s">
        <v>162</v>
      </c>
    </row>
    <row r="645" spans="2:51" s="14" customFormat="1" ht="13.5">
      <c r="B645" s="241"/>
      <c r="C645" s="242"/>
      <c r="D645" s="218" t="s">
        <v>172</v>
      </c>
      <c r="E645" s="243" t="s">
        <v>23</v>
      </c>
      <c r="F645" s="244" t="s">
        <v>541</v>
      </c>
      <c r="G645" s="242"/>
      <c r="H645" s="243" t="s">
        <v>23</v>
      </c>
      <c r="I645" s="245"/>
      <c r="J645" s="242"/>
      <c r="K645" s="242"/>
      <c r="L645" s="246"/>
      <c r="M645" s="247"/>
      <c r="N645" s="248"/>
      <c r="O645" s="248"/>
      <c r="P645" s="248"/>
      <c r="Q645" s="248"/>
      <c r="R645" s="248"/>
      <c r="S645" s="248"/>
      <c r="T645" s="249"/>
      <c r="AT645" s="250" t="s">
        <v>172</v>
      </c>
      <c r="AU645" s="250" t="s">
        <v>82</v>
      </c>
      <c r="AV645" s="14" t="s">
        <v>80</v>
      </c>
      <c r="AW645" s="14" t="s">
        <v>36</v>
      </c>
      <c r="AX645" s="14" t="s">
        <v>73</v>
      </c>
      <c r="AY645" s="250" t="s">
        <v>162</v>
      </c>
    </row>
    <row r="646" spans="2:51" s="12" customFormat="1" ht="13.5">
      <c r="B646" s="216"/>
      <c r="C646" s="217"/>
      <c r="D646" s="218" t="s">
        <v>172</v>
      </c>
      <c r="E646" s="219" t="s">
        <v>23</v>
      </c>
      <c r="F646" s="220" t="s">
        <v>605</v>
      </c>
      <c r="G646" s="217"/>
      <c r="H646" s="221">
        <v>10.8</v>
      </c>
      <c r="I646" s="222"/>
      <c r="J646" s="217"/>
      <c r="K646" s="217"/>
      <c r="L646" s="223"/>
      <c r="M646" s="224"/>
      <c r="N646" s="225"/>
      <c r="O646" s="225"/>
      <c r="P646" s="225"/>
      <c r="Q646" s="225"/>
      <c r="R646" s="225"/>
      <c r="S646" s="225"/>
      <c r="T646" s="226"/>
      <c r="AT646" s="227" t="s">
        <v>172</v>
      </c>
      <c r="AU646" s="227" t="s">
        <v>82</v>
      </c>
      <c r="AV646" s="12" t="s">
        <v>82</v>
      </c>
      <c r="AW646" s="12" t="s">
        <v>36</v>
      </c>
      <c r="AX646" s="12" t="s">
        <v>73</v>
      </c>
      <c r="AY646" s="227" t="s">
        <v>162</v>
      </c>
    </row>
    <row r="647" spans="2:51" s="12" customFormat="1" ht="13.5">
      <c r="B647" s="216"/>
      <c r="C647" s="217"/>
      <c r="D647" s="218" t="s">
        <v>172</v>
      </c>
      <c r="E647" s="219" t="s">
        <v>23</v>
      </c>
      <c r="F647" s="220" t="s">
        <v>574</v>
      </c>
      <c r="G647" s="217"/>
      <c r="H647" s="221">
        <v>-1.182</v>
      </c>
      <c r="I647" s="222"/>
      <c r="J647" s="217"/>
      <c r="K647" s="217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172</v>
      </c>
      <c r="AU647" s="227" t="s">
        <v>82</v>
      </c>
      <c r="AV647" s="12" t="s">
        <v>82</v>
      </c>
      <c r="AW647" s="12" t="s">
        <v>36</v>
      </c>
      <c r="AX647" s="12" t="s">
        <v>73</v>
      </c>
      <c r="AY647" s="227" t="s">
        <v>162</v>
      </c>
    </row>
    <row r="648" spans="2:51" s="15" customFormat="1" ht="13.5">
      <c r="B648" s="251"/>
      <c r="C648" s="252"/>
      <c r="D648" s="218" t="s">
        <v>172</v>
      </c>
      <c r="E648" s="253" t="s">
        <v>23</v>
      </c>
      <c r="F648" s="254" t="s">
        <v>257</v>
      </c>
      <c r="G648" s="252"/>
      <c r="H648" s="255">
        <v>9.618</v>
      </c>
      <c r="I648" s="256"/>
      <c r="J648" s="252"/>
      <c r="K648" s="252"/>
      <c r="L648" s="257"/>
      <c r="M648" s="258"/>
      <c r="N648" s="259"/>
      <c r="O648" s="259"/>
      <c r="P648" s="259"/>
      <c r="Q648" s="259"/>
      <c r="R648" s="259"/>
      <c r="S648" s="259"/>
      <c r="T648" s="260"/>
      <c r="AT648" s="261" t="s">
        <v>172</v>
      </c>
      <c r="AU648" s="261" t="s">
        <v>82</v>
      </c>
      <c r="AV648" s="15" t="s">
        <v>183</v>
      </c>
      <c r="AW648" s="15" t="s">
        <v>36</v>
      </c>
      <c r="AX648" s="15" t="s">
        <v>73</v>
      </c>
      <c r="AY648" s="261" t="s">
        <v>162</v>
      </c>
    </row>
    <row r="649" spans="2:51" s="14" customFormat="1" ht="13.5">
      <c r="B649" s="241"/>
      <c r="C649" s="242"/>
      <c r="D649" s="218" t="s">
        <v>172</v>
      </c>
      <c r="E649" s="243" t="s">
        <v>23</v>
      </c>
      <c r="F649" s="244" t="s">
        <v>543</v>
      </c>
      <c r="G649" s="242"/>
      <c r="H649" s="243" t="s">
        <v>23</v>
      </c>
      <c r="I649" s="245"/>
      <c r="J649" s="242"/>
      <c r="K649" s="242"/>
      <c r="L649" s="246"/>
      <c r="M649" s="247"/>
      <c r="N649" s="248"/>
      <c r="O649" s="248"/>
      <c r="P649" s="248"/>
      <c r="Q649" s="248"/>
      <c r="R649" s="248"/>
      <c r="S649" s="248"/>
      <c r="T649" s="249"/>
      <c r="AT649" s="250" t="s">
        <v>172</v>
      </c>
      <c r="AU649" s="250" t="s">
        <v>82</v>
      </c>
      <c r="AV649" s="14" t="s">
        <v>80</v>
      </c>
      <c r="AW649" s="14" t="s">
        <v>36</v>
      </c>
      <c r="AX649" s="14" t="s">
        <v>73</v>
      </c>
      <c r="AY649" s="250" t="s">
        <v>162</v>
      </c>
    </row>
    <row r="650" spans="2:51" s="12" customFormat="1" ht="13.5">
      <c r="B650" s="216"/>
      <c r="C650" s="217"/>
      <c r="D650" s="218" t="s">
        <v>172</v>
      </c>
      <c r="E650" s="219" t="s">
        <v>23</v>
      </c>
      <c r="F650" s="220" t="s">
        <v>606</v>
      </c>
      <c r="G650" s="217"/>
      <c r="H650" s="221">
        <v>8.8</v>
      </c>
      <c r="I650" s="222"/>
      <c r="J650" s="217"/>
      <c r="K650" s="217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172</v>
      </c>
      <c r="AU650" s="227" t="s">
        <v>82</v>
      </c>
      <c r="AV650" s="12" t="s">
        <v>82</v>
      </c>
      <c r="AW650" s="12" t="s">
        <v>36</v>
      </c>
      <c r="AX650" s="12" t="s">
        <v>73</v>
      </c>
      <c r="AY650" s="227" t="s">
        <v>162</v>
      </c>
    </row>
    <row r="651" spans="2:51" s="12" customFormat="1" ht="13.5">
      <c r="B651" s="216"/>
      <c r="C651" s="217"/>
      <c r="D651" s="218" t="s">
        <v>172</v>
      </c>
      <c r="E651" s="219" t="s">
        <v>23</v>
      </c>
      <c r="F651" s="220" t="s">
        <v>574</v>
      </c>
      <c r="G651" s="217"/>
      <c r="H651" s="221">
        <v>-1.182</v>
      </c>
      <c r="I651" s="222"/>
      <c r="J651" s="217"/>
      <c r="K651" s="217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172</v>
      </c>
      <c r="AU651" s="227" t="s">
        <v>82</v>
      </c>
      <c r="AV651" s="12" t="s">
        <v>82</v>
      </c>
      <c r="AW651" s="12" t="s">
        <v>36</v>
      </c>
      <c r="AX651" s="12" t="s">
        <v>73</v>
      </c>
      <c r="AY651" s="227" t="s">
        <v>162</v>
      </c>
    </row>
    <row r="652" spans="2:51" s="15" customFormat="1" ht="13.5">
      <c r="B652" s="251"/>
      <c r="C652" s="252"/>
      <c r="D652" s="218" t="s">
        <v>172</v>
      </c>
      <c r="E652" s="253" t="s">
        <v>23</v>
      </c>
      <c r="F652" s="254" t="s">
        <v>257</v>
      </c>
      <c r="G652" s="252"/>
      <c r="H652" s="255">
        <v>7.618</v>
      </c>
      <c r="I652" s="256"/>
      <c r="J652" s="252"/>
      <c r="K652" s="252"/>
      <c r="L652" s="257"/>
      <c r="M652" s="258"/>
      <c r="N652" s="259"/>
      <c r="O652" s="259"/>
      <c r="P652" s="259"/>
      <c r="Q652" s="259"/>
      <c r="R652" s="259"/>
      <c r="S652" s="259"/>
      <c r="T652" s="260"/>
      <c r="AT652" s="261" t="s">
        <v>172</v>
      </c>
      <c r="AU652" s="261" t="s">
        <v>82</v>
      </c>
      <c r="AV652" s="15" t="s">
        <v>183</v>
      </c>
      <c r="AW652" s="15" t="s">
        <v>36</v>
      </c>
      <c r="AX652" s="15" t="s">
        <v>73</v>
      </c>
      <c r="AY652" s="261" t="s">
        <v>162</v>
      </c>
    </row>
    <row r="653" spans="2:51" s="14" customFormat="1" ht="13.5">
      <c r="B653" s="241"/>
      <c r="C653" s="242"/>
      <c r="D653" s="218" t="s">
        <v>172</v>
      </c>
      <c r="E653" s="243" t="s">
        <v>23</v>
      </c>
      <c r="F653" s="244" t="s">
        <v>545</v>
      </c>
      <c r="G653" s="242"/>
      <c r="H653" s="243" t="s">
        <v>23</v>
      </c>
      <c r="I653" s="245"/>
      <c r="J653" s="242"/>
      <c r="K653" s="242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172</v>
      </c>
      <c r="AU653" s="250" t="s">
        <v>82</v>
      </c>
      <c r="AV653" s="14" t="s">
        <v>80</v>
      </c>
      <c r="AW653" s="14" t="s">
        <v>36</v>
      </c>
      <c r="AX653" s="14" t="s">
        <v>73</v>
      </c>
      <c r="AY653" s="250" t="s">
        <v>162</v>
      </c>
    </row>
    <row r="654" spans="2:51" s="12" customFormat="1" ht="13.5">
      <c r="B654" s="216"/>
      <c r="C654" s="217"/>
      <c r="D654" s="218" t="s">
        <v>172</v>
      </c>
      <c r="E654" s="219" t="s">
        <v>23</v>
      </c>
      <c r="F654" s="220" t="s">
        <v>604</v>
      </c>
      <c r="G654" s="217"/>
      <c r="H654" s="221">
        <v>8.4</v>
      </c>
      <c r="I654" s="222"/>
      <c r="J654" s="217"/>
      <c r="K654" s="217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172</v>
      </c>
      <c r="AU654" s="227" t="s">
        <v>82</v>
      </c>
      <c r="AV654" s="12" t="s">
        <v>82</v>
      </c>
      <c r="AW654" s="12" t="s">
        <v>36</v>
      </c>
      <c r="AX654" s="12" t="s">
        <v>73</v>
      </c>
      <c r="AY654" s="227" t="s">
        <v>162</v>
      </c>
    </row>
    <row r="655" spans="2:51" s="12" customFormat="1" ht="13.5">
      <c r="B655" s="216"/>
      <c r="C655" s="217"/>
      <c r="D655" s="218" t="s">
        <v>172</v>
      </c>
      <c r="E655" s="219" t="s">
        <v>23</v>
      </c>
      <c r="F655" s="220" t="s">
        <v>584</v>
      </c>
      <c r="G655" s="217"/>
      <c r="H655" s="221">
        <v>-3.546</v>
      </c>
      <c r="I655" s="222"/>
      <c r="J655" s="217"/>
      <c r="K655" s="217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172</v>
      </c>
      <c r="AU655" s="227" t="s">
        <v>82</v>
      </c>
      <c r="AV655" s="12" t="s">
        <v>82</v>
      </c>
      <c r="AW655" s="12" t="s">
        <v>36</v>
      </c>
      <c r="AX655" s="12" t="s">
        <v>73</v>
      </c>
      <c r="AY655" s="227" t="s">
        <v>162</v>
      </c>
    </row>
    <row r="656" spans="2:51" s="15" customFormat="1" ht="13.5">
      <c r="B656" s="251"/>
      <c r="C656" s="252"/>
      <c r="D656" s="218" t="s">
        <v>172</v>
      </c>
      <c r="E656" s="253" t="s">
        <v>23</v>
      </c>
      <c r="F656" s="254" t="s">
        <v>257</v>
      </c>
      <c r="G656" s="252"/>
      <c r="H656" s="255">
        <v>4.854</v>
      </c>
      <c r="I656" s="256"/>
      <c r="J656" s="252"/>
      <c r="K656" s="252"/>
      <c r="L656" s="257"/>
      <c r="M656" s="258"/>
      <c r="N656" s="259"/>
      <c r="O656" s="259"/>
      <c r="P656" s="259"/>
      <c r="Q656" s="259"/>
      <c r="R656" s="259"/>
      <c r="S656" s="259"/>
      <c r="T656" s="260"/>
      <c r="AT656" s="261" t="s">
        <v>172</v>
      </c>
      <c r="AU656" s="261" t="s">
        <v>82</v>
      </c>
      <c r="AV656" s="15" t="s">
        <v>183</v>
      </c>
      <c r="AW656" s="15" t="s">
        <v>36</v>
      </c>
      <c r="AX656" s="15" t="s">
        <v>73</v>
      </c>
      <c r="AY656" s="261" t="s">
        <v>162</v>
      </c>
    </row>
    <row r="657" spans="2:51" s="14" customFormat="1" ht="13.5">
      <c r="B657" s="241"/>
      <c r="C657" s="242"/>
      <c r="D657" s="218" t="s">
        <v>172</v>
      </c>
      <c r="E657" s="243" t="s">
        <v>23</v>
      </c>
      <c r="F657" s="244" t="s">
        <v>546</v>
      </c>
      <c r="G657" s="242"/>
      <c r="H657" s="243" t="s">
        <v>23</v>
      </c>
      <c r="I657" s="245"/>
      <c r="J657" s="242"/>
      <c r="K657" s="242"/>
      <c r="L657" s="246"/>
      <c r="M657" s="247"/>
      <c r="N657" s="248"/>
      <c r="O657" s="248"/>
      <c r="P657" s="248"/>
      <c r="Q657" s="248"/>
      <c r="R657" s="248"/>
      <c r="S657" s="248"/>
      <c r="T657" s="249"/>
      <c r="AT657" s="250" t="s">
        <v>172</v>
      </c>
      <c r="AU657" s="250" t="s">
        <v>82</v>
      </c>
      <c r="AV657" s="14" t="s">
        <v>80</v>
      </c>
      <c r="AW657" s="14" t="s">
        <v>36</v>
      </c>
      <c r="AX657" s="14" t="s">
        <v>73</v>
      </c>
      <c r="AY657" s="250" t="s">
        <v>162</v>
      </c>
    </row>
    <row r="658" spans="2:51" s="12" customFormat="1" ht="13.5">
      <c r="B658" s="216"/>
      <c r="C658" s="217"/>
      <c r="D658" s="218" t="s">
        <v>172</v>
      </c>
      <c r="E658" s="219" t="s">
        <v>23</v>
      </c>
      <c r="F658" s="220" t="s">
        <v>605</v>
      </c>
      <c r="G658" s="217"/>
      <c r="H658" s="221">
        <v>10.8</v>
      </c>
      <c r="I658" s="222"/>
      <c r="J658" s="217"/>
      <c r="K658" s="217"/>
      <c r="L658" s="223"/>
      <c r="M658" s="224"/>
      <c r="N658" s="225"/>
      <c r="O658" s="225"/>
      <c r="P658" s="225"/>
      <c r="Q658" s="225"/>
      <c r="R658" s="225"/>
      <c r="S658" s="225"/>
      <c r="T658" s="226"/>
      <c r="AT658" s="227" t="s">
        <v>172</v>
      </c>
      <c r="AU658" s="227" t="s">
        <v>82</v>
      </c>
      <c r="AV658" s="12" t="s">
        <v>82</v>
      </c>
      <c r="AW658" s="12" t="s">
        <v>36</v>
      </c>
      <c r="AX658" s="12" t="s">
        <v>73</v>
      </c>
      <c r="AY658" s="227" t="s">
        <v>162</v>
      </c>
    </row>
    <row r="659" spans="2:51" s="12" customFormat="1" ht="13.5">
      <c r="B659" s="216"/>
      <c r="C659" s="217"/>
      <c r="D659" s="218" t="s">
        <v>172</v>
      </c>
      <c r="E659" s="219" t="s">
        <v>23</v>
      </c>
      <c r="F659" s="220" t="s">
        <v>574</v>
      </c>
      <c r="G659" s="217"/>
      <c r="H659" s="221">
        <v>-1.182</v>
      </c>
      <c r="I659" s="222"/>
      <c r="J659" s="217"/>
      <c r="K659" s="217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172</v>
      </c>
      <c r="AU659" s="227" t="s">
        <v>82</v>
      </c>
      <c r="AV659" s="12" t="s">
        <v>82</v>
      </c>
      <c r="AW659" s="12" t="s">
        <v>36</v>
      </c>
      <c r="AX659" s="12" t="s">
        <v>73</v>
      </c>
      <c r="AY659" s="227" t="s">
        <v>162</v>
      </c>
    </row>
    <row r="660" spans="2:51" s="15" customFormat="1" ht="13.5">
      <c r="B660" s="251"/>
      <c r="C660" s="252"/>
      <c r="D660" s="218" t="s">
        <v>172</v>
      </c>
      <c r="E660" s="253" t="s">
        <v>23</v>
      </c>
      <c r="F660" s="254" t="s">
        <v>257</v>
      </c>
      <c r="G660" s="252"/>
      <c r="H660" s="255">
        <v>9.618</v>
      </c>
      <c r="I660" s="256"/>
      <c r="J660" s="252"/>
      <c r="K660" s="252"/>
      <c r="L660" s="257"/>
      <c r="M660" s="258"/>
      <c r="N660" s="259"/>
      <c r="O660" s="259"/>
      <c r="P660" s="259"/>
      <c r="Q660" s="259"/>
      <c r="R660" s="259"/>
      <c r="S660" s="259"/>
      <c r="T660" s="260"/>
      <c r="AT660" s="261" t="s">
        <v>172</v>
      </c>
      <c r="AU660" s="261" t="s">
        <v>82</v>
      </c>
      <c r="AV660" s="15" t="s">
        <v>183</v>
      </c>
      <c r="AW660" s="15" t="s">
        <v>36</v>
      </c>
      <c r="AX660" s="15" t="s">
        <v>73</v>
      </c>
      <c r="AY660" s="261" t="s">
        <v>162</v>
      </c>
    </row>
    <row r="661" spans="2:51" s="14" customFormat="1" ht="13.5">
      <c r="B661" s="241"/>
      <c r="C661" s="242"/>
      <c r="D661" s="218" t="s">
        <v>172</v>
      </c>
      <c r="E661" s="243" t="s">
        <v>23</v>
      </c>
      <c r="F661" s="244" t="s">
        <v>547</v>
      </c>
      <c r="G661" s="242"/>
      <c r="H661" s="243" t="s">
        <v>23</v>
      </c>
      <c r="I661" s="245"/>
      <c r="J661" s="242"/>
      <c r="K661" s="242"/>
      <c r="L661" s="246"/>
      <c r="M661" s="247"/>
      <c r="N661" s="248"/>
      <c r="O661" s="248"/>
      <c r="P661" s="248"/>
      <c r="Q661" s="248"/>
      <c r="R661" s="248"/>
      <c r="S661" s="248"/>
      <c r="T661" s="249"/>
      <c r="AT661" s="250" t="s">
        <v>172</v>
      </c>
      <c r="AU661" s="250" t="s">
        <v>82</v>
      </c>
      <c r="AV661" s="14" t="s">
        <v>80</v>
      </c>
      <c r="AW661" s="14" t="s">
        <v>36</v>
      </c>
      <c r="AX661" s="14" t="s">
        <v>73</v>
      </c>
      <c r="AY661" s="250" t="s">
        <v>162</v>
      </c>
    </row>
    <row r="662" spans="2:51" s="12" customFormat="1" ht="13.5">
      <c r="B662" s="216"/>
      <c r="C662" s="217"/>
      <c r="D662" s="218" t="s">
        <v>172</v>
      </c>
      <c r="E662" s="219" t="s">
        <v>23</v>
      </c>
      <c r="F662" s="220" t="s">
        <v>606</v>
      </c>
      <c r="G662" s="217"/>
      <c r="H662" s="221">
        <v>8.8</v>
      </c>
      <c r="I662" s="222"/>
      <c r="J662" s="217"/>
      <c r="K662" s="217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172</v>
      </c>
      <c r="AU662" s="227" t="s">
        <v>82</v>
      </c>
      <c r="AV662" s="12" t="s">
        <v>82</v>
      </c>
      <c r="AW662" s="12" t="s">
        <v>36</v>
      </c>
      <c r="AX662" s="12" t="s">
        <v>73</v>
      </c>
      <c r="AY662" s="227" t="s">
        <v>162</v>
      </c>
    </row>
    <row r="663" spans="2:51" s="12" customFormat="1" ht="13.5">
      <c r="B663" s="216"/>
      <c r="C663" s="217"/>
      <c r="D663" s="218" t="s">
        <v>172</v>
      </c>
      <c r="E663" s="219" t="s">
        <v>23</v>
      </c>
      <c r="F663" s="220" t="s">
        <v>574</v>
      </c>
      <c r="G663" s="217"/>
      <c r="H663" s="221">
        <v>-1.182</v>
      </c>
      <c r="I663" s="222"/>
      <c r="J663" s="217"/>
      <c r="K663" s="217"/>
      <c r="L663" s="223"/>
      <c r="M663" s="224"/>
      <c r="N663" s="225"/>
      <c r="O663" s="225"/>
      <c r="P663" s="225"/>
      <c r="Q663" s="225"/>
      <c r="R663" s="225"/>
      <c r="S663" s="225"/>
      <c r="T663" s="226"/>
      <c r="AT663" s="227" t="s">
        <v>172</v>
      </c>
      <c r="AU663" s="227" t="s">
        <v>82</v>
      </c>
      <c r="AV663" s="12" t="s">
        <v>82</v>
      </c>
      <c r="AW663" s="12" t="s">
        <v>36</v>
      </c>
      <c r="AX663" s="12" t="s">
        <v>73</v>
      </c>
      <c r="AY663" s="227" t="s">
        <v>162</v>
      </c>
    </row>
    <row r="664" spans="2:51" s="15" customFormat="1" ht="13.5">
      <c r="B664" s="251"/>
      <c r="C664" s="252"/>
      <c r="D664" s="218" t="s">
        <v>172</v>
      </c>
      <c r="E664" s="253" t="s">
        <v>23</v>
      </c>
      <c r="F664" s="254" t="s">
        <v>257</v>
      </c>
      <c r="G664" s="252"/>
      <c r="H664" s="255">
        <v>7.618</v>
      </c>
      <c r="I664" s="256"/>
      <c r="J664" s="252"/>
      <c r="K664" s="252"/>
      <c r="L664" s="257"/>
      <c r="M664" s="258"/>
      <c r="N664" s="259"/>
      <c r="O664" s="259"/>
      <c r="P664" s="259"/>
      <c r="Q664" s="259"/>
      <c r="R664" s="259"/>
      <c r="S664" s="259"/>
      <c r="T664" s="260"/>
      <c r="AT664" s="261" t="s">
        <v>172</v>
      </c>
      <c r="AU664" s="261" t="s">
        <v>82</v>
      </c>
      <c r="AV664" s="15" t="s">
        <v>183</v>
      </c>
      <c r="AW664" s="15" t="s">
        <v>36</v>
      </c>
      <c r="AX664" s="15" t="s">
        <v>73</v>
      </c>
      <c r="AY664" s="261" t="s">
        <v>162</v>
      </c>
    </row>
    <row r="665" spans="2:51" s="13" customFormat="1" ht="13.5">
      <c r="B665" s="228"/>
      <c r="C665" s="229"/>
      <c r="D665" s="218" t="s">
        <v>172</v>
      </c>
      <c r="E665" s="230" t="s">
        <v>23</v>
      </c>
      <c r="F665" s="231" t="s">
        <v>174</v>
      </c>
      <c r="G665" s="229"/>
      <c r="H665" s="232">
        <v>55.158</v>
      </c>
      <c r="I665" s="233"/>
      <c r="J665" s="229"/>
      <c r="K665" s="229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172</v>
      </c>
      <c r="AU665" s="238" t="s">
        <v>82</v>
      </c>
      <c r="AV665" s="13" t="s">
        <v>170</v>
      </c>
      <c r="AW665" s="13" t="s">
        <v>36</v>
      </c>
      <c r="AX665" s="13" t="s">
        <v>80</v>
      </c>
      <c r="AY665" s="238" t="s">
        <v>162</v>
      </c>
    </row>
    <row r="666" spans="2:65" s="1" customFormat="1" ht="25.5" customHeight="1">
      <c r="B666" s="42"/>
      <c r="C666" s="204" t="s">
        <v>943</v>
      </c>
      <c r="D666" s="204" t="s">
        <v>165</v>
      </c>
      <c r="E666" s="205" t="s">
        <v>944</v>
      </c>
      <c r="F666" s="206" t="s">
        <v>945</v>
      </c>
      <c r="G666" s="207" t="s">
        <v>168</v>
      </c>
      <c r="H666" s="208">
        <v>0.525</v>
      </c>
      <c r="I666" s="209"/>
      <c r="J666" s="210">
        <f>ROUND(I666*H666,2)</f>
        <v>0</v>
      </c>
      <c r="K666" s="206" t="s">
        <v>169</v>
      </c>
      <c r="L666" s="62"/>
      <c r="M666" s="211" t="s">
        <v>23</v>
      </c>
      <c r="N666" s="212" t="s">
        <v>44</v>
      </c>
      <c r="O666" s="43"/>
      <c r="P666" s="213">
        <f>O666*H666</f>
        <v>0</v>
      </c>
      <c r="Q666" s="213">
        <v>0.00063</v>
      </c>
      <c r="R666" s="213">
        <f>Q666*H666</f>
        <v>0.00033075000000000004</v>
      </c>
      <c r="S666" s="213">
        <v>0</v>
      </c>
      <c r="T666" s="214">
        <f>S666*H666</f>
        <v>0</v>
      </c>
      <c r="AR666" s="25" t="s">
        <v>266</v>
      </c>
      <c r="AT666" s="25" t="s">
        <v>165</v>
      </c>
      <c r="AU666" s="25" t="s">
        <v>82</v>
      </c>
      <c r="AY666" s="25" t="s">
        <v>162</v>
      </c>
      <c r="BE666" s="215">
        <f>IF(N666="základní",J666,0)</f>
        <v>0</v>
      </c>
      <c r="BF666" s="215">
        <f>IF(N666="snížená",J666,0)</f>
        <v>0</v>
      </c>
      <c r="BG666" s="215">
        <f>IF(N666="zákl. přenesená",J666,0)</f>
        <v>0</v>
      </c>
      <c r="BH666" s="215">
        <f>IF(N666="sníž. přenesená",J666,0)</f>
        <v>0</v>
      </c>
      <c r="BI666" s="215">
        <f>IF(N666="nulová",J666,0)</f>
        <v>0</v>
      </c>
      <c r="BJ666" s="25" t="s">
        <v>80</v>
      </c>
      <c r="BK666" s="215">
        <f>ROUND(I666*H666,2)</f>
        <v>0</v>
      </c>
      <c r="BL666" s="25" t="s">
        <v>266</v>
      </c>
      <c r="BM666" s="25" t="s">
        <v>946</v>
      </c>
    </row>
    <row r="667" spans="2:51" s="14" customFormat="1" ht="13.5">
      <c r="B667" s="241"/>
      <c r="C667" s="242"/>
      <c r="D667" s="218" t="s">
        <v>172</v>
      </c>
      <c r="E667" s="243" t="s">
        <v>23</v>
      </c>
      <c r="F667" s="244" t="s">
        <v>947</v>
      </c>
      <c r="G667" s="242"/>
      <c r="H667" s="243" t="s">
        <v>23</v>
      </c>
      <c r="I667" s="245"/>
      <c r="J667" s="242"/>
      <c r="K667" s="242"/>
      <c r="L667" s="246"/>
      <c r="M667" s="247"/>
      <c r="N667" s="248"/>
      <c r="O667" s="248"/>
      <c r="P667" s="248"/>
      <c r="Q667" s="248"/>
      <c r="R667" s="248"/>
      <c r="S667" s="248"/>
      <c r="T667" s="249"/>
      <c r="AT667" s="250" t="s">
        <v>172</v>
      </c>
      <c r="AU667" s="250" t="s">
        <v>82</v>
      </c>
      <c r="AV667" s="14" t="s">
        <v>80</v>
      </c>
      <c r="AW667" s="14" t="s">
        <v>36</v>
      </c>
      <c r="AX667" s="14" t="s">
        <v>73</v>
      </c>
      <c r="AY667" s="250" t="s">
        <v>162</v>
      </c>
    </row>
    <row r="668" spans="2:51" s="12" customFormat="1" ht="13.5">
      <c r="B668" s="216"/>
      <c r="C668" s="217"/>
      <c r="D668" s="218" t="s">
        <v>172</v>
      </c>
      <c r="E668" s="219" t="s">
        <v>23</v>
      </c>
      <c r="F668" s="220" t="s">
        <v>948</v>
      </c>
      <c r="G668" s="217"/>
      <c r="H668" s="221">
        <v>0.525</v>
      </c>
      <c r="I668" s="222"/>
      <c r="J668" s="217"/>
      <c r="K668" s="217"/>
      <c r="L668" s="223"/>
      <c r="M668" s="224"/>
      <c r="N668" s="225"/>
      <c r="O668" s="225"/>
      <c r="P668" s="225"/>
      <c r="Q668" s="225"/>
      <c r="R668" s="225"/>
      <c r="S668" s="225"/>
      <c r="T668" s="226"/>
      <c r="AT668" s="227" t="s">
        <v>172</v>
      </c>
      <c r="AU668" s="227" t="s">
        <v>82</v>
      </c>
      <c r="AV668" s="12" t="s">
        <v>82</v>
      </c>
      <c r="AW668" s="12" t="s">
        <v>36</v>
      </c>
      <c r="AX668" s="12" t="s">
        <v>73</v>
      </c>
      <c r="AY668" s="227" t="s">
        <v>162</v>
      </c>
    </row>
    <row r="669" spans="2:51" s="13" customFormat="1" ht="13.5">
      <c r="B669" s="228"/>
      <c r="C669" s="229"/>
      <c r="D669" s="218" t="s">
        <v>172</v>
      </c>
      <c r="E669" s="230" t="s">
        <v>23</v>
      </c>
      <c r="F669" s="231" t="s">
        <v>174</v>
      </c>
      <c r="G669" s="229"/>
      <c r="H669" s="232">
        <v>0.525</v>
      </c>
      <c r="I669" s="233"/>
      <c r="J669" s="229"/>
      <c r="K669" s="229"/>
      <c r="L669" s="234"/>
      <c r="M669" s="235"/>
      <c r="N669" s="236"/>
      <c r="O669" s="236"/>
      <c r="P669" s="236"/>
      <c r="Q669" s="236"/>
      <c r="R669" s="236"/>
      <c r="S669" s="236"/>
      <c r="T669" s="237"/>
      <c r="AT669" s="238" t="s">
        <v>172</v>
      </c>
      <c r="AU669" s="238" t="s">
        <v>82</v>
      </c>
      <c r="AV669" s="13" t="s">
        <v>170</v>
      </c>
      <c r="AW669" s="13" t="s">
        <v>36</v>
      </c>
      <c r="AX669" s="13" t="s">
        <v>80</v>
      </c>
      <c r="AY669" s="238" t="s">
        <v>162</v>
      </c>
    </row>
    <row r="670" spans="2:65" s="1" customFormat="1" ht="16.5" customHeight="1">
      <c r="B670" s="42"/>
      <c r="C670" s="265" t="s">
        <v>949</v>
      </c>
      <c r="D670" s="265" t="s">
        <v>624</v>
      </c>
      <c r="E670" s="266" t="s">
        <v>950</v>
      </c>
      <c r="F670" s="267" t="s">
        <v>951</v>
      </c>
      <c r="G670" s="268" t="s">
        <v>168</v>
      </c>
      <c r="H670" s="269">
        <v>0.578</v>
      </c>
      <c r="I670" s="270"/>
      <c r="J670" s="271">
        <f>ROUND(I670*H670,2)</f>
        <v>0</v>
      </c>
      <c r="K670" s="267" t="s">
        <v>169</v>
      </c>
      <c r="L670" s="272"/>
      <c r="M670" s="273" t="s">
        <v>23</v>
      </c>
      <c r="N670" s="274" t="s">
        <v>44</v>
      </c>
      <c r="O670" s="43"/>
      <c r="P670" s="213">
        <f>O670*H670</f>
        <v>0</v>
      </c>
      <c r="Q670" s="213">
        <v>0.012</v>
      </c>
      <c r="R670" s="213">
        <f>Q670*H670</f>
        <v>0.0069359999999999995</v>
      </c>
      <c r="S670" s="213">
        <v>0</v>
      </c>
      <c r="T670" s="214">
        <f>S670*H670</f>
        <v>0</v>
      </c>
      <c r="AR670" s="25" t="s">
        <v>371</v>
      </c>
      <c r="AT670" s="25" t="s">
        <v>624</v>
      </c>
      <c r="AU670" s="25" t="s">
        <v>82</v>
      </c>
      <c r="AY670" s="25" t="s">
        <v>162</v>
      </c>
      <c r="BE670" s="215">
        <f>IF(N670="základní",J670,0)</f>
        <v>0</v>
      </c>
      <c r="BF670" s="215">
        <f>IF(N670="snížená",J670,0)</f>
        <v>0</v>
      </c>
      <c r="BG670" s="215">
        <f>IF(N670="zákl. přenesená",J670,0)</f>
        <v>0</v>
      </c>
      <c r="BH670" s="215">
        <f>IF(N670="sníž. přenesená",J670,0)</f>
        <v>0</v>
      </c>
      <c r="BI670" s="215">
        <f>IF(N670="nulová",J670,0)</f>
        <v>0</v>
      </c>
      <c r="BJ670" s="25" t="s">
        <v>80</v>
      </c>
      <c r="BK670" s="215">
        <f>ROUND(I670*H670,2)</f>
        <v>0</v>
      </c>
      <c r="BL670" s="25" t="s">
        <v>266</v>
      </c>
      <c r="BM670" s="25" t="s">
        <v>952</v>
      </c>
    </row>
    <row r="671" spans="2:51" s="12" customFormat="1" ht="13.5">
      <c r="B671" s="216"/>
      <c r="C671" s="217"/>
      <c r="D671" s="218" t="s">
        <v>172</v>
      </c>
      <c r="E671" s="217"/>
      <c r="F671" s="220" t="s">
        <v>953</v>
      </c>
      <c r="G671" s="217"/>
      <c r="H671" s="221">
        <v>0.578</v>
      </c>
      <c r="I671" s="222"/>
      <c r="J671" s="217"/>
      <c r="K671" s="217"/>
      <c r="L671" s="223"/>
      <c r="M671" s="224"/>
      <c r="N671" s="225"/>
      <c r="O671" s="225"/>
      <c r="P671" s="225"/>
      <c r="Q671" s="225"/>
      <c r="R671" s="225"/>
      <c r="S671" s="225"/>
      <c r="T671" s="226"/>
      <c r="AT671" s="227" t="s">
        <v>172</v>
      </c>
      <c r="AU671" s="227" t="s">
        <v>82</v>
      </c>
      <c r="AV671" s="12" t="s">
        <v>82</v>
      </c>
      <c r="AW671" s="12" t="s">
        <v>6</v>
      </c>
      <c r="AX671" s="12" t="s">
        <v>80</v>
      </c>
      <c r="AY671" s="227" t="s">
        <v>162</v>
      </c>
    </row>
    <row r="672" spans="2:65" s="1" customFormat="1" ht="25.5" customHeight="1">
      <c r="B672" s="42"/>
      <c r="C672" s="204" t="s">
        <v>954</v>
      </c>
      <c r="D672" s="204" t="s">
        <v>165</v>
      </c>
      <c r="E672" s="205" t="s">
        <v>955</v>
      </c>
      <c r="F672" s="206" t="s">
        <v>956</v>
      </c>
      <c r="G672" s="207" t="s">
        <v>186</v>
      </c>
      <c r="H672" s="208">
        <v>2</v>
      </c>
      <c r="I672" s="209"/>
      <c r="J672" s="210">
        <f>ROUND(I672*H672,2)</f>
        <v>0</v>
      </c>
      <c r="K672" s="206" t="s">
        <v>169</v>
      </c>
      <c r="L672" s="62"/>
      <c r="M672" s="211" t="s">
        <v>23</v>
      </c>
      <c r="N672" s="212" t="s">
        <v>44</v>
      </c>
      <c r="O672" s="43"/>
      <c r="P672" s="213">
        <f>O672*H672</f>
        <v>0</v>
      </c>
      <c r="Q672" s="213">
        <v>0.00031</v>
      </c>
      <c r="R672" s="213">
        <f>Q672*H672</f>
        <v>0.00062</v>
      </c>
      <c r="S672" s="213">
        <v>0</v>
      </c>
      <c r="T672" s="214">
        <f>S672*H672</f>
        <v>0</v>
      </c>
      <c r="AR672" s="25" t="s">
        <v>266</v>
      </c>
      <c r="AT672" s="25" t="s">
        <v>165</v>
      </c>
      <c r="AU672" s="25" t="s">
        <v>82</v>
      </c>
      <c r="AY672" s="25" t="s">
        <v>162</v>
      </c>
      <c r="BE672" s="215">
        <f>IF(N672="základní",J672,0)</f>
        <v>0</v>
      </c>
      <c r="BF672" s="215">
        <f>IF(N672="snížená",J672,0)</f>
        <v>0</v>
      </c>
      <c r="BG672" s="215">
        <f>IF(N672="zákl. přenesená",J672,0)</f>
        <v>0</v>
      </c>
      <c r="BH672" s="215">
        <f>IF(N672="sníž. přenesená",J672,0)</f>
        <v>0</v>
      </c>
      <c r="BI672" s="215">
        <f>IF(N672="nulová",J672,0)</f>
        <v>0</v>
      </c>
      <c r="BJ672" s="25" t="s">
        <v>80</v>
      </c>
      <c r="BK672" s="215">
        <f>ROUND(I672*H672,2)</f>
        <v>0</v>
      </c>
      <c r="BL672" s="25" t="s">
        <v>266</v>
      </c>
      <c r="BM672" s="25" t="s">
        <v>957</v>
      </c>
    </row>
    <row r="673" spans="2:51" s="14" customFormat="1" ht="13.5">
      <c r="B673" s="241"/>
      <c r="C673" s="242"/>
      <c r="D673" s="218" t="s">
        <v>172</v>
      </c>
      <c r="E673" s="243" t="s">
        <v>23</v>
      </c>
      <c r="F673" s="244" t="s">
        <v>250</v>
      </c>
      <c r="G673" s="242"/>
      <c r="H673" s="243" t="s">
        <v>23</v>
      </c>
      <c r="I673" s="245"/>
      <c r="J673" s="242"/>
      <c r="K673" s="242"/>
      <c r="L673" s="246"/>
      <c r="M673" s="247"/>
      <c r="N673" s="248"/>
      <c r="O673" s="248"/>
      <c r="P673" s="248"/>
      <c r="Q673" s="248"/>
      <c r="R673" s="248"/>
      <c r="S673" s="248"/>
      <c r="T673" s="249"/>
      <c r="AT673" s="250" t="s">
        <v>172</v>
      </c>
      <c r="AU673" s="250" t="s">
        <v>82</v>
      </c>
      <c r="AV673" s="14" t="s">
        <v>80</v>
      </c>
      <c r="AW673" s="14" t="s">
        <v>36</v>
      </c>
      <c r="AX673" s="14" t="s">
        <v>73</v>
      </c>
      <c r="AY673" s="250" t="s">
        <v>162</v>
      </c>
    </row>
    <row r="674" spans="2:51" s="12" customFormat="1" ht="13.5">
      <c r="B674" s="216"/>
      <c r="C674" s="217"/>
      <c r="D674" s="218" t="s">
        <v>172</v>
      </c>
      <c r="E674" s="219" t="s">
        <v>23</v>
      </c>
      <c r="F674" s="220" t="s">
        <v>347</v>
      </c>
      <c r="G674" s="217"/>
      <c r="H674" s="221">
        <v>2</v>
      </c>
      <c r="I674" s="222"/>
      <c r="J674" s="217"/>
      <c r="K674" s="217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172</v>
      </c>
      <c r="AU674" s="227" t="s">
        <v>82</v>
      </c>
      <c r="AV674" s="12" t="s">
        <v>82</v>
      </c>
      <c r="AW674" s="12" t="s">
        <v>36</v>
      </c>
      <c r="AX674" s="12" t="s">
        <v>73</v>
      </c>
      <c r="AY674" s="227" t="s">
        <v>162</v>
      </c>
    </row>
    <row r="675" spans="2:51" s="13" customFormat="1" ht="13.5">
      <c r="B675" s="228"/>
      <c r="C675" s="229"/>
      <c r="D675" s="218" t="s">
        <v>172</v>
      </c>
      <c r="E675" s="230" t="s">
        <v>23</v>
      </c>
      <c r="F675" s="231" t="s">
        <v>174</v>
      </c>
      <c r="G675" s="229"/>
      <c r="H675" s="232">
        <v>2</v>
      </c>
      <c r="I675" s="233"/>
      <c r="J675" s="229"/>
      <c r="K675" s="229"/>
      <c r="L675" s="234"/>
      <c r="M675" s="235"/>
      <c r="N675" s="236"/>
      <c r="O675" s="236"/>
      <c r="P675" s="236"/>
      <c r="Q675" s="236"/>
      <c r="R675" s="236"/>
      <c r="S675" s="236"/>
      <c r="T675" s="237"/>
      <c r="AT675" s="238" t="s">
        <v>172</v>
      </c>
      <c r="AU675" s="238" t="s">
        <v>82</v>
      </c>
      <c r="AV675" s="13" t="s">
        <v>170</v>
      </c>
      <c r="AW675" s="13" t="s">
        <v>36</v>
      </c>
      <c r="AX675" s="13" t="s">
        <v>80</v>
      </c>
      <c r="AY675" s="238" t="s">
        <v>162</v>
      </c>
    </row>
    <row r="676" spans="2:65" s="1" customFormat="1" ht="25.5" customHeight="1">
      <c r="B676" s="42"/>
      <c r="C676" s="204" t="s">
        <v>958</v>
      </c>
      <c r="D676" s="204" t="s">
        <v>165</v>
      </c>
      <c r="E676" s="205" t="s">
        <v>959</v>
      </c>
      <c r="F676" s="206" t="s">
        <v>960</v>
      </c>
      <c r="G676" s="207" t="s">
        <v>186</v>
      </c>
      <c r="H676" s="208">
        <v>31.56</v>
      </c>
      <c r="I676" s="209"/>
      <c r="J676" s="210">
        <f>ROUND(I676*H676,2)</f>
        <v>0</v>
      </c>
      <c r="K676" s="206" t="s">
        <v>169</v>
      </c>
      <c r="L676" s="62"/>
      <c r="M676" s="211" t="s">
        <v>23</v>
      </c>
      <c r="N676" s="212" t="s">
        <v>44</v>
      </c>
      <c r="O676" s="43"/>
      <c r="P676" s="213">
        <f>O676*H676</f>
        <v>0</v>
      </c>
      <c r="Q676" s="213">
        <v>0.00026</v>
      </c>
      <c r="R676" s="213">
        <f>Q676*H676</f>
        <v>0.008205599999999999</v>
      </c>
      <c r="S676" s="213">
        <v>0</v>
      </c>
      <c r="T676" s="214">
        <f>S676*H676</f>
        <v>0</v>
      </c>
      <c r="AR676" s="25" t="s">
        <v>266</v>
      </c>
      <c r="AT676" s="25" t="s">
        <v>165</v>
      </c>
      <c r="AU676" s="25" t="s">
        <v>82</v>
      </c>
      <c r="AY676" s="25" t="s">
        <v>162</v>
      </c>
      <c r="BE676" s="215">
        <f>IF(N676="základní",J676,0)</f>
        <v>0</v>
      </c>
      <c r="BF676" s="215">
        <f>IF(N676="snížená",J676,0)</f>
        <v>0</v>
      </c>
      <c r="BG676" s="215">
        <f>IF(N676="zákl. přenesená",J676,0)</f>
        <v>0</v>
      </c>
      <c r="BH676" s="215">
        <f>IF(N676="sníž. přenesená",J676,0)</f>
        <v>0</v>
      </c>
      <c r="BI676" s="215">
        <f>IF(N676="nulová",J676,0)</f>
        <v>0</v>
      </c>
      <c r="BJ676" s="25" t="s">
        <v>80</v>
      </c>
      <c r="BK676" s="215">
        <f>ROUND(I676*H676,2)</f>
        <v>0</v>
      </c>
      <c r="BL676" s="25" t="s">
        <v>266</v>
      </c>
      <c r="BM676" s="25" t="s">
        <v>961</v>
      </c>
    </row>
    <row r="677" spans="2:51" s="14" customFormat="1" ht="13.5">
      <c r="B677" s="241"/>
      <c r="C677" s="242"/>
      <c r="D677" s="218" t="s">
        <v>172</v>
      </c>
      <c r="E677" s="243" t="s">
        <v>23</v>
      </c>
      <c r="F677" s="244" t="s">
        <v>491</v>
      </c>
      <c r="G677" s="242"/>
      <c r="H677" s="243" t="s">
        <v>23</v>
      </c>
      <c r="I677" s="245"/>
      <c r="J677" s="242"/>
      <c r="K677" s="242"/>
      <c r="L677" s="246"/>
      <c r="M677" s="247"/>
      <c r="N677" s="248"/>
      <c r="O677" s="248"/>
      <c r="P677" s="248"/>
      <c r="Q677" s="248"/>
      <c r="R677" s="248"/>
      <c r="S677" s="248"/>
      <c r="T677" s="249"/>
      <c r="AT677" s="250" t="s">
        <v>172</v>
      </c>
      <c r="AU677" s="250" t="s">
        <v>82</v>
      </c>
      <c r="AV677" s="14" t="s">
        <v>80</v>
      </c>
      <c r="AW677" s="14" t="s">
        <v>36</v>
      </c>
      <c r="AX677" s="14" t="s">
        <v>73</v>
      </c>
      <c r="AY677" s="250" t="s">
        <v>162</v>
      </c>
    </row>
    <row r="678" spans="2:51" s="14" customFormat="1" ht="13.5">
      <c r="B678" s="241"/>
      <c r="C678" s="242"/>
      <c r="D678" s="218" t="s">
        <v>172</v>
      </c>
      <c r="E678" s="243" t="s">
        <v>23</v>
      </c>
      <c r="F678" s="244" t="s">
        <v>532</v>
      </c>
      <c r="G678" s="242"/>
      <c r="H678" s="243" t="s">
        <v>23</v>
      </c>
      <c r="I678" s="245"/>
      <c r="J678" s="242"/>
      <c r="K678" s="242"/>
      <c r="L678" s="246"/>
      <c r="M678" s="247"/>
      <c r="N678" s="248"/>
      <c r="O678" s="248"/>
      <c r="P678" s="248"/>
      <c r="Q678" s="248"/>
      <c r="R678" s="248"/>
      <c r="S678" s="248"/>
      <c r="T678" s="249"/>
      <c r="AT678" s="250" t="s">
        <v>172</v>
      </c>
      <c r="AU678" s="250" t="s">
        <v>82</v>
      </c>
      <c r="AV678" s="14" t="s">
        <v>80</v>
      </c>
      <c r="AW678" s="14" t="s">
        <v>36</v>
      </c>
      <c r="AX678" s="14" t="s">
        <v>73</v>
      </c>
      <c r="AY678" s="250" t="s">
        <v>162</v>
      </c>
    </row>
    <row r="679" spans="2:51" s="12" customFormat="1" ht="13.5">
      <c r="B679" s="216"/>
      <c r="C679" s="217"/>
      <c r="D679" s="218" t="s">
        <v>172</v>
      </c>
      <c r="E679" s="219" t="s">
        <v>23</v>
      </c>
      <c r="F679" s="220" t="s">
        <v>849</v>
      </c>
      <c r="G679" s="217"/>
      <c r="H679" s="221">
        <v>5</v>
      </c>
      <c r="I679" s="222"/>
      <c r="J679" s="217"/>
      <c r="K679" s="217"/>
      <c r="L679" s="223"/>
      <c r="M679" s="224"/>
      <c r="N679" s="225"/>
      <c r="O679" s="225"/>
      <c r="P679" s="225"/>
      <c r="Q679" s="225"/>
      <c r="R679" s="225"/>
      <c r="S679" s="225"/>
      <c r="T679" s="226"/>
      <c r="AT679" s="227" t="s">
        <v>172</v>
      </c>
      <c r="AU679" s="227" t="s">
        <v>82</v>
      </c>
      <c r="AV679" s="12" t="s">
        <v>82</v>
      </c>
      <c r="AW679" s="12" t="s">
        <v>36</v>
      </c>
      <c r="AX679" s="12" t="s">
        <v>73</v>
      </c>
      <c r="AY679" s="227" t="s">
        <v>162</v>
      </c>
    </row>
    <row r="680" spans="2:51" s="12" customFormat="1" ht="13.5">
      <c r="B680" s="216"/>
      <c r="C680" s="217"/>
      <c r="D680" s="218" t="s">
        <v>172</v>
      </c>
      <c r="E680" s="219" t="s">
        <v>23</v>
      </c>
      <c r="F680" s="220" t="s">
        <v>962</v>
      </c>
      <c r="G680" s="217"/>
      <c r="H680" s="221">
        <v>-0.6</v>
      </c>
      <c r="I680" s="222"/>
      <c r="J680" s="217"/>
      <c r="K680" s="217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172</v>
      </c>
      <c r="AU680" s="227" t="s">
        <v>82</v>
      </c>
      <c r="AV680" s="12" t="s">
        <v>82</v>
      </c>
      <c r="AW680" s="12" t="s">
        <v>36</v>
      </c>
      <c r="AX680" s="12" t="s">
        <v>73</v>
      </c>
      <c r="AY680" s="227" t="s">
        <v>162</v>
      </c>
    </row>
    <row r="681" spans="2:51" s="15" customFormat="1" ht="13.5">
      <c r="B681" s="251"/>
      <c r="C681" s="252"/>
      <c r="D681" s="218" t="s">
        <v>172</v>
      </c>
      <c r="E681" s="253" t="s">
        <v>23</v>
      </c>
      <c r="F681" s="254" t="s">
        <v>257</v>
      </c>
      <c r="G681" s="252"/>
      <c r="H681" s="255">
        <v>4.4</v>
      </c>
      <c r="I681" s="256"/>
      <c r="J681" s="252"/>
      <c r="K681" s="252"/>
      <c r="L681" s="257"/>
      <c r="M681" s="258"/>
      <c r="N681" s="259"/>
      <c r="O681" s="259"/>
      <c r="P681" s="259"/>
      <c r="Q681" s="259"/>
      <c r="R681" s="259"/>
      <c r="S681" s="259"/>
      <c r="T681" s="260"/>
      <c r="AT681" s="261" t="s">
        <v>172</v>
      </c>
      <c r="AU681" s="261" t="s">
        <v>82</v>
      </c>
      <c r="AV681" s="15" t="s">
        <v>183</v>
      </c>
      <c r="AW681" s="15" t="s">
        <v>36</v>
      </c>
      <c r="AX681" s="15" t="s">
        <v>73</v>
      </c>
      <c r="AY681" s="261" t="s">
        <v>162</v>
      </c>
    </row>
    <row r="682" spans="2:51" s="14" customFormat="1" ht="13.5">
      <c r="B682" s="241"/>
      <c r="C682" s="242"/>
      <c r="D682" s="218" t="s">
        <v>172</v>
      </c>
      <c r="E682" s="243" t="s">
        <v>23</v>
      </c>
      <c r="F682" s="244" t="s">
        <v>534</v>
      </c>
      <c r="G682" s="242"/>
      <c r="H682" s="243" t="s">
        <v>23</v>
      </c>
      <c r="I682" s="245"/>
      <c r="J682" s="242"/>
      <c r="K682" s="242"/>
      <c r="L682" s="246"/>
      <c r="M682" s="247"/>
      <c r="N682" s="248"/>
      <c r="O682" s="248"/>
      <c r="P682" s="248"/>
      <c r="Q682" s="248"/>
      <c r="R682" s="248"/>
      <c r="S682" s="248"/>
      <c r="T682" s="249"/>
      <c r="AT682" s="250" t="s">
        <v>172</v>
      </c>
      <c r="AU682" s="250" t="s">
        <v>82</v>
      </c>
      <c r="AV682" s="14" t="s">
        <v>80</v>
      </c>
      <c r="AW682" s="14" t="s">
        <v>36</v>
      </c>
      <c r="AX682" s="14" t="s">
        <v>73</v>
      </c>
      <c r="AY682" s="250" t="s">
        <v>162</v>
      </c>
    </row>
    <row r="683" spans="2:51" s="12" customFormat="1" ht="13.5">
      <c r="B683" s="216"/>
      <c r="C683" s="217"/>
      <c r="D683" s="218" t="s">
        <v>172</v>
      </c>
      <c r="E683" s="219" t="s">
        <v>23</v>
      </c>
      <c r="F683" s="220" t="s">
        <v>850</v>
      </c>
      <c r="G683" s="217"/>
      <c r="H683" s="221">
        <v>6.36</v>
      </c>
      <c r="I683" s="222"/>
      <c r="J683" s="217"/>
      <c r="K683" s="217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172</v>
      </c>
      <c r="AU683" s="227" t="s">
        <v>82</v>
      </c>
      <c r="AV683" s="12" t="s">
        <v>82</v>
      </c>
      <c r="AW683" s="12" t="s">
        <v>36</v>
      </c>
      <c r="AX683" s="12" t="s">
        <v>73</v>
      </c>
      <c r="AY683" s="227" t="s">
        <v>162</v>
      </c>
    </row>
    <row r="684" spans="2:51" s="12" customFormat="1" ht="13.5">
      <c r="B684" s="216"/>
      <c r="C684" s="217"/>
      <c r="D684" s="218" t="s">
        <v>172</v>
      </c>
      <c r="E684" s="219" t="s">
        <v>23</v>
      </c>
      <c r="F684" s="220" t="s">
        <v>963</v>
      </c>
      <c r="G684" s="217"/>
      <c r="H684" s="221">
        <v>-1.2</v>
      </c>
      <c r="I684" s="222"/>
      <c r="J684" s="217"/>
      <c r="K684" s="217"/>
      <c r="L684" s="223"/>
      <c r="M684" s="224"/>
      <c r="N684" s="225"/>
      <c r="O684" s="225"/>
      <c r="P684" s="225"/>
      <c r="Q684" s="225"/>
      <c r="R684" s="225"/>
      <c r="S684" s="225"/>
      <c r="T684" s="226"/>
      <c r="AT684" s="227" t="s">
        <v>172</v>
      </c>
      <c r="AU684" s="227" t="s">
        <v>82</v>
      </c>
      <c r="AV684" s="12" t="s">
        <v>82</v>
      </c>
      <c r="AW684" s="12" t="s">
        <v>36</v>
      </c>
      <c r="AX684" s="12" t="s">
        <v>73</v>
      </c>
      <c r="AY684" s="227" t="s">
        <v>162</v>
      </c>
    </row>
    <row r="685" spans="2:51" s="15" customFormat="1" ht="13.5">
      <c r="B685" s="251"/>
      <c r="C685" s="252"/>
      <c r="D685" s="218" t="s">
        <v>172</v>
      </c>
      <c r="E685" s="253" t="s">
        <v>23</v>
      </c>
      <c r="F685" s="254" t="s">
        <v>257</v>
      </c>
      <c r="G685" s="252"/>
      <c r="H685" s="255">
        <v>5.16</v>
      </c>
      <c r="I685" s="256"/>
      <c r="J685" s="252"/>
      <c r="K685" s="252"/>
      <c r="L685" s="257"/>
      <c r="M685" s="258"/>
      <c r="N685" s="259"/>
      <c r="O685" s="259"/>
      <c r="P685" s="259"/>
      <c r="Q685" s="259"/>
      <c r="R685" s="259"/>
      <c r="S685" s="259"/>
      <c r="T685" s="260"/>
      <c r="AT685" s="261" t="s">
        <v>172</v>
      </c>
      <c r="AU685" s="261" t="s">
        <v>82</v>
      </c>
      <c r="AV685" s="15" t="s">
        <v>183</v>
      </c>
      <c r="AW685" s="15" t="s">
        <v>36</v>
      </c>
      <c r="AX685" s="15" t="s">
        <v>73</v>
      </c>
      <c r="AY685" s="261" t="s">
        <v>162</v>
      </c>
    </row>
    <row r="686" spans="2:51" s="14" customFormat="1" ht="13.5">
      <c r="B686" s="241"/>
      <c r="C686" s="242"/>
      <c r="D686" s="218" t="s">
        <v>172</v>
      </c>
      <c r="E686" s="243" t="s">
        <v>23</v>
      </c>
      <c r="F686" s="244" t="s">
        <v>539</v>
      </c>
      <c r="G686" s="242"/>
      <c r="H686" s="243" t="s">
        <v>23</v>
      </c>
      <c r="I686" s="245"/>
      <c r="J686" s="242"/>
      <c r="K686" s="242"/>
      <c r="L686" s="246"/>
      <c r="M686" s="247"/>
      <c r="N686" s="248"/>
      <c r="O686" s="248"/>
      <c r="P686" s="248"/>
      <c r="Q686" s="248"/>
      <c r="R686" s="248"/>
      <c r="S686" s="248"/>
      <c r="T686" s="249"/>
      <c r="AT686" s="250" t="s">
        <v>172</v>
      </c>
      <c r="AU686" s="250" t="s">
        <v>82</v>
      </c>
      <c r="AV686" s="14" t="s">
        <v>80</v>
      </c>
      <c r="AW686" s="14" t="s">
        <v>36</v>
      </c>
      <c r="AX686" s="14" t="s">
        <v>73</v>
      </c>
      <c r="AY686" s="250" t="s">
        <v>162</v>
      </c>
    </row>
    <row r="687" spans="2:51" s="12" customFormat="1" ht="13.5">
      <c r="B687" s="216"/>
      <c r="C687" s="217"/>
      <c r="D687" s="218" t="s">
        <v>172</v>
      </c>
      <c r="E687" s="219" t="s">
        <v>23</v>
      </c>
      <c r="F687" s="220" t="s">
        <v>852</v>
      </c>
      <c r="G687" s="217"/>
      <c r="H687" s="221">
        <v>4.2</v>
      </c>
      <c r="I687" s="222"/>
      <c r="J687" s="217"/>
      <c r="K687" s="217"/>
      <c r="L687" s="223"/>
      <c r="M687" s="224"/>
      <c r="N687" s="225"/>
      <c r="O687" s="225"/>
      <c r="P687" s="225"/>
      <c r="Q687" s="225"/>
      <c r="R687" s="225"/>
      <c r="S687" s="225"/>
      <c r="T687" s="226"/>
      <c r="AT687" s="227" t="s">
        <v>172</v>
      </c>
      <c r="AU687" s="227" t="s">
        <v>82</v>
      </c>
      <c r="AV687" s="12" t="s">
        <v>82</v>
      </c>
      <c r="AW687" s="12" t="s">
        <v>36</v>
      </c>
      <c r="AX687" s="12" t="s">
        <v>73</v>
      </c>
      <c r="AY687" s="227" t="s">
        <v>162</v>
      </c>
    </row>
    <row r="688" spans="2:51" s="12" customFormat="1" ht="13.5">
      <c r="B688" s="216"/>
      <c r="C688" s="217"/>
      <c r="D688" s="218" t="s">
        <v>172</v>
      </c>
      <c r="E688" s="219" t="s">
        <v>23</v>
      </c>
      <c r="F688" s="220" t="s">
        <v>964</v>
      </c>
      <c r="G688" s="217"/>
      <c r="H688" s="221">
        <v>-1.8</v>
      </c>
      <c r="I688" s="222"/>
      <c r="J688" s="217"/>
      <c r="K688" s="217"/>
      <c r="L688" s="223"/>
      <c r="M688" s="224"/>
      <c r="N688" s="225"/>
      <c r="O688" s="225"/>
      <c r="P688" s="225"/>
      <c r="Q688" s="225"/>
      <c r="R688" s="225"/>
      <c r="S688" s="225"/>
      <c r="T688" s="226"/>
      <c r="AT688" s="227" t="s">
        <v>172</v>
      </c>
      <c r="AU688" s="227" t="s">
        <v>82</v>
      </c>
      <c r="AV688" s="12" t="s">
        <v>82</v>
      </c>
      <c r="AW688" s="12" t="s">
        <v>36</v>
      </c>
      <c r="AX688" s="12" t="s">
        <v>73</v>
      </c>
      <c r="AY688" s="227" t="s">
        <v>162</v>
      </c>
    </row>
    <row r="689" spans="2:51" s="15" customFormat="1" ht="13.5">
      <c r="B689" s="251"/>
      <c r="C689" s="252"/>
      <c r="D689" s="218" t="s">
        <v>172</v>
      </c>
      <c r="E689" s="253" t="s">
        <v>23</v>
      </c>
      <c r="F689" s="254" t="s">
        <v>257</v>
      </c>
      <c r="G689" s="252"/>
      <c r="H689" s="255">
        <v>2.4</v>
      </c>
      <c r="I689" s="256"/>
      <c r="J689" s="252"/>
      <c r="K689" s="252"/>
      <c r="L689" s="257"/>
      <c r="M689" s="258"/>
      <c r="N689" s="259"/>
      <c r="O689" s="259"/>
      <c r="P689" s="259"/>
      <c r="Q689" s="259"/>
      <c r="R689" s="259"/>
      <c r="S689" s="259"/>
      <c r="T689" s="260"/>
      <c r="AT689" s="261" t="s">
        <v>172</v>
      </c>
      <c r="AU689" s="261" t="s">
        <v>82</v>
      </c>
      <c r="AV689" s="15" t="s">
        <v>183</v>
      </c>
      <c r="AW689" s="15" t="s">
        <v>36</v>
      </c>
      <c r="AX689" s="15" t="s">
        <v>73</v>
      </c>
      <c r="AY689" s="261" t="s">
        <v>162</v>
      </c>
    </row>
    <row r="690" spans="2:51" s="14" customFormat="1" ht="13.5">
      <c r="B690" s="241"/>
      <c r="C690" s="242"/>
      <c r="D690" s="218" t="s">
        <v>172</v>
      </c>
      <c r="E690" s="243" t="s">
        <v>23</v>
      </c>
      <c r="F690" s="244" t="s">
        <v>541</v>
      </c>
      <c r="G690" s="242"/>
      <c r="H690" s="243" t="s">
        <v>23</v>
      </c>
      <c r="I690" s="245"/>
      <c r="J690" s="242"/>
      <c r="K690" s="242"/>
      <c r="L690" s="246"/>
      <c r="M690" s="247"/>
      <c r="N690" s="248"/>
      <c r="O690" s="248"/>
      <c r="P690" s="248"/>
      <c r="Q690" s="248"/>
      <c r="R690" s="248"/>
      <c r="S690" s="248"/>
      <c r="T690" s="249"/>
      <c r="AT690" s="250" t="s">
        <v>172</v>
      </c>
      <c r="AU690" s="250" t="s">
        <v>82</v>
      </c>
      <c r="AV690" s="14" t="s">
        <v>80</v>
      </c>
      <c r="AW690" s="14" t="s">
        <v>36</v>
      </c>
      <c r="AX690" s="14" t="s">
        <v>73</v>
      </c>
      <c r="AY690" s="250" t="s">
        <v>162</v>
      </c>
    </row>
    <row r="691" spans="2:51" s="12" customFormat="1" ht="13.5">
      <c r="B691" s="216"/>
      <c r="C691" s="217"/>
      <c r="D691" s="218" t="s">
        <v>172</v>
      </c>
      <c r="E691" s="219" t="s">
        <v>23</v>
      </c>
      <c r="F691" s="220" t="s">
        <v>853</v>
      </c>
      <c r="G691" s="217"/>
      <c r="H691" s="221">
        <v>5.4</v>
      </c>
      <c r="I691" s="222"/>
      <c r="J691" s="217"/>
      <c r="K691" s="217"/>
      <c r="L691" s="223"/>
      <c r="M691" s="224"/>
      <c r="N691" s="225"/>
      <c r="O691" s="225"/>
      <c r="P691" s="225"/>
      <c r="Q691" s="225"/>
      <c r="R691" s="225"/>
      <c r="S691" s="225"/>
      <c r="T691" s="226"/>
      <c r="AT691" s="227" t="s">
        <v>172</v>
      </c>
      <c r="AU691" s="227" t="s">
        <v>82</v>
      </c>
      <c r="AV691" s="12" t="s">
        <v>82</v>
      </c>
      <c r="AW691" s="12" t="s">
        <v>36</v>
      </c>
      <c r="AX691" s="12" t="s">
        <v>73</v>
      </c>
      <c r="AY691" s="227" t="s">
        <v>162</v>
      </c>
    </row>
    <row r="692" spans="2:51" s="12" customFormat="1" ht="13.5">
      <c r="B692" s="216"/>
      <c r="C692" s="217"/>
      <c r="D692" s="218" t="s">
        <v>172</v>
      </c>
      <c r="E692" s="219" t="s">
        <v>23</v>
      </c>
      <c r="F692" s="220" t="s">
        <v>962</v>
      </c>
      <c r="G692" s="217"/>
      <c r="H692" s="221">
        <v>-0.6</v>
      </c>
      <c r="I692" s="222"/>
      <c r="J692" s="217"/>
      <c r="K692" s="217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172</v>
      </c>
      <c r="AU692" s="227" t="s">
        <v>82</v>
      </c>
      <c r="AV692" s="12" t="s">
        <v>82</v>
      </c>
      <c r="AW692" s="12" t="s">
        <v>36</v>
      </c>
      <c r="AX692" s="12" t="s">
        <v>73</v>
      </c>
      <c r="AY692" s="227" t="s">
        <v>162</v>
      </c>
    </row>
    <row r="693" spans="2:51" s="15" customFormat="1" ht="13.5">
      <c r="B693" s="251"/>
      <c r="C693" s="252"/>
      <c r="D693" s="218" t="s">
        <v>172</v>
      </c>
      <c r="E693" s="253" t="s">
        <v>23</v>
      </c>
      <c r="F693" s="254" t="s">
        <v>257</v>
      </c>
      <c r="G693" s="252"/>
      <c r="H693" s="255">
        <v>4.8</v>
      </c>
      <c r="I693" s="256"/>
      <c r="J693" s="252"/>
      <c r="K693" s="252"/>
      <c r="L693" s="257"/>
      <c r="M693" s="258"/>
      <c r="N693" s="259"/>
      <c r="O693" s="259"/>
      <c r="P693" s="259"/>
      <c r="Q693" s="259"/>
      <c r="R693" s="259"/>
      <c r="S693" s="259"/>
      <c r="T693" s="260"/>
      <c r="AT693" s="261" t="s">
        <v>172</v>
      </c>
      <c r="AU693" s="261" t="s">
        <v>82</v>
      </c>
      <c r="AV693" s="15" t="s">
        <v>183</v>
      </c>
      <c r="AW693" s="15" t="s">
        <v>36</v>
      </c>
      <c r="AX693" s="15" t="s">
        <v>73</v>
      </c>
      <c r="AY693" s="261" t="s">
        <v>162</v>
      </c>
    </row>
    <row r="694" spans="2:51" s="14" customFormat="1" ht="13.5">
      <c r="B694" s="241"/>
      <c r="C694" s="242"/>
      <c r="D694" s="218" t="s">
        <v>172</v>
      </c>
      <c r="E694" s="243" t="s">
        <v>23</v>
      </c>
      <c r="F694" s="244" t="s">
        <v>543</v>
      </c>
      <c r="G694" s="242"/>
      <c r="H694" s="243" t="s">
        <v>23</v>
      </c>
      <c r="I694" s="245"/>
      <c r="J694" s="242"/>
      <c r="K694" s="242"/>
      <c r="L694" s="246"/>
      <c r="M694" s="247"/>
      <c r="N694" s="248"/>
      <c r="O694" s="248"/>
      <c r="P694" s="248"/>
      <c r="Q694" s="248"/>
      <c r="R694" s="248"/>
      <c r="S694" s="248"/>
      <c r="T694" s="249"/>
      <c r="AT694" s="250" t="s">
        <v>172</v>
      </c>
      <c r="AU694" s="250" t="s">
        <v>82</v>
      </c>
      <c r="AV694" s="14" t="s">
        <v>80</v>
      </c>
      <c r="AW694" s="14" t="s">
        <v>36</v>
      </c>
      <c r="AX694" s="14" t="s">
        <v>73</v>
      </c>
      <c r="AY694" s="250" t="s">
        <v>162</v>
      </c>
    </row>
    <row r="695" spans="2:51" s="12" customFormat="1" ht="13.5">
      <c r="B695" s="216"/>
      <c r="C695" s="217"/>
      <c r="D695" s="218" t="s">
        <v>172</v>
      </c>
      <c r="E695" s="219" t="s">
        <v>23</v>
      </c>
      <c r="F695" s="220" t="s">
        <v>854</v>
      </c>
      <c r="G695" s="217"/>
      <c r="H695" s="221">
        <v>4.4</v>
      </c>
      <c r="I695" s="222"/>
      <c r="J695" s="217"/>
      <c r="K695" s="217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172</v>
      </c>
      <c r="AU695" s="227" t="s">
        <v>82</v>
      </c>
      <c r="AV695" s="12" t="s">
        <v>82</v>
      </c>
      <c r="AW695" s="12" t="s">
        <v>36</v>
      </c>
      <c r="AX695" s="12" t="s">
        <v>73</v>
      </c>
      <c r="AY695" s="227" t="s">
        <v>162</v>
      </c>
    </row>
    <row r="696" spans="2:51" s="12" customFormat="1" ht="13.5">
      <c r="B696" s="216"/>
      <c r="C696" s="217"/>
      <c r="D696" s="218" t="s">
        <v>172</v>
      </c>
      <c r="E696" s="219" t="s">
        <v>23</v>
      </c>
      <c r="F696" s="220" t="s">
        <v>965</v>
      </c>
      <c r="G696" s="217"/>
      <c r="H696" s="221">
        <v>-0.6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172</v>
      </c>
      <c r="AU696" s="227" t="s">
        <v>82</v>
      </c>
      <c r="AV696" s="12" t="s">
        <v>82</v>
      </c>
      <c r="AW696" s="12" t="s">
        <v>36</v>
      </c>
      <c r="AX696" s="12" t="s">
        <v>73</v>
      </c>
      <c r="AY696" s="227" t="s">
        <v>162</v>
      </c>
    </row>
    <row r="697" spans="2:51" s="15" customFormat="1" ht="13.5">
      <c r="B697" s="251"/>
      <c r="C697" s="252"/>
      <c r="D697" s="218" t="s">
        <v>172</v>
      </c>
      <c r="E697" s="253" t="s">
        <v>23</v>
      </c>
      <c r="F697" s="254" t="s">
        <v>257</v>
      </c>
      <c r="G697" s="252"/>
      <c r="H697" s="255">
        <v>3.8</v>
      </c>
      <c r="I697" s="256"/>
      <c r="J697" s="252"/>
      <c r="K697" s="252"/>
      <c r="L697" s="257"/>
      <c r="M697" s="258"/>
      <c r="N697" s="259"/>
      <c r="O697" s="259"/>
      <c r="P697" s="259"/>
      <c r="Q697" s="259"/>
      <c r="R697" s="259"/>
      <c r="S697" s="259"/>
      <c r="T697" s="260"/>
      <c r="AT697" s="261" t="s">
        <v>172</v>
      </c>
      <c r="AU697" s="261" t="s">
        <v>82</v>
      </c>
      <c r="AV697" s="15" t="s">
        <v>183</v>
      </c>
      <c r="AW697" s="15" t="s">
        <v>36</v>
      </c>
      <c r="AX697" s="15" t="s">
        <v>73</v>
      </c>
      <c r="AY697" s="261" t="s">
        <v>162</v>
      </c>
    </row>
    <row r="698" spans="2:51" s="14" customFormat="1" ht="13.5">
      <c r="B698" s="241"/>
      <c r="C698" s="242"/>
      <c r="D698" s="218" t="s">
        <v>172</v>
      </c>
      <c r="E698" s="243" t="s">
        <v>23</v>
      </c>
      <c r="F698" s="244" t="s">
        <v>545</v>
      </c>
      <c r="G698" s="242"/>
      <c r="H698" s="243" t="s">
        <v>23</v>
      </c>
      <c r="I698" s="245"/>
      <c r="J698" s="242"/>
      <c r="K698" s="242"/>
      <c r="L698" s="246"/>
      <c r="M698" s="247"/>
      <c r="N698" s="248"/>
      <c r="O698" s="248"/>
      <c r="P698" s="248"/>
      <c r="Q698" s="248"/>
      <c r="R698" s="248"/>
      <c r="S698" s="248"/>
      <c r="T698" s="249"/>
      <c r="AT698" s="250" t="s">
        <v>172</v>
      </c>
      <c r="AU698" s="250" t="s">
        <v>82</v>
      </c>
      <c r="AV698" s="14" t="s">
        <v>80</v>
      </c>
      <c r="AW698" s="14" t="s">
        <v>36</v>
      </c>
      <c r="AX698" s="14" t="s">
        <v>73</v>
      </c>
      <c r="AY698" s="250" t="s">
        <v>162</v>
      </c>
    </row>
    <row r="699" spans="2:51" s="12" customFormat="1" ht="13.5">
      <c r="B699" s="216"/>
      <c r="C699" s="217"/>
      <c r="D699" s="218" t="s">
        <v>172</v>
      </c>
      <c r="E699" s="219" t="s">
        <v>23</v>
      </c>
      <c r="F699" s="220" t="s">
        <v>852</v>
      </c>
      <c r="G699" s="217"/>
      <c r="H699" s="221">
        <v>4.2</v>
      </c>
      <c r="I699" s="222"/>
      <c r="J699" s="217"/>
      <c r="K699" s="217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172</v>
      </c>
      <c r="AU699" s="227" t="s">
        <v>82</v>
      </c>
      <c r="AV699" s="12" t="s">
        <v>82</v>
      </c>
      <c r="AW699" s="12" t="s">
        <v>36</v>
      </c>
      <c r="AX699" s="12" t="s">
        <v>73</v>
      </c>
      <c r="AY699" s="227" t="s">
        <v>162</v>
      </c>
    </row>
    <row r="700" spans="2:51" s="12" customFormat="1" ht="13.5">
      <c r="B700" s="216"/>
      <c r="C700" s="217"/>
      <c r="D700" s="218" t="s">
        <v>172</v>
      </c>
      <c r="E700" s="219" t="s">
        <v>23</v>
      </c>
      <c r="F700" s="220" t="s">
        <v>964</v>
      </c>
      <c r="G700" s="217"/>
      <c r="H700" s="221">
        <v>-1.8</v>
      </c>
      <c r="I700" s="222"/>
      <c r="J700" s="217"/>
      <c r="K700" s="217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172</v>
      </c>
      <c r="AU700" s="227" t="s">
        <v>82</v>
      </c>
      <c r="AV700" s="12" t="s">
        <v>82</v>
      </c>
      <c r="AW700" s="12" t="s">
        <v>36</v>
      </c>
      <c r="AX700" s="12" t="s">
        <v>73</v>
      </c>
      <c r="AY700" s="227" t="s">
        <v>162</v>
      </c>
    </row>
    <row r="701" spans="2:51" s="15" customFormat="1" ht="13.5">
      <c r="B701" s="251"/>
      <c r="C701" s="252"/>
      <c r="D701" s="218" t="s">
        <v>172</v>
      </c>
      <c r="E701" s="253" t="s">
        <v>23</v>
      </c>
      <c r="F701" s="254" t="s">
        <v>257</v>
      </c>
      <c r="G701" s="252"/>
      <c r="H701" s="255">
        <v>2.4</v>
      </c>
      <c r="I701" s="256"/>
      <c r="J701" s="252"/>
      <c r="K701" s="252"/>
      <c r="L701" s="257"/>
      <c r="M701" s="258"/>
      <c r="N701" s="259"/>
      <c r="O701" s="259"/>
      <c r="P701" s="259"/>
      <c r="Q701" s="259"/>
      <c r="R701" s="259"/>
      <c r="S701" s="259"/>
      <c r="T701" s="260"/>
      <c r="AT701" s="261" t="s">
        <v>172</v>
      </c>
      <c r="AU701" s="261" t="s">
        <v>82</v>
      </c>
      <c r="AV701" s="15" t="s">
        <v>183</v>
      </c>
      <c r="AW701" s="15" t="s">
        <v>36</v>
      </c>
      <c r="AX701" s="15" t="s">
        <v>73</v>
      </c>
      <c r="AY701" s="261" t="s">
        <v>162</v>
      </c>
    </row>
    <row r="702" spans="2:51" s="14" customFormat="1" ht="13.5">
      <c r="B702" s="241"/>
      <c r="C702" s="242"/>
      <c r="D702" s="218" t="s">
        <v>172</v>
      </c>
      <c r="E702" s="243" t="s">
        <v>23</v>
      </c>
      <c r="F702" s="244" t="s">
        <v>546</v>
      </c>
      <c r="G702" s="242"/>
      <c r="H702" s="243" t="s">
        <v>23</v>
      </c>
      <c r="I702" s="245"/>
      <c r="J702" s="242"/>
      <c r="K702" s="242"/>
      <c r="L702" s="246"/>
      <c r="M702" s="247"/>
      <c r="N702" s="248"/>
      <c r="O702" s="248"/>
      <c r="P702" s="248"/>
      <c r="Q702" s="248"/>
      <c r="R702" s="248"/>
      <c r="S702" s="248"/>
      <c r="T702" s="249"/>
      <c r="AT702" s="250" t="s">
        <v>172</v>
      </c>
      <c r="AU702" s="250" t="s">
        <v>82</v>
      </c>
      <c r="AV702" s="14" t="s">
        <v>80</v>
      </c>
      <c r="AW702" s="14" t="s">
        <v>36</v>
      </c>
      <c r="AX702" s="14" t="s">
        <v>73</v>
      </c>
      <c r="AY702" s="250" t="s">
        <v>162</v>
      </c>
    </row>
    <row r="703" spans="2:51" s="12" customFormat="1" ht="13.5">
      <c r="B703" s="216"/>
      <c r="C703" s="217"/>
      <c r="D703" s="218" t="s">
        <v>172</v>
      </c>
      <c r="E703" s="219" t="s">
        <v>23</v>
      </c>
      <c r="F703" s="220" t="s">
        <v>853</v>
      </c>
      <c r="G703" s="217"/>
      <c r="H703" s="221">
        <v>5.4</v>
      </c>
      <c r="I703" s="222"/>
      <c r="J703" s="217"/>
      <c r="K703" s="217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172</v>
      </c>
      <c r="AU703" s="227" t="s">
        <v>82</v>
      </c>
      <c r="AV703" s="12" t="s">
        <v>82</v>
      </c>
      <c r="AW703" s="12" t="s">
        <v>36</v>
      </c>
      <c r="AX703" s="12" t="s">
        <v>73</v>
      </c>
      <c r="AY703" s="227" t="s">
        <v>162</v>
      </c>
    </row>
    <row r="704" spans="2:51" s="12" customFormat="1" ht="13.5">
      <c r="B704" s="216"/>
      <c r="C704" s="217"/>
      <c r="D704" s="218" t="s">
        <v>172</v>
      </c>
      <c r="E704" s="219" t="s">
        <v>23</v>
      </c>
      <c r="F704" s="220" t="s">
        <v>965</v>
      </c>
      <c r="G704" s="217"/>
      <c r="H704" s="221">
        <v>-0.6</v>
      </c>
      <c r="I704" s="222"/>
      <c r="J704" s="217"/>
      <c r="K704" s="217"/>
      <c r="L704" s="223"/>
      <c r="M704" s="224"/>
      <c r="N704" s="225"/>
      <c r="O704" s="225"/>
      <c r="P704" s="225"/>
      <c r="Q704" s="225"/>
      <c r="R704" s="225"/>
      <c r="S704" s="225"/>
      <c r="T704" s="226"/>
      <c r="AT704" s="227" t="s">
        <v>172</v>
      </c>
      <c r="AU704" s="227" t="s">
        <v>82</v>
      </c>
      <c r="AV704" s="12" t="s">
        <v>82</v>
      </c>
      <c r="AW704" s="12" t="s">
        <v>36</v>
      </c>
      <c r="AX704" s="12" t="s">
        <v>73</v>
      </c>
      <c r="AY704" s="227" t="s">
        <v>162</v>
      </c>
    </row>
    <row r="705" spans="2:51" s="15" customFormat="1" ht="13.5">
      <c r="B705" s="251"/>
      <c r="C705" s="252"/>
      <c r="D705" s="218" t="s">
        <v>172</v>
      </c>
      <c r="E705" s="253" t="s">
        <v>23</v>
      </c>
      <c r="F705" s="254" t="s">
        <v>257</v>
      </c>
      <c r="G705" s="252"/>
      <c r="H705" s="255">
        <v>4.8</v>
      </c>
      <c r="I705" s="256"/>
      <c r="J705" s="252"/>
      <c r="K705" s="252"/>
      <c r="L705" s="257"/>
      <c r="M705" s="258"/>
      <c r="N705" s="259"/>
      <c r="O705" s="259"/>
      <c r="P705" s="259"/>
      <c r="Q705" s="259"/>
      <c r="R705" s="259"/>
      <c r="S705" s="259"/>
      <c r="T705" s="260"/>
      <c r="AT705" s="261" t="s">
        <v>172</v>
      </c>
      <c r="AU705" s="261" t="s">
        <v>82</v>
      </c>
      <c r="AV705" s="15" t="s">
        <v>183</v>
      </c>
      <c r="AW705" s="15" t="s">
        <v>36</v>
      </c>
      <c r="AX705" s="15" t="s">
        <v>73</v>
      </c>
      <c r="AY705" s="261" t="s">
        <v>162</v>
      </c>
    </row>
    <row r="706" spans="2:51" s="14" customFormat="1" ht="13.5">
      <c r="B706" s="241"/>
      <c r="C706" s="242"/>
      <c r="D706" s="218" t="s">
        <v>172</v>
      </c>
      <c r="E706" s="243" t="s">
        <v>23</v>
      </c>
      <c r="F706" s="244" t="s">
        <v>547</v>
      </c>
      <c r="G706" s="242"/>
      <c r="H706" s="243" t="s">
        <v>23</v>
      </c>
      <c r="I706" s="245"/>
      <c r="J706" s="242"/>
      <c r="K706" s="242"/>
      <c r="L706" s="246"/>
      <c r="M706" s="247"/>
      <c r="N706" s="248"/>
      <c r="O706" s="248"/>
      <c r="P706" s="248"/>
      <c r="Q706" s="248"/>
      <c r="R706" s="248"/>
      <c r="S706" s="248"/>
      <c r="T706" s="249"/>
      <c r="AT706" s="250" t="s">
        <v>172</v>
      </c>
      <c r="AU706" s="250" t="s">
        <v>82</v>
      </c>
      <c r="AV706" s="14" t="s">
        <v>80</v>
      </c>
      <c r="AW706" s="14" t="s">
        <v>36</v>
      </c>
      <c r="AX706" s="14" t="s">
        <v>73</v>
      </c>
      <c r="AY706" s="250" t="s">
        <v>162</v>
      </c>
    </row>
    <row r="707" spans="2:51" s="12" customFormat="1" ht="13.5">
      <c r="B707" s="216"/>
      <c r="C707" s="217"/>
      <c r="D707" s="218" t="s">
        <v>172</v>
      </c>
      <c r="E707" s="219" t="s">
        <v>23</v>
      </c>
      <c r="F707" s="220" t="s">
        <v>854</v>
      </c>
      <c r="G707" s="217"/>
      <c r="H707" s="221">
        <v>4.4</v>
      </c>
      <c r="I707" s="222"/>
      <c r="J707" s="217"/>
      <c r="K707" s="217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172</v>
      </c>
      <c r="AU707" s="227" t="s">
        <v>82</v>
      </c>
      <c r="AV707" s="12" t="s">
        <v>82</v>
      </c>
      <c r="AW707" s="12" t="s">
        <v>36</v>
      </c>
      <c r="AX707" s="12" t="s">
        <v>73</v>
      </c>
      <c r="AY707" s="227" t="s">
        <v>162</v>
      </c>
    </row>
    <row r="708" spans="2:51" s="12" customFormat="1" ht="13.5">
      <c r="B708" s="216"/>
      <c r="C708" s="217"/>
      <c r="D708" s="218" t="s">
        <v>172</v>
      </c>
      <c r="E708" s="219" t="s">
        <v>23</v>
      </c>
      <c r="F708" s="220" t="s">
        <v>962</v>
      </c>
      <c r="G708" s="217"/>
      <c r="H708" s="221">
        <v>-0.6</v>
      </c>
      <c r="I708" s="222"/>
      <c r="J708" s="217"/>
      <c r="K708" s="217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172</v>
      </c>
      <c r="AU708" s="227" t="s">
        <v>82</v>
      </c>
      <c r="AV708" s="12" t="s">
        <v>82</v>
      </c>
      <c r="AW708" s="12" t="s">
        <v>36</v>
      </c>
      <c r="AX708" s="12" t="s">
        <v>73</v>
      </c>
      <c r="AY708" s="227" t="s">
        <v>162</v>
      </c>
    </row>
    <row r="709" spans="2:51" s="15" customFormat="1" ht="13.5">
      <c r="B709" s="251"/>
      <c r="C709" s="252"/>
      <c r="D709" s="218" t="s">
        <v>172</v>
      </c>
      <c r="E709" s="253" t="s">
        <v>23</v>
      </c>
      <c r="F709" s="254" t="s">
        <v>257</v>
      </c>
      <c r="G709" s="252"/>
      <c r="H709" s="255">
        <v>3.8</v>
      </c>
      <c r="I709" s="256"/>
      <c r="J709" s="252"/>
      <c r="K709" s="252"/>
      <c r="L709" s="257"/>
      <c r="M709" s="258"/>
      <c r="N709" s="259"/>
      <c r="O709" s="259"/>
      <c r="P709" s="259"/>
      <c r="Q709" s="259"/>
      <c r="R709" s="259"/>
      <c r="S709" s="259"/>
      <c r="T709" s="260"/>
      <c r="AT709" s="261" t="s">
        <v>172</v>
      </c>
      <c r="AU709" s="261" t="s">
        <v>82</v>
      </c>
      <c r="AV709" s="15" t="s">
        <v>183</v>
      </c>
      <c r="AW709" s="15" t="s">
        <v>36</v>
      </c>
      <c r="AX709" s="15" t="s">
        <v>73</v>
      </c>
      <c r="AY709" s="261" t="s">
        <v>162</v>
      </c>
    </row>
    <row r="710" spans="2:51" s="13" customFormat="1" ht="13.5">
      <c r="B710" s="228"/>
      <c r="C710" s="229"/>
      <c r="D710" s="218" t="s">
        <v>172</v>
      </c>
      <c r="E710" s="230" t="s">
        <v>23</v>
      </c>
      <c r="F710" s="231" t="s">
        <v>174</v>
      </c>
      <c r="G710" s="229"/>
      <c r="H710" s="232">
        <v>31.56</v>
      </c>
      <c r="I710" s="233"/>
      <c r="J710" s="229"/>
      <c r="K710" s="229"/>
      <c r="L710" s="234"/>
      <c r="M710" s="235"/>
      <c r="N710" s="236"/>
      <c r="O710" s="236"/>
      <c r="P710" s="236"/>
      <c r="Q710" s="236"/>
      <c r="R710" s="236"/>
      <c r="S710" s="236"/>
      <c r="T710" s="237"/>
      <c r="AT710" s="238" t="s">
        <v>172</v>
      </c>
      <c r="AU710" s="238" t="s">
        <v>82</v>
      </c>
      <c r="AV710" s="13" t="s">
        <v>170</v>
      </c>
      <c r="AW710" s="13" t="s">
        <v>36</v>
      </c>
      <c r="AX710" s="13" t="s">
        <v>80</v>
      </c>
      <c r="AY710" s="238" t="s">
        <v>162</v>
      </c>
    </row>
    <row r="711" spans="2:65" s="1" customFormat="1" ht="16.5" customHeight="1">
      <c r="B711" s="42"/>
      <c r="C711" s="204" t="s">
        <v>966</v>
      </c>
      <c r="D711" s="204" t="s">
        <v>165</v>
      </c>
      <c r="E711" s="205" t="s">
        <v>967</v>
      </c>
      <c r="F711" s="206" t="s">
        <v>968</v>
      </c>
      <c r="G711" s="207" t="s">
        <v>168</v>
      </c>
      <c r="H711" s="208">
        <v>65.514</v>
      </c>
      <c r="I711" s="209"/>
      <c r="J711" s="210">
        <f>ROUND(I711*H711,2)</f>
        <v>0</v>
      </c>
      <c r="K711" s="206" t="s">
        <v>169</v>
      </c>
      <c r="L711" s="62"/>
      <c r="M711" s="211" t="s">
        <v>23</v>
      </c>
      <c r="N711" s="212" t="s">
        <v>44</v>
      </c>
      <c r="O711" s="43"/>
      <c r="P711" s="213">
        <f>O711*H711</f>
        <v>0</v>
      </c>
      <c r="Q711" s="213">
        <v>0.0003</v>
      </c>
      <c r="R711" s="213">
        <f>Q711*H711</f>
        <v>0.019654199999999997</v>
      </c>
      <c r="S711" s="213">
        <v>0</v>
      </c>
      <c r="T711" s="214">
        <f>S711*H711</f>
        <v>0</v>
      </c>
      <c r="AR711" s="25" t="s">
        <v>266</v>
      </c>
      <c r="AT711" s="25" t="s">
        <v>165</v>
      </c>
      <c r="AU711" s="25" t="s">
        <v>82</v>
      </c>
      <c r="AY711" s="25" t="s">
        <v>162</v>
      </c>
      <c r="BE711" s="215">
        <f>IF(N711="základní",J711,0)</f>
        <v>0</v>
      </c>
      <c r="BF711" s="215">
        <f>IF(N711="snížená",J711,0)</f>
        <v>0</v>
      </c>
      <c r="BG711" s="215">
        <f>IF(N711="zákl. přenesená",J711,0)</f>
        <v>0</v>
      </c>
      <c r="BH711" s="215">
        <f>IF(N711="sníž. přenesená",J711,0)</f>
        <v>0</v>
      </c>
      <c r="BI711" s="215">
        <f>IF(N711="nulová",J711,0)</f>
        <v>0</v>
      </c>
      <c r="BJ711" s="25" t="s">
        <v>80</v>
      </c>
      <c r="BK711" s="215">
        <f>ROUND(I711*H711,2)</f>
        <v>0</v>
      </c>
      <c r="BL711" s="25" t="s">
        <v>266</v>
      </c>
      <c r="BM711" s="25" t="s">
        <v>969</v>
      </c>
    </row>
    <row r="712" spans="2:51" s="12" customFormat="1" ht="13.5">
      <c r="B712" s="216"/>
      <c r="C712" s="217"/>
      <c r="D712" s="218" t="s">
        <v>172</v>
      </c>
      <c r="E712" s="219" t="s">
        <v>23</v>
      </c>
      <c r="F712" s="220" t="s">
        <v>933</v>
      </c>
      <c r="G712" s="217"/>
      <c r="H712" s="221">
        <v>65.514</v>
      </c>
      <c r="I712" s="222"/>
      <c r="J712" s="217"/>
      <c r="K712" s="217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172</v>
      </c>
      <c r="AU712" s="227" t="s">
        <v>82</v>
      </c>
      <c r="AV712" s="12" t="s">
        <v>82</v>
      </c>
      <c r="AW712" s="12" t="s">
        <v>36</v>
      </c>
      <c r="AX712" s="12" t="s">
        <v>73</v>
      </c>
      <c r="AY712" s="227" t="s">
        <v>162</v>
      </c>
    </row>
    <row r="713" spans="2:51" s="13" customFormat="1" ht="13.5">
      <c r="B713" s="228"/>
      <c r="C713" s="229"/>
      <c r="D713" s="218" t="s">
        <v>172</v>
      </c>
      <c r="E713" s="230" t="s">
        <v>23</v>
      </c>
      <c r="F713" s="231" t="s">
        <v>174</v>
      </c>
      <c r="G713" s="229"/>
      <c r="H713" s="232">
        <v>65.514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172</v>
      </c>
      <c r="AU713" s="238" t="s">
        <v>82</v>
      </c>
      <c r="AV713" s="13" t="s">
        <v>170</v>
      </c>
      <c r="AW713" s="13" t="s">
        <v>36</v>
      </c>
      <c r="AX713" s="13" t="s">
        <v>80</v>
      </c>
      <c r="AY713" s="238" t="s">
        <v>162</v>
      </c>
    </row>
    <row r="714" spans="2:65" s="1" customFormat="1" ht="38.25" customHeight="1">
      <c r="B714" s="42"/>
      <c r="C714" s="204" t="s">
        <v>970</v>
      </c>
      <c r="D714" s="204" t="s">
        <v>165</v>
      </c>
      <c r="E714" s="205" t="s">
        <v>971</v>
      </c>
      <c r="F714" s="206" t="s">
        <v>972</v>
      </c>
      <c r="G714" s="207" t="s">
        <v>313</v>
      </c>
      <c r="H714" s="208">
        <v>1.162</v>
      </c>
      <c r="I714" s="209"/>
      <c r="J714" s="210">
        <f>ROUND(I714*H714,2)</f>
        <v>0</v>
      </c>
      <c r="K714" s="206" t="s">
        <v>169</v>
      </c>
      <c r="L714" s="62"/>
      <c r="M714" s="211" t="s">
        <v>23</v>
      </c>
      <c r="N714" s="212" t="s">
        <v>44</v>
      </c>
      <c r="O714" s="43"/>
      <c r="P714" s="213">
        <f>O714*H714</f>
        <v>0</v>
      </c>
      <c r="Q714" s="213">
        <v>0</v>
      </c>
      <c r="R714" s="213">
        <f>Q714*H714</f>
        <v>0</v>
      </c>
      <c r="S714" s="213">
        <v>0</v>
      </c>
      <c r="T714" s="214">
        <f>S714*H714</f>
        <v>0</v>
      </c>
      <c r="AR714" s="25" t="s">
        <v>266</v>
      </c>
      <c r="AT714" s="25" t="s">
        <v>165</v>
      </c>
      <c r="AU714" s="25" t="s">
        <v>82</v>
      </c>
      <c r="AY714" s="25" t="s">
        <v>162</v>
      </c>
      <c r="BE714" s="215">
        <f>IF(N714="základní",J714,0)</f>
        <v>0</v>
      </c>
      <c r="BF714" s="215">
        <f>IF(N714="snížená",J714,0)</f>
        <v>0</v>
      </c>
      <c r="BG714" s="215">
        <f>IF(N714="zákl. přenesená",J714,0)</f>
        <v>0</v>
      </c>
      <c r="BH714" s="215">
        <f>IF(N714="sníž. přenesená",J714,0)</f>
        <v>0</v>
      </c>
      <c r="BI714" s="215">
        <f>IF(N714="nulová",J714,0)</f>
        <v>0</v>
      </c>
      <c r="BJ714" s="25" t="s">
        <v>80</v>
      </c>
      <c r="BK714" s="215">
        <f>ROUND(I714*H714,2)</f>
        <v>0</v>
      </c>
      <c r="BL714" s="25" t="s">
        <v>266</v>
      </c>
      <c r="BM714" s="25" t="s">
        <v>973</v>
      </c>
    </row>
    <row r="715" spans="2:63" s="11" customFormat="1" ht="29.85" customHeight="1">
      <c r="B715" s="188"/>
      <c r="C715" s="189"/>
      <c r="D715" s="190" t="s">
        <v>72</v>
      </c>
      <c r="E715" s="202" t="s">
        <v>974</v>
      </c>
      <c r="F715" s="202" t="s">
        <v>975</v>
      </c>
      <c r="G715" s="189"/>
      <c r="H715" s="189"/>
      <c r="I715" s="192"/>
      <c r="J715" s="203">
        <f>BK715</f>
        <v>0</v>
      </c>
      <c r="K715" s="189"/>
      <c r="L715" s="194"/>
      <c r="M715" s="195"/>
      <c r="N715" s="196"/>
      <c r="O715" s="196"/>
      <c r="P715" s="197">
        <f>SUM(P716:P778)</f>
        <v>0</v>
      </c>
      <c r="Q715" s="196"/>
      <c r="R715" s="197">
        <f>SUM(R716:R778)</f>
        <v>0.14155948</v>
      </c>
      <c r="S715" s="196"/>
      <c r="T715" s="198">
        <f>SUM(T716:T778)</f>
        <v>0.0461607</v>
      </c>
      <c r="AR715" s="199" t="s">
        <v>82</v>
      </c>
      <c r="AT715" s="200" t="s">
        <v>72</v>
      </c>
      <c r="AU715" s="200" t="s">
        <v>80</v>
      </c>
      <c r="AY715" s="199" t="s">
        <v>162</v>
      </c>
      <c r="BK715" s="201">
        <f>SUM(BK716:BK778)</f>
        <v>0</v>
      </c>
    </row>
    <row r="716" spans="2:65" s="1" customFormat="1" ht="16.5" customHeight="1">
      <c r="B716" s="42"/>
      <c r="C716" s="204" t="s">
        <v>976</v>
      </c>
      <c r="D716" s="204" t="s">
        <v>165</v>
      </c>
      <c r="E716" s="205" t="s">
        <v>977</v>
      </c>
      <c r="F716" s="206" t="s">
        <v>978</v>
      </c>
      <c r="G716" s="207" t="s">
        <v>168</v>
      </c>
      <c r="H716" s="208">
        <v>307.738</v>
      </c>
      <c r="I716" s="209"/>
      <c r="J716" s="210">
        <f>ROUND(I716*H716,2)</f>
        <v>0</v>
      </c>
      <c r="K716" s="206" t="s">
        <v>169</v>
      </c>
      <c r="L716" s="62"/>
      <c r="M716" s="211" t="s">
        <v>23</v>
      </c>
      <c r="N716" s="212" t="s">
        <v>44</v>
      </c>
      <c r="O716" s="43"/>
      <c r="P716" s="213">
        <f>O716*H716</f>
        <v>0</v>
      </c>
      <c r="Q716" s="213">
        <v>0</v>
      </c>
      <c r="R716" s="213">
        <f>Q716*H716</f>
        <v>0</v>
      </c>
      <c r="S716" s="213">
        <v>0.00015</v>
      </c>
      <c r="T716" s="214">
        <f>S716*H716</f>
        <v>0.0461607</v>
      </c>
      <c r="AR716" s="25" t="s">
        <v>266</v>
      </c>
      <c r="AT716" s="25" t="s">
        <v>165</v>
      </c>
      <c r="AU716" s="25" t="s">
        <v>82</v>
      </c>
      <c r="AY716" s="25" t="s">
        <v>162</v>
      </c>
      <c r="BE716" s="215">
        <f>IF(N716="základní",J716,0)</f>
        <v>0</v>
      </c>
      <c r="BF716" s="215">
        <f>IF(N716="snížená",J716,0)</f>
        <v>0</v>
      </c>
      <c r="BG716" s="215">
        <f>IF(N716="zákl. přenesená",J716,0)</f>
        <v>0</v>
      </c>
      <c r="BH716" s="215">
        <f>IF(N716="sníž. přenesená",J716,0)</f>
        <v>0</v>
      </c>
      <c r="BI716" s="215">
        <f>IF(N716="nulová",J716,0)</f>
        <v>0</v>
      </c>
      <c r="BJ716" s="25" t="s">
        <v>80</v>
      </c>
      <c r="BK716" s="215">
        <f>ROUND(I716*H716,2)</f>
        <v>0</v>
      </c>
      <c r="BL716" s="25" t="s">
        <v>266</v>
      </c>
      <c r="BM716" s="25" t="s">
        <v>979</v>
      </c>
    </row>
    <row r="717" spans="2:51" s="14" customFormat="1" ht="13.5">
      <c r="B717" s="241"/>
      <c r="C717" s="242"/>
      <c r="D717" s="218" t="s">
        <v>172</v>
      </c>
      <c r="E717" s="243" t="s">
        <v>23</v>
      </c>
      <c r="F717" s="244" t="s">
        <v>491</v>
      </c>
      <c r="G717" s="242"/>
      <c r="H717" s="243" t="s">
        <v>23</v>
      </c>
      <c r="I717" s="245"/>
      <c r="J717" s="242"/>
      <c r="K717" s="242"/>
      <c r="L717" s="246"/>
      <c r="M717" s="247"/>
      <c r="N717" s="248"/>
      <c r="O717" s="248"/>
      <c r="P717" s="248"/>
      <c r="Q717" s="248"/>
      <c r="R717" s="248"/>
      <c r="S717" s="248"/>
      <c r="T717" s="249"/>
      <c r="AT717" s="250" t="s">
        <v>172</v>
      </c>
      <c r="AU717" s="250" t="s">
        <v>82</v>
      </c>
      <c r="AV717" s="14" t="s">
        <v>80</v>
      </c>
      <c r="AW717" s="14" t="s">
        <v>36</v>
      </c>
      <c r="AX717" s="14" t="s">
        <v>73</v>
      </c>
      <c r="AY717" s="250" t="s">
        <v>162</v>
      </c>
    </row>
    <row r="718" spans="2:51" s="14" customFormat="1" ht="13.5">
      <c r="B718" s="241"/>
      <c r="C718" s="242"/>
      <c r="D718" s="218" t="s">
        <v>172</v>
      </c>
      <c r="E718" s="243" t="s">
        <v>23</v>
      </c>
      <c r="F718" s="244" t="s">
        <v>980</v>
      </c>
      <c r="G718" s="242"/>
      <c r="H718" s="243" t="s">
        <v>23</v>
      </c>
      <c r="I718" s="245"/>
      <c r="J718" s="242"/>
      <c r="K718" s="242"/>
      <c r="L718" s="246"/>
      <c r="M718" s="247"/>
      <c r="N718" s="248"/>
      <c r="O718" s="248"/>
      <c r="P718" s="248"/>
      <c r="Q718" s="248"/>
      <c r="R718" s="248"/>
      <c r="S718" s="248"/>
      <c r="T718" s="249"/>
      <c r="AT718" s="250" t="s">
        <v>172</v>
      </c>
      <c r="AU718" s="250" t="s">
        <v>82</v>
      </c>
      <c r="AV718" s="14" t="s">
        <v>80</v>
      </c>
      <c r="AW718" s="14" t="s">
        <v>36</v>
      </c>
      <c r="AX718" s="14" t="s">
        <v>73</v>
      </c>
      <c r="AY718" s="250" t="s">
        <v>162</v>
      </c>
    </row>
    <row r="719" spans="2:51" s="12" customFormat="1" ht="13.5">
      <c r="B719" s="216"/>
      <c r="C719" s="217"/>
      <c r="D719" s="218" t="s">
        <v>172</v>
      </c>
      <c r="E719" s="219" t="s">
        <v>23</v>
      </c>
      <c r="F719" s="220" t="s">
        <v>553</v>
      </c>
      <c r="G719" s="217"/>
      <c r="H719" s="221">
        <v>69.05</v>
      </c>
      <c r="I719" s="222"/>
      <c r="J719" s="217"/>
      <c r="K719" s="217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172</v>
      </c>
      <c r="AU719" s="227" t="s">
        <v>82</v>
      </c>
      <c r="AV719" s="12" t="s">
        <v>82</v>
      </c>
      <c r="AW719" s="12" t="s">
        <v>36</v>
      </c>
      <c r="AX719" s="12" t="s">
        <v>73</v>
      </c>
      <c r="AY719" s="227" t="s">
        <v>162</v>
      </c>
    </row>
    <row r="720" spans="2:51" s="15" customFormat="1" ht="13.5">
      <c r="B720" s="251"/>
      <c r="C720" s="252"/>
      <c r="D720" s="218" t="s">
        <v>172</v>
      </c>
      <c r="E720" s="253" t="s">
        <v>23</v>
      </c>
      <c r="F720" s="254" t="s">
        <v>257</v>
      </c>
      <c r="G720" s="252"/>
      <c r="H720" s="255">
        <v>69.05</v>
      </c>
      <c r="I720" s="256"/>
      <c r="J720" s="252"/>
      <c r="K720" s="252"/>
      <c r="L720" s="257"/>
      <c r="M720" s="258"/>
      <c r="N720" s="259"/>
      <c r="O720" s="259"/>
      <c r="P720" s="259"/>
      <c r="Q720" s="259"/>
      <c r="R720" s="259"/>
      <c r="S720" s="259"/>
      <c r="T720" s="260"/>
      <c r="AT720" s="261" t="s">
        <v>172</v>
      </c>
      <c r="AU720" s="261" t="s">
        <v>82</v>
      </c>
      <c r="AV720" s="15" t="s">
        <v>183</v>
      </c>
      <c r="AW720" s="15" t="s">
        <v>36</v>
      </c>
      <c r="AX720" s="15" t="s">
        <v>73</v>
      </c>
      <c r="AY720" s="261" t="s">
        <v>162</v>
      </c>
    </row>
    <row r="721" spans="2:51" s="14" customFormat="1" ht="13.5">
      <c r="B721" s="241"/>
      <c r="C721" s="242"/>
      <c r="D721" s="218" t="s">
        <v>172</v>
      </c>
      <c r="E721" s="243" t="s">
        <v>23</v>
      </c>
      <c r="F721" s="244" t="s">
        <v>981</v>
      </c>
      <c r="G721" s="242"/>
      <c r="H721" s="243" t="s">
        <v>23</v>
      </c>
      <c r="I721" s="245"/>
      <c r="J721" s="242"/>
      <c r="K721" s="242"/>
      <c r="L721" s="246"/>
      <c r="M721" s="247"/>
      <c r="N721" s="248"/>
      <c r="O721" s="248"/>
      <c r="P721" s="248"/>
      <c r="Q721" s="248"/>
      <c r="R721" s="248"/>
      <c r="S721" s="248"/>
      <c r="T721" s="249"/>
      <c r="AT721" s="250" t="s">
        <v>172</v>
      </c>
      <c r="AU721" s="250" t="s">
        <v>82</v>
      </c>
      <c r="AV721" s="14" t="s">
        <v>80</v>
      </c>
      <c r="AW721" s="14" t="s">
        <v>36</v>
      </c>
      <c r="AX721" s="14" t="s">
        <v>73</v>
      </c>
      <c r="AY721" s="250" t="s">
        <v>162</v>
      </c>
    </row>
    <row r="722" spans="2:51" s="14" customFormat="1" ht="13.5">
      <c r="B722" s="241"/>
      <c r="C722" s="242"/>
      <c r="D722" s="218" t="s">
        <v>172</v>
      </c>
      <c r="E722" s="243" t="s">
        <v>23</v>
      </c>
      <c r="F722" s="244" t="s">
        <v>255</v>
      </c>
      <c r="G722" s="242"/>
      <c r="H722" s="243" t="s">
        <v>23</v>
      </c>
      <c r="I722" s="245"/>
      <c r="J722" s="242"/>
      <c r="K722" s="242"/>
      <c r="L722" s="246"/>
      <c r="M722" s="247"/>
      <c r="N722" s="248"/>
      <c r="O722" s="248"/>
      <c r="P722" s="248"/>
      <c r="Q722" s="248"/>
      <c r="R722" s="248"/>
      <c r="S722" s="248"/>
      <c r="T722" s="249"/>
      <c r="AT722" s="250" t="s">
        <v>172</v>
      </c>
      <c r="AU722" s="250" t="s">
        <v>82</v>
      </c>
      <c r="AV722" s="14" t="s">
        <v>80</v>
      </c>
      <c r="AW722" s="14" t="s">
        <v>36</v>
      </c>
      <c r="AX722" s="14" t="s">
        <v>73</v>
      </c>
      <c r="AY722" s="250" t="s">
        <v>162</v>
      </c>
    </row>
    <row r="723" spans="2:51" s="12" customFormat="1" ht="13.5">
      <c r="B723" s="216"/>
      <c r="C723" s="217"/>
      <c r="D723" s="218" t="s">
        <v>172</v>
      </c>
      <c r="E723" s="219" t="s">
        <v>23</v>
      </c>
      <c r="F723" s="220" t="s">
        <v>567</v>
      </c>
      <c r="G723" s="217"/>
      <c r="H723" s="221">
        <v>30.438</v>
      </c>
      <c r="I723" s="222"/>
      <c r="J723" s="217"/>
      <c r="K723" s="217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172</v>
      </c>
      <c r="AU723" s="227" t="s">
        <v>82</v>
      </c>
      <c r="AV723" s="12" t="s">
        <v>82</v>
      </c>
      <c r="AW723" s="12" t="s">
        <v>36</v>
      </c>
      <c r="AX723" s="12" t="s">
        <v>73</v>
      </c>
      <c r="AY723" s="227" t="s">
        <v>162</v>
      </c>
    </row>
    <row r="724" spans="2:51" s="15" customFormat="1" ht="13.5">
      <c r="B724" s="251"/>
      <c r="C724" s="252"/>
      <c r="D724" s="218" t="s">
        <v>172</v>
      </c>
      <c r="E724" s="253" t="s">
        <v>23</v>
      </c>
      <c r="F724" s="254" t="s">
        <v>257</v>
      </c>
      <c r="G724" s="252"/>
      <c r="H724" s="255">
        <v>30.438</v>
      </c>
      <c r="I724" s="256"/>
      <c r="J724" s="252"/>
      <c r="K724" s="252"/>
      <c r="L724" s="257"/>
      <c r="M724" s="258"/>
      <c r="N724" s="259"/>
      <c r="O724" s="259"/>
      <c r="P724" s="259"/>
      <c r="Q724" s="259"/>
      <c r="R724" s="259"/>
      <c r="S724" s="259"/>
      <c r="T724" s="260"/>
      <c r="AT724" s="261" t="s">
        <v>172</v>
      </c>
      <c r="AU724" s="261" t="s">
        <v>82</v>
      </c>
      <c r="AV724" s="15" t="s">
        <v>183</v>
      </c>
      <c r="AW724" s="15" t="s">
        <v>36</v>
      </c>
      <c r="AX724" s="15" t="s">
        <v>73</v>
      </c>
      <c r="AY724" s="261" t="s">
        <v>162</v>
      </c>
    </row>
    <row r="725" spans="2:51" s="14" customFormat="1" ht="13.5">
      <c r="B725" s="241"/>
      <c r="C725" s="242"/>
      <c r="D725" s="218" t="s">
        <v>172</v>
      </c>
      <c r="E725" s="243" t="s">
        <v>23</v>
      </c>
      <c r="F725" s="244" t="s">
        <v>258</v>
      </c>
      <c r="G725" s="242"/>
      <c r="H725" s="243" t="s">
        <v>23</v>
      </c>
      <c r="I725" s="245"/>
      <c r="J725" s="242"/>
      <c r="K725" s="242"/>
      <c r="L725" s="246"/>
      <c r="M725" s="247"/>
      <c r="N725" s="248"/>
      <c r="O725" s="248"/>
      <c r="P725" s="248"/>
      <c r="Q725" s="248"/>
      <c r="R725" s="248"/>
      <c r="S725" s="248"/>
      <c r="T725" s="249"/>
      <c r="AT725" s="250" t="s">
        <v>172</v>
      </c>
      <c r="AU725" s="250" t="s">
        <v>82</v>
      </c>
      <c r="AV725" s="14" t="s">
        <v>80</v>
      </c>
      <c r="AW725" s="14" t="s">
        <v>36</v>
      </c>
      <c r="AX725" s="14" t="s">
        <v>73</v>
      </c>
      <c r="AY725" s="250" t="s">
        <v>162</v>
      </c>
    </row>
    <row r="726" spans="2:51" s="12" customFormat="1" ht="13.5">
      <c r="B726" s="216"/>
      <c r="C726" s="217"/>
      <c r="D726" s="218" t="s">
        <v>172</v>
      </c>
      <c r="E726" s="219" t="s">
        <v>23</v>
      </c>
      <c r="F726" s="220" t="s">
        <v>570</v>
      </c>
      <c r="G726" s="217"/>
      <c r="H726" s="221">
        <v>39.516</v>
      </c>
      <c r="I726" s="222"/>
      <c r="J726" s="217"/>
      <c r="K726" s="217"/>
      <c r="L726" s="223"/>
      <c r="M726" s="224"/>
      <c r="N726" s="225"/>
      <c r="O726" s="225"/>
      <c r="P726" s="225"/>
      <c r="Q726" s="225"/>
      <c r="R726" s="225"/>
      <c r="S726" s="225"/>
      <c r="T726" s="226"/>
      <c r="AT726" s="227" t="s">
        <v>172</v>
      </c>
      <c r="AU726" s="227" t="s">
        <v>82</v>
      </c>
      <c r="AV726" s="12" t="s">
        <v>82</v>
      </c>
      <c r="AW726" s="12" t="s">
        <v>36</v>
      </c>
      <c r="AX726" s="12" t="s">
        <v>73</v>
      </c>
      <c r="AY726" s="227" t="s">
        <v>162</v>
      </c>
    </row>
    <row r="727" spans="2:51" s="15" customFormat="1" ht="13.5">
      <c r="B727" s="251"/>
      <c r="C727" s="252"/>
      <c r="D727" s="218" t="s">
        <v>172</v>
      </c>
      <c r="E727" s="253" t="s">
        <v>23</v>
      </c>
      <c r="F727" s="254" t="s">
        <v>257</v>
      </c>
      <c r="G727" s="252"/>
      <c r="H727" s="255">
        <v>39.516</v>
      </c>
      <c r="I727" s="256"/>
      <c r="J727" s="252"/>
      <c r="K727" s="252"/>
      <c r="L727" s="257"/>
      <c r="M727" s="258"/>
      <c r="N727" s="259"/>
      <c r="O727" s="259"/>
      <c r="P727" s="259"/>
      <c r="Q727" s="259"/>
      <c r="R727" s="259"/>
      <c r="S727" s="259"/>
      <c r="T727" s="260"/>
      <c r="AT727" s="261" t="s">
        <v>172</v>
      </c>
      <c r="AU727" s="261" t="s">
        <v>82</v>
      </c>
      <c r="AV727" s="15" t="s">
        <v>183</v>
      </c>
      <c r="AW727" s="15" t="s">
        <v>36</v>
      </c>
      <c r="AX727" s="15" t="s">
        <v>73</v>
      </c>
      <c r="AY727" s="261" t="s">
        <v>162</v>
      </c>
    </row>
    <row r="728" spans="2:51" s="14" customFormat="1" ht="13.5">
      <c r="B728" s="241"/>
      <c r="C728" s="242"/>
      <c r="D728" s="218" t="s">
        <v>172</v>
      </c>
      <c r="E728" s="243" t="s">
        <v>23</v>
      </c>
      <c r="F728" s="244" t="s">
        <v>260</v>
      </c>
      <c r="G728" s="242"/>
      <c r="H728" s="243" t="s">
        <v>23</v>
      </c>
      <c r="I728" s="245"/>
      <c r="J728" s="242"/>
      <c r="K728" s="242"/>
      <c r="L728" s="246"/>
      <c r="M728" s="247"/>
      <c r="N728" s="248"/>
      <c r="O728" s="248"/>
      <c r="P728" s="248"/>
      <c r="Q728" s="248"/>
      <c r="R728" s="248"/>
      <c r="S728" s="248"/>
      <c r="T728" s="249"/>
      <c r="AT728" s="250" t="s">
        <v>172</v>
      </c>
      <c r="AU728" s="250" t="s">
        <v>82</v>
      </c>
      <c r="AV728" s="14" t="s">
        <v>80</v>
      </c>
      <c r="AW728" s="14" t="s">
        <v>36</v>
      </c>
      <c r="AX728" s="14" t="s">
        <v>73</v>
      </c>
      <c r="AY728" s="250" t="s">
        <v>162</v>
      </c>
    </row>
    <row r="729" spans="2:51" s="12" customFormat="1" ht="13.5">
      <c r="B729" s="216"/>
      <c r="C729" s="217"/>
      <c r="D729" s="218" t="s">
        <v>172</v>
      </c>
      <c r="E729" s="219" t="s">
        <v>23</v>
      </c>
      <c r="F729" s="220" t="s">
        <v>572</v>
      </c>
      <c r="G729" s="217"/>
      <c r="H729" s="221">
        <v>17.408</v>
      </c>
      <c r="I729" s="222"/>
      <c r="J729" s="217"/>
      <c r="K729" s="217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172</v>
      </c>
      <c r="AU729" s="227" t="s">
        <v>82</v>
      </c>
      <c r="AV729" s="12" t="s">
        <v>82</v>
      </c>
      <c r="AW729" s="12" t="s">
        <v>36</v>
      </c>
      <c r="AX729" s="12" t="s">
        <v>73</v>
      </c>
      <c r="AY729" s="227" t="s">
        <v>162</v>
      </c>
    </row>
    <row r="730" spans="2:51" s="15" customFormat="1" ht="13.5">
      <c r="B730" s="251"/>
      <c r="C730" s="252"/>
      <c r="D730" s="218" t="s">
        <v>172</v>
      </c>
      <c r="E730" s="253" t="s">
        <v>23</v>
      </c>
      <c r="F730" s="254" t="s">
        <v>257</v>
      </c>
      <c r="G730" s="252"/>
      <c r="H730" s="255">
        <v>17.408</v>
      </c>
      <c r="I730" s="256"/>
      <c r="J730" s="252"/>
      <c r="K730" s="252"/>
      <c r="L730" s="257"/>
      <c r="M730" s="258"/>
      <c r="N730" s="259"/>
      <c r="O730" s="259"/>
      <c r="P730" s="259"/>
      <c r="Q730" s="259"/>
      <c r="R730" s="259"/>
      <c r="S730" s="259"/>
      <c r="T730" s="260"/>
      <c r="AT730" s="261" t="s">
        <v>172</v>
      </c>
      <c r="AU730" s="261" t="s">
        <v>82</v>
      </c>
      <c r="AV730" s="15" t="s">
        <v>183</v>
      </c>
      <c r="AW730" s="15" t="s">
        <v>36</v>
      </c>
      <c r="AX730" s="15" t="s">
        <v>73</v>
      </c>
      <c r="AY730" s="261" t="s">
        <v>162</v>
      </c>
    </row>
    <row r="731" spans="2:51" s="14" customFormat="1" ht="13.5">
      <c r="B731" s="241"/>
      <c r="C731" s="242"/>
      <c r="D731" s="218" t="s">
        <v>172</v>
      </c>
      <c r="E731" s="243" t="s">
        <v>23</v>
      </c>
      <c r="F731" s="244" t="s">
        <v>982</v>
      </c>
      <c r="G731" s="242"/>
      <c r="H731" s="243" t="s">
        <v>23</v>
      </c>
      <c r="I731" s="245"/>
      <c r="J731" s="242"/>
      <c r="K731" s="242"/>
      <c r="L731" s="246"/>
      <c r="M731" s="247"/>
      <c r="N731" s="248"/>
      <c r="O731" s="248"/>
      <c r="P731" s="248"/>
      <c r="Q731" s="248"/>
      <c r="R731" s="248"/>
      <c r="S731" s="248"/>
      <c r="T731" s="249"/>
      <c r="AT731" s="250" t="s">
        <v>172</v>
      </c>
      <c r="AU731" s="250" t="s">
        <v>82</v>
      </c>
      <c r="AV731" s="14" t="s">
        <v>80</v>
      </c>
      <c r="AW731" s="14" t="s">
        <v>36</v>
      </c>
      <c r="AX731" s="14" t="s">
        <v>73</v>
      </c>
      <c r="AY731" s="250" t="s">
        <v>162</v>
      </c>
    </row>
    <row r="732" spans="2:51" s="12" customFormat="1" ht="13.5">
      <c r="B732" s="216"/>
      <c r="C732" s="217"/>
      <c r="D732" s="218" t="s">
        <v>172</v>
      </c>
      <c r="E732" s="219" t="s">
        <v>23</v>
      </c>
      <c r="F732" s="220" t="s">
        <v>983</v>
      </c>
      <c r="G732" s="217"/>
      <c r="H732" s="221">
        <v>3.35</v>
      </c>
      <c r="I732" s="222"/>
      <c r="J732" s="217"/>
      <c r="K732" s="217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172</v>
      </c>
      <c r="AU732" s="227" t="s">
        <v>82</v>
      </c>
      <c r="AV732" s="12" t="s">
        <v>82</v>
      </c>
      <c r="AW732" s="12" t="s">
        <v>36</v>
      </c>
      <c r="AX732" s="12" t="s">
        <v>73</v>
      </c>
      <c r="AY732" s="227" t="s">
        <v>162</v>
      </c>
    </row>
    <row r="733" spans="2:51" s="15" customFormat="1" ht="13.5">
      <c r="B733" s="251"/>
      <c r="C733" s="252"/>
      <c r="D733" s="218" t="s">
        <v>172</v>
      </c>
      <c r="E733" s="253" t="s">
        <v>23</v>
      </c>
      <c r="F733" s="254" t="s">
        <v>257</v>
      </c>
      <c r="G733" s="252"/>
      <c r="H733" s="255">
        <v>3.35</v>
      </c>
      <c r="I733" s="256"/>
      <c r="J733" s="252"/>
      <c r="K733" s="252"/>
      <c r="L733" s="257"/>
      <c r="M733" s="258"/>
      <c r="N733" s="259"/>
      <c r="O733" s="259"/>
      <c r="P733" s="259"/>
      <c r="Q733" s="259"/>
      <c r="R733" s="259"/>
      <c r="S733" s="259"/>
      <c r="T733" s="260"/>
      <c r="AT733" s="261" t="s">
        <v>172</v>
      </c>
      <c r="AU733" s="261" t="s">
        <v>82</v>
      </c>
      <c r="AV733" s="15" t="s">
        <v>183</v>
      </c>
      <c r="AW733" s="15" t="s">
        <v>36</v>
      </c>
      <c r="AX733" s="15" t="s">
        <v>73</v>
      </c>
      <c r="AY733" s="261" t="s">
        <v>162</v>
      </c>
    </row>
    <row r="734" spans="2:51" s="14" customFormat="1" ht="13.5">
      <c r="B734" s="241"/>
      <c r="C734" s="242"/>
      <c r="D734" s="218" t="s">
        <v>172</v>
      </c>
      <c r="E734" s="243" t="s">
        <v>23</v>
      </c>
      <c r="F734" s="244" t="s">
        <v>984</v>
      </c>
      <c r="G734" s="242"/>
      <c r="H734" s="243" t="s">
        <v>23</v>
      </c>
      <c r="I734" s="245"/>
      <c r="J734" s="242"/>
      <c r="K734" s="242"/>
      <c r="L734" s="246"/>
      <c r="M734" s="247"/>
      <c r="N734" s="248"/>
      <c r="O734" s="248"/>
      <c r="P734" s="248"/>
      <c r="Q734" s="248"/>
      <c r="R734" s="248"/>
      <c r="S734" s="248"/>
      <c r="T734" s="249"/>
      <c r="AT734" s="250" t="s">
        <v>172</v>
      </c>
      <c r="AU734" s="250" t="s">
        <v>82</v>
      </c>
      <c r="AV734" s="14" t="s">
        <v>80</v>
      </c>
      <c r="AW734" s="14" t="s">
        <v>36</v>
      </c>
      <c r="AX734" s="14" t="s">
        <v>73</v>
      </c>
      <c r="AY734" s="250" t="s">
        <v>162</v>
      </c>
    </row>
    <row r="735" spans="2:51" s="12" customFormat="1" ht="13.5">
      <c r="B735" s="216"/>
      <c r="C735" s="217"/>
      <c r="D735" s="218" t="s">
        <v>172</v>
      </c>
      <c r="E735" s="219" t="s">
        <v>23</v>
      </c>
      <c r="F735" s="220" t="s">
        <v>985</v>
      </c>
      <c r="G735" s="217"/>
      <c r="H735" s="221">
        <v>4.261</v>
      </c>
      <c r="I735" s="222"/>
      <c r="J735" s="217"/>
      <c r="K735" s="217"/>
      <c r="L735" s="223"/>
      <c r="M735" s="224"/>
      <c r="N735" s="225"/>
      <c r="O735" s="225"/>
      <c r="P735" s="225"/>
      <c r="Q735" s="225"/>
      <c r="R735" s="225"/>
      <c r="S735" s="225"/>
      <c r="T735" s="226"/>
      <c r="AT735" s="227" t="s">
        <v>172</v>
      </c>
      <c r="AU735" s="227" t="s">
        <v>82</v>
      </c>
      <c r="AV735" s="12" t="s">
        <v>82</v>
      </c>
      <c r="AW735" s="12" t="s">
        <v>36</v>
      </c>
      <c r="AX735" s="12" t="s">
        <v>73</v>
      </c>
      <c r="AY735" s="227" t="s">
        <v>162</v>
      </c>
    </row>
    <row r="736" spans="2:51" s="15" customFormat="1" ht="13.5">
      <c r="B736" s="251"/>
      <c r="C736" s="252"/>
      <c r="D736" s="218" t="s">
        <v>172</v>
      </c>
      <c r="E736" s="253" t="s">
        <v>23</v>
      </c>
      <c r="F736" s="254" t="s">
        <v>257</v>
      </c>
      <c r="G736" s="252"/>
      <c r="H736" s="255">
        <v>4.261</v>
      </c>
      <c r="I736" s="256"/>
      <c r="J736" s="252"/>
      <c r="K736" s="252"/>
      <c r="L736" s="257"/>
      <c r="M736" s="258"/>
      <c r="N736" s="259"/>
      <c r="O736" s="259"/>
      <c r="P736" s="259"/>
      <c r="Q736" s="259"/>
      <c r="R736" s="259"/>
      <c r="S736" s="259"/>
      <c r="T736" s="260"/>
      <c r="AT736" s="261" t="s">
        <v>172</v>
      </c>
      <c r="AU736" s="261" t="s">
        <v>82</v>
      </c>
      <c r="AV736" s="15" t="s">
        <v>183</v>
      </c>
      <c r="AW736" s="15" t="s">
        <v>36</v>
      </c>
      <c r="AX736" s="15" t="s">
        <v>73</v>
      </c>
      <c r="AY736" s="261" t="s">
        <v>162</v>
      </c>
    </row>
    <row r="737" spans="2:51" s="14" customFormat="1" ht="13.5">
      <c r="B737" s="241"/>
      <c r="C737" s="242"/>
      <c r="D737" s="218" t="s">
        <v>172</v>
      </c>
      <c r="E737" s="243" t="s">
        <v>23</v>
      </c>
      <c r="F737" s="244" t="s">
        <v>536</v>
      </c>
      <c r="G737" s="242"/>
      <c r="H737" s="243" t="s">
        <v>23</v>
      </c>
      <c r="I737" s="245"/>
      <c r="J737" s="242"/>
      <c r="K737" s="242"/>
      <c r="L737" s="246"/>
      <c r="M737" s="247"/>
      <c r="N737" s="248"/>
      <c r="O737" s="248"/>
      <c r="P737" s="248"/>
      <c r="Q737" s="248"/>
      <c r="R737" s="248"/>
      <c r="S737" s="248"/>
      <c r="T737" s="249"/>
      <c r="AT737" s="250" t="s">
        <v>172</v>
      </c>
      <c r="AU737" s="250" t="s">
        <v>82</v>
      </c>
      <c r="AV737" s="14" t="s">
        <v>80</v>
      </c>
      <c r="AW737" s="14" t="s">
        <v>36</v>
      </c>
      <c r="AX737" s="14" t="s">
        <v>73</v>
      </c>
      <c r="AY737" s="250" t="s">
        <v>162</v>
      </c>
    </row>
    <row r="738" spans="2:51" s="12" customFormat="1" ht="13.5">
      <c r="B738" s="216"/>
      <c r="C738" s="217"/>
      <c r="D738" s="218" t="s">
        <v>172</v>
      </c>
      <c r="E738" s="219" t="s">
        <v>23</v>
      </c>
      <c r="F738" s="220" t="s">
        <v>578</v>
      </c>
      <c r="G738" s="217"/>
      <c r="H738" s="221">
        <v>53.4</v>
      </c>
      <c r="I738" s="222"/>
      <c r="J738" s="217"/>
      <c r="K738" s="217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172</v>
      </c>
      <c r="AU738" s="227" t="s">
        <v>82</v>
      </c>
      <c r="AV738" s="12" t="s">
        <v>82</v>
      </c>
      <c r="AW738" s="12" t="s">
        <v>36</v>
      </c>
      <c r="AX738" s="12" t="s">
        <v>73</v>
      </c>
      <c r="AY738" s="227" t="s">
        <v>162</v>
      </c>
    </row>
    <row r="739" spans="2:51" s="15" customFormat="1" ht="13.5">
      <c r="B739" s="251"/>
      <c r="C739" s="252"/>
      <c r="D739" s="218" t="s">
        <v>172</v>
      </c>
      <c r="E739" s="253" t="s">
        <v>23</v>
      </c>
      <c r="F739" s="254" t="s">
        <v>257</v>
      </c>
      <c r="G739" s="252"/>
      <c r="H739" s="255">
        <v>53.4</v>
      </c>
      <c r="I739" s="256"/>
      <c r="J739" s="252"/>
      <c r="K739" s="252"/>
      <c r="L739" s="257"/>
      <c r="M739" s="258"/>
      <c r="N739" s="259"/>
      <c r="O739" s="259"/>
      <c r="P739" s="259"/>
      <c r="Q739" s="259"/>
      <c r="R739" s="259"/>
      <c r="S739" s="259"/>
      <c r="T739" s="260"/>
      <c r="AT739" s="261" t="s">
        <v>172</v>
      </c>
      <c r="AU739" s="261" t="s">
        <v>82</v>
      </c>
      <c r="AV739" s="15" t="s">
        <v>183</v>
      </c>
      <c r="AW739" s="15" t="s">
        <v>36</v>
      </c>
      <c r="AX739" s="15" t="s">
        <v>73</v>
      </c>
      <c r="AY739" s="261" t="s">
        <v>162</v>
      </c>
    </row>
    <row r="740" spans="2:51" s="14" customFormat="1" ht="13.5">
      <c r="B740" s="241"/>
      <c r="C740" s="242"/>
      <c r="D740" s="218" t="s">
        <v>172</v>
      </c>
      <c r="E740" s="243" t="s">
        <v>23</v>
      </c>
      <c r="F740" s="244" t="s">
        <v>537</v>
      </c>
      <c r="G740" s="242"/>
      <c r="H740" s="243" t="s">
        <v>23</v>
      </c>
      <c r="I740" s="245"/>
      <c r="J740" s="242"/>
      <c r="K740" s="242"/>
      <c r="L740" s="246"/>
      <c r="M740" s="247"/>
      <c r="N740" s="248"/>
      <c r="O740" s="248"/>
      <c r="P740" s="248"/>
      <c r="Q740" s="248"/>
      <c r="R740" s="248"/>
      <c r="S740" s="248"/>
      <c r="T740" s="249"/>
      <c r="AT740" s="250" t="s">
        <v>172</v>
      </c>
      <c r="AU740" s="250" t="s">
        <v>82</v>
      </c>
      <c r="AV740" s="14" t="s">
        <v>80</v>
      </c>
      <c r="AW740" s="14" t="s">
        <v>36</v>
      </c>
      <c r="AX740" s="14" t="s">
        <v>73</v>
      </c>
      <c r="AY740" s="250" t="s">
        <v>162</v>
      </c>
    </row>
    <row r="741" spans="2:51" s="12" customFormat="1" ht="13.5">
      <c r="B741" s="216"/>
      <c r="C741" s="217"/>
      <c r="D741" s="218" t="s">
        <v>172</v>
      </c>
      <c r="E741" s="219" t="s">
        <v>23</v>
      </c>
      <c r="F741" s="220" t="s">
        <v>581</v>
      </c>
      <c r="G741" s="217"/>
      <c r="H741" s="221">
        <v>17.355</v>
      </c>
      <c r="I741" s="222"/>
      <c r="J741" s="217"/>
      <c r="K741" s="217"/>
      <c r="L741" s="223"/>
      <c r="M741" s="224"/>
      <c r="N741" s="225"/>
      <c r="O741" s="225"/>
      <c r="P741" s="225"/>
      <c r="Q741" s="225"/>
      <c r="R741" s="225"/>
      <c r="S741" s="225"/>
      <c r="T741" s="226"/>
      <c r="AT741" s="227" t="s">
        <v>172</v>
      </c>
      <c r="AU741" s="227" t="s">
        <v>82</v>
      </c>
      <c r="AV741" s="12" t="s">
        <v>82</v>
      </c>
      <c r="AW741" s="12" t="s">
        <v>36</v>
      </c>
      <c r="AX741" s="12" t="s">
        <v>73</v>
      </c>
      <c r="AY741" s="227" t="s">
        <v>162</v>
      </c>
    </row>
    <row r="742" spans="2:51" s="15" customFormat="1" ht="13.5">
      <c r="B742" s="251"/>
      <c r="C742" s="252"/>
      <c r="D742" s="218" t="s">
        <v>172</v>
      </c>
      <c r="E742" s="253" t="s">
        <v>23</v>
      </c>
      <c r="F742" s="254" t="s">
        <v>257</v>
      </c>
      <c r="G742" s="252"/>
      <c r="H742" s="255">
        <v>17.355</v>
      </c>
      <c r="I742" s="256"/>
      <c r="J742" s="252"/>
      <c r="K742" s="252"/>
      <c r="L742" s="257"/>
      <c r="M742" s="258"/>
      <c r="N742" s="259"/>
      <c r="O742" s="259"/>
      <c r="P742" s="259"/>
      <c r="Q742" s="259"/>
      <c r="R742" s="259"/>
      <c r="S742" s="259"/>
      <c r="T742" s="260"/>
      <c r="AT742" s="261" t="s">
        <v>172</v>
      </c>
      <c r="AU742" s="261" t="s">
        <v>82</v>
      </c>
      <c r="AV742" s="15" t="s">
        <v>183</v>
      </c>
      <c r="AW742" s="15" t="s">
        <v>36</v>
      </c>
      <c r="AX742" s="15" t="s">
        <v>73</v>
      </c>
      <c r="AY742" s="261" t="s">
        <v>162</v>
      </c>
    </row>
    <row r="743" spans="2:51" s="14" customFormat="1" ht="13.5">
      <c r="B743" s="241"/>
      <c r="C743" s="242"/>
      <c r="D743" s="218" t="s">
        <v>172</v>
      </c>
      <c r="E743" s="243" t="s">
        <v>23</v>
      </c>
      <c r="F743" s="244" t="s">
        <v>986</v>
      </c>
      <c r="G743" s="242"/>
      <c r="H743" s="243" t="s">
        <v>23</v>
      </c>
      <c r="I743" s="245"/>
      <c r="J743" s="242"/>
      <c r="K743" s="242"/>
      <c r="L743" s="246"/>
      <c r="M743" s="247"/>
      <c r="N743" s="248"/>
      <c r="O743" s="248"/>
      <c r="P743" s="248"/>
      <c r="Q743" s="248"/>
      <c r="R743" s="248"/>
      <c r="S743" s="248"/>
      <c r="T743" s="249"/>
      <c r="AT743" s="250" t="s">
        <v>172</v>
      </c>
      <c r="AU743" s="250" t="s">
        <v>82</v>
      </c>
      <c r="AV743" s="14" t="s">
        <v>80</v>
      </c>
      <c r="AW743" s="14" t="s">
        <v>36</v>
      </c>
      <c r="AX743" s="14" t="s">
        <v>73</v>
      </c>
      <c r="AY743" s="250" t="s">
        <v>162</v>
      </c>
    </row>
    <row r="744" spans="2:51" s="12" customFormat="1" ht="13.5">
      <c r="B744" s="216"/>
      <c r="C744" s="217"/>
      <c r="D744" s="218" t="s">
        <v>172</v>
      </c>
      <c r="E744" s="219" t="s">
        <v>23</v>
      </c>
      <c r="F744" s="220" t="s">
        <v>987</v>
      </c>
      <c r="G744" s="217"/>
      <c r="H744" s="221">
        <v>2.814</v>
      </c>
      <c r="I744" s="222"/>
      <c r="J744" s="217"/>
      <c r="K744" s="217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172</v>
      </c>
      <c r="AU744" s="227" t="s">
        <v>82</v>
      </c>
      <c r="AV744" s="12" t="s">
        <v>82</v>
      </c>
      <c r="AW744" s="12" t="s">
        <v>36</v>
      </c>
      <c r="AX744" s="12" t="s">
        <v>73</v>
      </c>
      <c r="AY744" s="227" t="s">
        <v>162</v>
      </c>
    </row>
    <row r="745" spans="2:51" s="15" customFormat="1" ht="13.5">
      <c r="B745" s="251"/>
      <c r="C745" s="252"/>
      <c r="D745" s="218" t="s">
        <v>172</v>
      </c>
      <c r="E745" s="253" t="s">
        <v>23</v>
      </c>
      <c r="F745" s="254" t="s">
        <v>257</v>
      </c>
      <c r="G745" s="252"/>
      <c r="H745" s="255">
        <v>2.814</v>
      </c>
      <c r="I745" s="256"/>
      <c r="J745" s="252"/>
      <c r="K745" s="252"/>
      <c r="L745" s="257"/>
      <c r="M745" s="258"/>
      <c r="N745" s="259"/>
      <c r="O745" s="259"/>
      <c r="P745" s="259"/>
      <c r="Q745" s="259"/>
      <c r="R745" s="259"/>
      <c r="S745" s="259"/>
      <c r="T745" s="260"/>
      <c r="AT745" s="261" t="s">
        <v>172</v>
      </c>
      <c r="AU745" s="261" t="s">
        <v>82</v>
      </c>
      <c r="AV745" s="15" t="s">
        <v>183</v>
      </c>
      <c r="AW745" s="15" t="s">
        <v>36</v>
      </c>
      <c r="AX745" s="15" t="s">
        <v>73</v>
      </c>
      <c r="AY745" s="261" t="s">
        <v>162</v>
      </c>
    </row>
    <row r="746" spans="2:51" s="14" customFormat="1" ht="13.5">
      <c r="B746" s="241"/>
      <c r="C746" s="242"/>
      <c r="D746" s="218" t="s">
        <v>172</v>
      </c>
      <c r="E746" s="243" t="s">
        <v>23</v>
      </c>
      <c r="F746" s="244" t="s">
        <v>988</v>
      </c>
      <c r="G746" s="242"/>
      <c r="H746" s="243" t="s">
        <v>23</v>
      </c>
      <c r="I746" s="245"/>
      <c r="J746" s="242"/>
      <c r="K746" s="242"/>
      <c r="L746" s="246"/>
      <c r="M746" s="247"/>
      <c r="N746" s="248"/>
      <c r="O746" s="248"/>
      <c r="P746" s="248"/>
      <c r="Q746" s="248"/>
      <c r="R746" s="248"/>
      <c r="S746" s="248"/>
      <c r="T746" s="249"/>
      <c r="AT746" s="250" t="s">
        <v>172</v>
      </c>
      <c r="AU746" s="250" t="s">
        <v>82</v>
      </c>
      <c r="AV746" s="14" t="s">
        <v>80</v>
      </c>
      <c r="AW746" s="14" t="s">
        <v>36</v>
      </c>
      <c r="AX746" s="14" t="s">
        <v>73</v>
      </c>
      <c r="AY746" s="250" t="s">
        <v>162</v>
      </c>
    </row>
    <row r="747" spans="2:51" s="12" customFormat="1" ht="13.5">
      <c r="B747" s="216"/>
      <c r="C747" s="217"/>
      <c r="D747" s="218" t="s">
        <v>172</v>
      </c>
      <c r="E747" s="219" t="s">
        <v>23</v>
      </c>
      <c r="F747" s="220" t="s">
        <v>989</v>
      </c>
      <c r="G747" s="217"/>
      <c r="H747" s="221">
        <v>3.618</v>
      </c>
      <c r="I747" s="222"/>
      <c r="J747" s="217"/>
      <c r="K747" s="217"/>
      <c r="L747" s="223"/>
      <c r="M747" s="224"/>
      <c r="N747" s="225"/>
      <c r="O747" s="225"/>
      <c r="P747" s="225"/>
      <c r="Q747" s="225"/>
      <c r="R747" s="225"/>
      <c r="S747" s="225"/>
      <c r="T747" s="226"/>
      <c r="AT747" s="227" t="s">
        <v>172</v>
      </c>
      <c r="AU747" s="227" t="s">
        <v>82</v>
      </c>
      <c r="AV747" s="12" t="s">
        <v>82</v>
      </c>
      <c r="AW747" s="12" t="s">
        <v>36</v>
      </c>
      <c r="AX747" s="12" t="s">
        <v>73</v>
      </c>
      <c r="AY747" s="227" t="s">
        <v>162</v>
      </c>
    </row>
    <row r="748" spans="2:51" s="15" customFormat="1" ht="13.5">
      <c r="B748" s="251"/>
      <c r="C748" s="252"/>
      <c r="D748" s="218" t="s">
        <v>172</v>
      </c>
      <c r="E748" s="253" t="s">
        <v>23</v>
      </c>
      <c r="F748" s="254" t="s">
        <v>257</v>
      </c>
      <c r="G748" s="252"/>
      <c r="H748" s="255">
        <v>3.618</v>
      </c>
      <c r="I748" s="256"/>
      <c r="J748" s="252"/>
      <c r="K748" s="252"/>
      <c r="L748" s="257"/>
      <c r="M748" s="258"/>
      <c r="N748" s="259"/>
      <c r="O748" s="259"/>
      <c r="P748" s="259"/>
      <c r="Q748" s="259"/>
      <c r="R748" s="259"/>
      <c r="S748" s="259"/>
      <c r="T748" s="260"/>
      <c r="AT748" s="261" t="s">
        <v>172</v>
      </c>
      <c r="AU748" s="261" t="s">
        <v>82</v>
      </c>
      <c r="AV748" s="15" t="s">
        <v>183</v>
      </c>
      <c r="AW748" s="15" t="s">
        <v>36</v>
      </c>
      <c r="AX748" s="15" t="s">
        <v>73</v>
      </c>
      <c r="AY748" s="261" t="s">
        <v>162</v>
      </c>
    </row>
    <row r="749" spans="2:51" s="14" customFormat="1" ht="13.5">
      <c r="B749" s="241"/>
      <c r="C749" s="242"/>
      <c r="D749" s="218" t="s">
        <v>172</v>
      </c>
      <c r="E749" s="243" t="s">
        <v>23</v>
      </c>
      <c r="F749" s="244" t="s">
        <v>990</v>
      </c>
      <c r="G749" s="242"/>
      <c r="H749" s="243" t="s">
        <v>23</v>
      </c>
      <c r="I749" s="245"/>
      <c r="J749" s="242"/>
      <c r="K749" s="242"/>
      <c r="L749" s="246"/>
      <c r="M749" s="247"/>
      <c r="N749" s="248"/>
      <c r="O749" s="248"/>
      <c r="P749" s="248"/>
      <c r="Q749" s="248"/>
      <c r="R749" s="248"/>
      <c r="S749" s="248"/>
      <c r="T749" s="249"/>
      <c r="AT749" s="250" t="s">
        <v>172</v>
      </c>
      <c r="AU749" s="250" t="s">
        <v>82</v>
      </c>
      <c r="AV749" s="14" t="s">
        <v>80</v>
      </c>
      <c r="AW749" s="14" t="s">
        <v>36</v>
      </c>
      <c r="AX749" s="14" t="s">
        <v>73</v>
      </c>
      <c r="AY749" s="250" t="s">
        <v>162</v>
      </c>
    </row>
    <row r="750" spans="2:51" s="12" customFormat="1" ht="13.5">
      <c r="B750" s="216"/>
      <c r="C750" s="217"/>
      <c r="D750" s="218" t="s">
        <v>172</v>
      </c>
      <c r="E750" s="219" t="s">
        <v>23</v>
      </c>
      <c r="F750" s="220" t="s">
        <v>991</v>
      </c>
      <c r="G750" s="217"/>
      <c r="H750" s="221">
        <v>2.948</v>
      </c>
      <c r="I750" s="222"/>
      <c r="J750" s="217"/>
      <c r="K750" s="217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172</v>
      </c>
      <c r="AU750" s="227" t="s">
        <v>82</v>
      </c>
      <c r="AV750" s="12" t="s">
        <v>82</v>
      </c>
      <c r="AW750" s="12" t="s">
        <v>36</v>
      </c>
      <c r="AX750" s="12" t="s">
        <v>73</v>
      </c>
      <c r="AY750" s="227" t="s">
        <v>162</v>
      </c>
    </row>
    <row r="751" spans="2:51" s="15" customFormat="1" ht="13.5">
      <c r="B751" s="251"/>
      <c r="C751" s="252"/>
      <c r="D751" s="218" t="s">
        <v>172</v>
      </c>
      <c r="E751" s="253" t="s">
        <v>23</v>
      </c>
      <c r="F751" s="254" t="s">
        <v>257</v>
      </c>
      <c r="G751" s="252"/>
      <c r="H751" s="255">
        <v>2.948</v>
      </c>
      <c r="I751" s="256"/>
      <c r="J751" s="252"/>
      <c r="K751" s="252"/>
      <c r="L751" s="257"/>
      <c r="M751" s="258"/>
      <c r="N751" s="259"/>
      <c r="O751" s="259"/>
      <c r="P751" s="259"/>
      <c r="Q751" s="259"/>
      <c r="R751" s="259"/>
      <c r="S751" s="259"/>
      <c r="T751" s="260"/>
      <c r="AT751" s="261" t="s">
        <v>172</v>
      </c>
      <c r="AU751" s="261" t="s">
        <v>82</v>
      </c>
      <c r="AV751" s="15" t="s">
        <v>183</v>
      </c>
      <c r="AW751" s="15" t="s">
        <v>36</v>
      </c>
      <c r="AX751" s="15" t="s">
        <v>73</v>
      </c>
      <c r="AY751" s="261" t="s">
        <v>162</v>
      </c>
    </row>
    <row r="752" spans="2:51" s="14" customFormat="1" ht="13.5">
      <c r="B752" s="241"/>
      <c r="C752" s="242"/>
      <c r="D752" s="218" t="s">
        <v>172</v>
      </c>
      <c r="E752" s="243" t="s">
        <v>23</v>
      </c>
      <c r="F752" s="244" t="s">
        <v>992</v>
      </c>
      <c r="G752" s="242"/>
      <c r="H752" s="243" t="s">
        <v>23</v>
      </c>
      <c r="I752" s="245"/>
      <c r="J752" s="242"/>
      <c r="K752" s="242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172</v>
      </c>
      <c r="AU752" s="250" t="s">
        <v>82</v>
      </c>
      <c r="AV752" s="14" t="s">
        <v>80</v>
      </c>
      <c r="AW752" s="14" t="s">
        <v>36</v>
      </c>
      <c r="AX752" s="14" t="s">
        <v>73</v>
      </c>
      <c r="AY752" s="250" t="s">
        <v>162</v>
      </c>
    </row>
    <row r="753" spans="2:51" s="12" customFormat="1" ht="13.5">
      <c r="B753" s="216"/>
      <c r="C753" s="217"/>
      <c r="D753" s="218" t="s">
        <v>172</v>
      </c>
      <c r="E753" s="219" t="s">
        <v>23</v>
      </c>
      <c r="F753" s="220" t="s">
        <v>987</v>
      </c>
      <c r="G753" s="217"/>
      <c r="H753" s="221">
        <v>2.814</v>
      </c>
      <c r="I753" s="222"/>
      <c r="J753" s="217"/>
      <c r="K753" s="217"/>
      <c r="L753" s="223"/>
      <c r="M753" s="224"/>
      <c r="N753" s="225"/>
      <c r="O753" s="225"/>
      <c r="P753" s="225"/>
      <c r="Q753" s="225"/>
      <c r="R753" s="225"/>
      <c r="S753" s="225"/>
      <c r="T753" s="226"/>
      <c r="AT753" s="227" t="s">
        <v>172</v>
      </c>
      <c r="AU753" s="227" t="s">
        <v>82</v>
      </c>
      <c r="AV753" s="12" t="s">
        <v>82</v>
      </c>
      <c r="AW753" s="12" t="s">
        <v>36</v>
      </c>
      <c r="AX753" s="12" t="s">
        <v>73</v>
      </c>
      <c r="AY753" s="227" t="s">
        <v>162</v>
      </c>
    </row>
    <row r="754" spans="2:51" s="15" customFormat="1" ht="13.5">
      <c r="B754" s="251"/>
      <c r="C754" s="252"/>
      <c r="D754" s="218" t="s">
        <v>172</v>
      </c>
      <c r="E754" s="253" t="s">
        <v>23</v>
      </c>
      <c r="F754" s="254" t="s">
        <v>257</v>
      </c>
      <c r="G754" s="252"/>
      <c r="H754" s="255">
        <v>2.814</v>
      </c>
      <c r="I754" s="256"/>
      <c r="J754" s="252"/>
      <c r="K754" s="252"/>
      <c r="L754" s="257"/>
      <c r="M754" s="258"/>
      <c r="N754" s="259"/>
      <c r="O754" s="259"/>
      <c r="P754" s="259"/>
      <c r="Q754" s="259"/>
      <c r="R754" s="259"/>
      <c r="S754" s="259"/>
      <c r="T754" s="260"/>
      <c r="AT754" s="261" t="s">
        <v>172</v>
      </c>
      <c r="AU754" s="261" t="s">
        <v>82</v>
      </c>
      <c r="AV754" s="15" t="s">
        <v>183</v>
      </c>
      <c r="AW754" s="15" t="s">
        <v>36</v>
      </c>
      <c r="AX754" s="15" t="s">
        <v>73</v>
      </c>
      <c r="AY754" s="261" t="s">
        <v>162</v>
      </c>
    </row>
    <row r="755" spans="2:51" s="14" customFormat="1" ht="13.5">
      <c r="B755" s="241"/>
      <c r="C755" s="242"/>
      <c r="D755" s="218" t="s">
        <v>172</v>
      </c>
      <c r="E755" s="243" t="s">
        <v>23</v>
      </c>
      <c r="F755" s="244" t="s">
        <v>993</v>
      </c>
      <c r="G755" s="242"/>
      <c r="H755" s="243" t="s">
        <v>23</v>
      </c>
      <c r="I755" s="245"/>
      <c r="J755" s="242"/>
      <c r="K755" s="242"/>
      <c r="L755" s="246"/>
      <c r="M755" s="247"/>
      <c r="N755" s="248"/>
      <c r="O755" s="248"/>
      <c r="P755" s="248"/>
      <c r="Q755" s="248"/>
      <c r="R755" s="248"/>
      <c r="S755" s="248"/>
      <c r="T755" s="249"/>
      <c r="AT755" s="250" t="s">
        <v>172</v>
      </c>
      <c r="AU755" s="250" t="s">
        <v>82</v>
      </c>
      <c r="AV755" s="14" t="s">
        <v>80</v>
      </c>
      <c r="AW755" s="14" t="s">
        <v>36</v>
      </c>
      <c r="AX755" s="14" t="s">
        <v>73</v>
      </c>
      <c r="AY755" s="250" t="s">
        <v>162</v>
      </c>
    </row>
    <row r="756" spans="2:51" s="12" customFormat="1" ht="13.5">
      <c r="B756" s="216"/>
      <c r="C756" s="217"/>
      <c r="D756" s="218" t="s">
        <v>172</v>
      </c>
      <c r="E756" s="219" t="s">
        <v>23</v>
      </c>
      <c r="F756" s="220" t="s">
        <v>989</v>
      </c>
      <c r="G756" s="217"/>
      <c r="H756" s="221">
        <v>3.618</v>
      </c>
      <c r="I756" s="222"/>
      <c r="J756" s="217"/>
      <c r="K756" s="217"/>
      <c r="L756" s="223"/>
      <c r="M756" s="224"/>
      <c r="N756" s="225"/>
      <c r="O756" s="225"/>
      <c r="P756" s="225"/>
      <c r="Q756" s="225"/>
      <c r="R756" s="225"/>
      <c r="S756" s="225"/>
      <c r="T756" s="226"/>
      <c r="AT756" s="227" t="s">
        <v>172</v>
      </c>
      <c r="AU756" s="227" t="s">
        <v>82</v>
      </c>
      <c r="AV756" s="12" t="s">
        <v>82</v>
      </c>
      <c r="AW756" s="12" t="s">
        <v>36</v>
      </c>
      <c r="AX756" s="12" t="s">
        <v>73</v>
      </c>
      <c r="AY756" s="227" t="s">
        <v>162</v>
      </c>
    </row>
    <row r="757" spans="2:51" s="15" customFormat="1" ht="13.5">
      <c r="B757" s="251"/>
      <c r="C757" s="252"/>
      <c r="D757" s="218" t="s">
        <v>172</v>
      </c>
      <c r="E757" s="253" t="s">
        <v>23</v>
      </c>
      <c r="F757" s="254" t="s">
        <v>257</v>
      </c>
      <c r="G757" s="252"/>
      <c r="H757" s="255">
        <v>3.618</v>
      </c>
      <c r="I757" s="256"/>
      <c r="J757" s="252"/>
      <c r="K757" s="252"/>
      <c r="L757" s="257"/>
      <c r="M757" s="258"/>
      <c r="N757" s="259"/>
      <c r="O757" s="259"/>
      <c r="P757" s="259"/>
      <c r="Q757" s="259"/>
      <c r="R757" s="259"/>
      <c r="S757" s="259"/>
      <c r="T757" s="260"/>
      <c r="AT757" s="261" t="s">
        <v>172</v>
      </c>
      <c r="AU757" s="261" t="s">
        <v>82</v>
      </c>
      <c r="AV757" s="15" t="s">
        <v>183</v>
      </c>
      <c r="AW757" s="15" t="s">
        <v>36</v>
      </c>
      <c r="AX757" s="15" t="s">
        <v>73</v>
      </c>
      <c r="AY757" s="261" t="s">
        <v>162</v>
      </c>
    </row>
    <row r="758" spans="2:51" s="14" customFormat="1" ht="13.5">
      <c r="B758" s="241"/>
      <c r="C758" s="242"/>
      <c r="D758" s="218" t="s">
        <v>172</v>
      </c>
      <c r="E758" s="243" t="s">
        <v>23</v>
      </c>
      <c r="F758" s="244" t="s">
        <v>994</v>
      </c>
      <c r="G758" s="242"/>
      <c r="H758" s="243" t="s">
        <v>23</v>
      </c>
      <c r="I758" s="245"/>
      <c r="J758" s="242"/>
      <c r="K758" s="242"/>
      <c r="L758" s="246"/>
      <c r="M758" s="247"/>
      <c r="N758" s="248"/>
      <c r="O758" s="248"/>
      <c r="P758" s="248"/>
      <c r="Q758" s="248"/>
      <c r="R758" s="248"/>
      <c r="S758" s="248"/>
      <c r="T758" s="249"/>
      <c r="AT758" s="250" t="s">
        <v>172</v>
      </c>
      <c r="AU758" s="250" t="s">
        <v>82</v>
      </c>
      <c r="AV758" s="14" t="s">
        <v>80</v>
      </c>
      <c r="AW758" s="14" t="s">
        <v>36</v>
      </c>
      <c r="AX758" s="14" t="s">
        <v>73</v>
      </c>
      <c r="AY758" s="250" t="s">
        <v>162</v>
      </c>
    </row>
    <row r="759" spans="2:51" s="12" customFormat="1" ht="13.5">
      <c r="B759" s="216"/>
      <c r="C759" s="217"/>
      <c r="D759" s="218" t="s">
        <v>172</v>
      </c>
      <c r="E759" s="219" t="s">
        <v>23</v>
      </c>
      <c r="F759" s="220" t="s">
        <v>991</v>
      </c>
      <c r="G759" s="217"/>
      <c r="H759" s="221">
        <v>2.948</v>
      </c>
      <c r="I759" s="222"/>
      <c r="J759" s="217"/>
      <c r="K759" s="217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172</v>
      </c>
      <c r="AU759" s="227" t="s">
        <v>82</v>
      </c>
      <c r="AV759" s="12" t="s">
        <v>82</v>
      </c>
      <c r="AW759" s="12" t="s">
        <v>36</v>
      </c>
      <c r="AX759" s="12" t="s">
        <v>73</v>
      </c>
      <c r="AY759" s="227" t="s">
        <v>162</v>
      </c>
    </row>
    <row r="760" spans="2:51" s="15" customFormat="1" ht="13.5">
      <c r="B760" s="251"/>
      <c r="C760" s="252"/>
      <c r="D760" s="218" t="s">
        <v>172</v>
      </c>
      <c r="E760" s="253" t="s">
        <v>23</v>
      </c>
      <c r="F760" s="254" t="s">
        <v>257</v>
      </c>
      <c r="G760" s="252"/>
      <c r="H760" s="255">
        <v>2.948</v>
      </c>
      <c r="I760" s="256"/>
      <c r="J760" s="252"/>
      <c r="K760" s="252"/>
      <c r="L760" s="257"/>
      <c r="M760" s="258"/>
      <c r="N760" s="259"/>
      <c r="O760" s="259"/>
      <c r="P760" s="259"/>
      <c r="Q760" s="259"/>
      <c r="R760" s="259"/>
      <c r="S760" s="259"/>
      <c r="T760" s="260"/>
      <c r="AT760" s="261" t="s">
        <v>172</v>
      </c>
      <c r="AU760" s="261" t="s">
        <v>82</v>
      </c>
      <c r="AV760" s="15" t="s">
        <v>183</v>
      </c>
      <c r="AW760" s="15" t="s">
        <v>36</v>
      </c>
      <c r="AX760" s="15" t="s">
        <v>73</v>
      </c>
      <c r="AY760" s="261" t="s">
        <v>162</v>
      </c>
    </row>
    <row r="761" spans="2:51" s="14" customFormat="1" ht="13.5">
      <c r="B761" s="241"/>
      <c r="C761" s="242"/>
      <c r="D761" s="218" t="s">
        <v>172</v>
      </c>
      <c r="E761" s="243" t="s">
        <v>23</v>
      </c>
      <c r="F761" s="244" t="s">
        <v>548</v>
      </c>
      <c r="G761" s="242"/>
      <c r="H761" s="243" t="s">
        <v>23</v>
      </c>
      <c r="I761" s="245"/>
      <c r="J761" s="242"/>
      <c r="K761" s="242"/>
      <c r="L761" s="246"/>
      <c r="M761" s="247"/>
      <c r="N761" s="248"/>
      <c r="O761" s="248"/>
      <c r="P761" s="248"/>
      <c r="Q761" s="248"/>
      <c r="R761" s="248"/>
      <c r="S761" s="248"/>
      <c r="T761" s="249"/>
      <c r="AT761" s="250" t="s">
        <v>172</v>
      </c>
      <c r="AU761" s="250" t="s">
        <v>82</v>
      </c>
      <c r="AV761" s="14" t="s">
        <v>80</v>
      </c>
      <c r="AW761" s="14" t="s">
        <v>36</v>
      </c>
      <c r="AX761" s="14" t="s">
        <v>73</v>
      </c>
      <c r="AY761" s="250" t="s">
        <v>162</v>
      </c>
    </row>
    <row r="762" spans="2:51" s="12" customFormat="1" ht="13.5">
      <c r="B762" s="216"/>
      <c r="C762" s="217"/>
      <c r="D762" s="218" t="s">
        <v>172</v>
      </c>
      <c r="E762" s="219" t="s">
        <v>23</v>
      </c>
      <c r="F762" s="220" t="s">
        <v>587</v>
      </c>
      <c r="G762" s="217"/>
      <c r="H762" s="221">
        <v>39.516</v>
      </c>
      <c r="I762" s="222"/>
      <c r="J762" s="217"/>
      <c r="K762" s="217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172</v>
      </c>
      <c r="AU762" s="227" t="s">
        <v>82</v>
      </c>
      <c r="AV762" s="12" t="s">
        <v>82</v>
      </c>
      <c r="AW762" s="12" t="s">
        <v>36</v>
      </c>
      <c r="AX762" s="12" t="s">
        <v>73</v>
      </c>
      <c r="AY762" s="227" t="s">
        <v>162</v>
      </c>
    </row>
    <row r="763" spans="2:51" s="15" customFormat="1" ht="13.5">
      <c r="B763" s="251"/>
      <c r="C763" s="252"/>
      <c r="D763" s="218" t="s">
        <v>172</v>
      </c>
      <c r="E763" s="253" t="s">
        <v>23</v>
      </c>
      <c r="F763" s="254" t="s">
        <v>257</v>
      </c>
      <c r="G763" s="252"/>
      <c r="H763" s="255">
        <v>39.516</v>
      </c>
      <c r="I763" s="256"/>
      <c r="J763" s="252"/>
      <c r="K763" s="252"/>
      <c r="L763" s="257"/>
      <c r="M763" s="258"/>
      <c r="N763" s="259"/>
      <c r="O763" s="259"/>
      <c r="P763" s="259"/>
      <c r="Q763" s="259"/>
      <c r="R763" s="259"/>
      <c r="S763" s="259"/>
      <c r="T763" s="260"/>
      <c r="AT763" s="261" t="s">
        <v>172</v>
      </c>
      <c r="AU763" s="261" t="s">
        <v>82</v>
      </c>
      <c r="AV763" s="15" t="s">
        <v>183</v>
      </c>
      <c r="AW763" s="15" t="s">
        <v>36</v>
      </c>
      <c r="AX763" s="15" t="s">
        <v>73</v>
      </c>
      <c r="AY763" s="261" t="s">
        <v>162</v>
      </c>
    </row>
    <row r="764" spans="2:51" s="14" customFormat="1" ht="13.5">
      <c r="B764" s="241"/>
      <c r="C764" s="242"/>
      <c r="D764" s="218" t="s">
        <v>172</v>
      </c>
      <c r="E764" s="243" t="s">
        <v>23</v>
      </c>
      <c r="F764" s="244" t="s">
        <v>590</v>
      </c>
      <c r="G764" s="242"/>
      <c r="H764" s="243" t="s">
        <v>23</v>
      </c>
      <c r="I764" s="245"/>
      <c r="J764" s="242"/>
      <c r="K764" s="242"/>
      <c r="L764" s="246"/>
      <c r="M764" s="247"/>
      <c r="N764" s="248"/>
      <c r="O764" s="248"/>
      <c r="P764" s="248"/>
      <c r="Q764" s="248"/>
      <c r="R764" s="248"/>
      <c r="S764" s="248"/>
      <c r="T764" s="249"/>
      <c r="AT764" s="250" t="s">
        <v>172</v>
      </c>
      <c r="AU764" s="250" t="s">
        <v>82</v>
      </c>
      <c r="AV764" s="14" t="s">
        <v>80</v>
      </c>
      <c r="AW764" s="14" t="s">
        <v>36</v>
      </c>
      <c r="AX764" s="14" t="s">
        <v>73</v>
      </c>
      <c r="AY764" s="250" t="s">
        <v>162</v>
      </c>
    </row>
    <row r="765" spans="2:51" s="12" customFormat="1" ht="13.5">
      <c r="B765" s="216"/>
      <c r="C765" s="217"/>
      <c r="D765" s="218" t="s">
        <v>172</v>
      </c>
      <c r="E765" s="219" t="s">
        <v>23</v>
      </c>
      <c r="F765" s="220" t="s">
        <v>591</v>
      </c>
      <c r="G765" s="217"/>
      <c r="H765" s="221">
        <v>14.684</v>
      </c>
      <c r="I765" s="222"/>
      <c r="J765" s="217"/>
      <c r="K765" s="217"/>
      <c r="L765" s="223"/>
      <c r="M765" s="224"/>
      <c r="N765" s="225"/>
      <c r="O765" s="225"/>
      <c r="P765" s="225"/>
      <c r="Q765" s="225"/>
      <c r="R765" s="225"/>
      <c r="S765" s="225"/>
      <c r="T765" s="226"/>
      <c r="AT765" s="227" t="s">
        <v>172</v>
      </c>
      <c r="AU765" s="227" t="s">
        <v>82</v>
      </c>
      <c r="AV765" s="12" t="s">
        <v>82</v>
      </c>
      <c r="AW765" s="12" t="s">
        <v>36</v>
      </c>
      <c r="AX765" s="12" t="s">
        <v>73</v>
      </c>
      <c r="AY765" s="227" t="s">
        <v>162</v>
      </c>
    </row>
    <row r="766" spans="2:51" s="15" customFormat="1" ht="13.5">
      <c r="B766" s="251"/>
      <c r="C766" s="252"/>
      <c r="D766" s="218" t="s">
        <v>172</v>
      </c>
      <c r="E766" s="253" t="s">
        <v>23</v>
      </c>
      <c r="F766" s="254" t="s">
        <v>257</v>
      </c>
      <c r="G766" s="252"/>
      <c r="H766" s="255">
        <v>14.684</v>
      </c>
      <c r="I766" s="256"/>
      <c r="J766" s="252"/>
      <c r="K766" s="252"/>
      <c r="L766" s="257"/>
      <c r="M766" s="258"/>
      <c r="N766" s="259"/>
      <c r="O766" s="259"/>
      <c r="P766" s="259"/>
      <c r="Q766" s="259"/>
      <c r="R766" s="259"/>
      <c r="S766" s="259"/>
      <c r="T766" s="260"/>
      <c r="AT766" s="261" t="s">
        <v>172</v>
      </c>
      <c r="AU766" s="261" t="s">
        <v>82</v>
      </c>
      <c r="AV766" s="15" t="s">
        <v>183</v>
      </c>
      <c r="AW766" s="15" t="s">
        <v>36</v>
      </c>
      <c r="AX766" s="15" t="s">
        <v>73</v>
      </c>
      <c r="AY766" s="261" t="s">
        <v>162</v>
      </c>
    </row>
    <row r="767" spans="2:51" s="13" customFormat="1" ht="13.5">
      <c r="B767" s="228"/>
      <c r="C767" s="229"/>
      <c r="D767" s="218" t="s">
        <v>172</v>
      </c>
      <c r="E767" s="230" t="s">
        <v>23</v>
      </c>
      <c r="F767" s="231" t="s">
        <v>174</v>
      </c>
      <c r="G767" s="229"/>
      <c r="H767" s="232">
        <v>307.738</v>
      </c>
      <c r="I767" s="233"/>
      <c r="J767" s="229"/>
      <c r="K767" s="229"/>
      <c r="L767" s="234"/>
      <c r="M767" s="235"/>
      <c r="N767" s="236"/>
      <c r="O767" s="236"/>
      <c r="P767" s="236"/>
      <c r="Q767" s="236"/>
      <c r="R767" s="236"/>
      <c r="S767" s="236"/>
      <c r="T767" s="237"/>
      <c r="AT767" s="238" t="s">
        <v>172</v>
      </c>
      <c r="AU767" s="238" t="s">
        <v>82</v>
      </c>
      <c r="AV767" s="13" t="s">
        <v>170</v>
      </c>
      <c r="AW767" s="13" t="s">
        <v>36</v>
      </c>
      <c r="AX767" s="13" t="s">
        <v>80</v>
      </c>
      <c r="AY767" s="238" t="s">
        <v>162</v>
      </c>
    </row>
    <row r="768" spans="2:65" s="1" customFormat="1" ht="25.5" customHeight="1">
      <c r="B768" s="42"/>
      <c r="C768" s="204" t="s">
        <v>995</v>
      </c>
      <c r="D768" s="204" t="s">
        <v>165</v>
      </c>
      <c r="E768" s="205" t="s">
        <v>996</v>
      </c>
      <c r="F768" s="206" t="s">
        <v>997</v>
      </c>
      <c r="G768" s="207" t="s">
        <v>168</v>
      </c>
      <c r="H768" s="208">
        <v>69.05</v>
      </c>
      <c r="I768" s="209"/>
      <c r="J768" s="210">
        <f>ROUND(I768*H768,2)</f>
        <v>0</v>
      </c>
      <c r="K768" s="206" t="s">
        <v>169</v>
      </c>
      <c r="L768" s="62"/>
      <c r="M768" s="211" t="s">
        <v>23</v>
      </c>
      <c r="N768" s="212" t="s">
        <v>44</v>
      </c>
      <c r="O768" s="43"/>
      <c r="P768" s="213">
        <f>O768*H768</f>
        <v>0</v>
      </c>
      <c r="Q768" s="213">
        <v>0</v>
      </c>
      <c r="R768" s="213">
        <f>Q768*H768</f>
        <v>0</v>
      </c>
      <c r="S768" s="213">
        <v>0</v>
      </c>
      <c r="T768" s="214">
        <f>S768*H768</f>
        <v>0</v>
      </c>
      <c r="AR768" s="25" t="s">
        <v>266</v>
      </c>
      <c r="AT768" s="25" t="s">
        <v>165</v>
      </c>
      <c r="AU768" s="25" t="s">
        <v>82</v>
      </c>
      <c r="AY768" s="25" t="s">
        <v>162</v>
      </c>
      <c r="BE768" s="215">
        <f>IF(N768="základní",J768,0)</f>
        <v>0</v>
      </c>
      <c r="BF768" s="215">
        <f>IF(N768="snížená",J768,0)</f>
        <v>0</v>
      </c>
      <c r="BG768" s="215">
        <f>IF(N768="zákl. přenesená",J768,0)</f>
        <v>0</v>
      </c>
      <c r="BH768" s="215">
        <f>IF(N768="sníž. přenesená",J768,0)</f>
        <v>0</v>
      </c>
      <c r="BI768" s="215">
        <f>IF(N768="nulová",J768,0)</f>
        <v>0</v>
      </c>
      <c r="BJ768" s="25" t="s">
        <v>80</v>
      </c>
      <c r="BK768" s="215">
        <f>ROUND(I768*H768,2)</f>
        <v>0</v>
      </c>
      <c r="BL768" s="25" t="s">
        <v>266</v>
      </c>
      <c r="BM768" s="25" t="s">
        <v>998</v>
      </c>
    </row>
    <row r="769" spans="2:51" s="12" customFormat="1" ht="13.5">
      <c r="B769" s="216"/>
      <c r="C769" s="217"/>
      <c r="D769" s="218" t="s">
        <v>172</v>
      </c>
      <c r="E769" s="219" t="s">
        <v>23</v>
      </c>
      <c r="F769" s="220" t="s">
        <v>553</v>
      </c>
      <c r="G769" s="217"/>
      <c r="H769" s="221">
        <v>69.05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172</v>
      </c>
      <c r="AU769" s="227" t="s">
        <v>82</v>
      </c>
      <c r="AV769" s="12" t="s">
        <v>82</v>
      </c>
      <c r="AW769" s="12" t="s">
        <v>36</v>
      </c>
      <c r="AX769" s="12" t="s">
        <v>73</v>
      </c>
      <c r="AY769" s="227" t="s">
        <v>162</v>
      </c>
    </row>
    <row r="770" spans="2:51" s="13" customFormat="1" ht="13.5">
      <c r="B770" s="228"/>
      <c r="C770" s="229"/>
      <c r="D770" s="218" t="s">
        <v>172</v>
      </c>
      <c r="E770" s="230" t="s">
        <v>23</v>
      </c>
      <c r="F770" s="231" t="s">
        <v>174</v>
      </c>
      <c r="G770" s="229"/>
      <c r="H770" s="232">
        <v>69.05</v>
      </c>
      <c r="I770" s="233"/>
      <c r="J770" s="229"/>
      <c r="K770" s="229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172</v>
      </c>
      <c r="AU770" s="238" t="s">
        <v>82</v>
      </c>
      <c r="AV770" s="13" t="s">
        <v>170</v>
      </c>
      <c r="AW770" s="13" t="s">
        <v>36</v>
      </c>
      <c r="AX770" s="13" t="s">
        <v>80</v>
      </c>
      <c r="AY770" s="238" t="s">
        <v>162</v>
      </c>
    </row>
    <row r="771" spans="2:65" s="1" customFormat="1" ht="16.5" customHeight="1">
      <c r="B771" s="42"/>
      <c r="C771" s="265" t="s">
        <v>999</v>
      </c>
      <c r="D771" s="265" t="s">
        <v>624</v>
      </c>
      <c r="E771" s="266" t="s">
        <v>1000</v>
      </c>
      <c r="F771" s="267" t="s">
        <v>1001</v>
      </c>
      <c r="G771" s="268" t="s">
        <v>168</v>
      </c>
      <c r="H771" s="269">
        <v>72.503</v>
      </c>
      <c r="I771" s="270"/>
      <c r="J771" s="271">
        <f>ROUND(I771*H771,2)</f>
        <v>0</v>
      </c>
      <c r="K771" s="267" t="s">
        <v>169</v>
      </c>
      <c r="L771" s="272"/>
      <c r="M771" s="273" t="s">
        <v>23</v>
      </c>
      <c r="N771" s="274" t="s">
        <v>44</v>
      </c>
      <c r="O771" s="43"/>
      <c r="P771" s="213">
        <f>O771*H771</f>
        <v>0</v>
      </c>
      <c r="Q771" s="213">
        <v>0</v>
      </c>
      <c r="R771" s="213">
        <f>Q771*H771</f>
        <v>0</v>
      </c>
      <c r="S771" s="213">
        <v>0</v>
      </c>
      <c r="T771" s="214">
        <f>S771*H771</f>
        <v>0</v>
      </c>
      <c r="AR771" s="25" t="s">
        <v>371</v>
      </c>
      <c r="AT771" s="25" t="s">
        <v>624</v>
      </c>
      <c r="AU771" s="25" t="s">
        <v>82</v>
      </c>
      <c r="AY771" s="25" t="s">
        <v>162</v>
      </c>
      <c r="BE771" s="215">
        <f>IF(N771="základní",J771,0)</f>
        <v>0</v>
      </c>
      <c r="BF771" s="215">
        <f>IF(N771="snížená",J771,0)</f>
        <v>0</v>
      </c>
      <c r="BG771" s="215">
        <f>IF(N771="zákl. přenesená",J771,0)</f>
        <v>0</v>
      </c>
      <c r="BH771" s="215">
        <f>IF(N771="sníž. přenesená",J771,0)</f>
        <v>0</v>
      </c>
      <c r="BI771" s="215">
        <f>IF(N771="nulová",J771,0)</f>
        <v>0</v>
      </c>
      <c r="BJ771" s="25" t="s">
        <v>80</v>
      </c>
      <c r="BK771" s="215">
        <f>ROUND(I771*H771,2)</f>
        <v>0</v>
      </c>
      <c r="BL771" s="25" t="s">
        <v>266</v>
      </c>
      <c r="BM771" s="25" t="s">
        <v>1002</v>
      </c>
    </row>
    <row r="772" spans="2:51" s="12" customFormat="1" ht="13.5">
      <c r="B772" s="216"/>
      <c r="C772" s="217"/>
      <c r="D772" s="218" t="s">
        <v>172</v>
      </c>
      <c r="E772" s="217"/>
      <c r="F772" s="220" t="s">
        <v>1003</v>
      </c>
      <c r="G772" s="217"/>
      <c r="H772" s="221">
        <v>72.503</v>
      </c>
      <c r="I772" s="222"/>
      <c r="J772" s="217"/>
      <c r="K772" s="217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172</v>
      </c>
      <c r="AU772" s="227" t="s">
        <v>82</v>
      </c>
      <c r="AV772" s="12" t="s">
        <v>82</v>
      </c>
      <c r="AW772" s="12" t="s">
        <v>6</v>
      </c>
      <c r="AX772" s="12" t="s">
        <v>80</v>
      </c>
      <c r="AY772" s="227" t="s">
        <v>162</v>
      </c>
    </row>
    <row r="773" spans="2:65" s="1" customFormat="1" ht="25.5" customHeight="1">
      <c r="B773" s="42"/>
      <c r="C773" s="204" t="s">
        <v>1004</v>
      </c>
      <c r="D773" s="204" t="s">
        <v>165</v>
      </c>
      <c r="E773" s="205" t="s">
        <v>1005</v>
      </c>
      <c r="F773" s="206" t="s">
        <v>1006</v>
      </c>
      <c r="G773" s="207" t="s">
        <v>168</v>
      </c>
      <c r="H773" s="208">
        <v>307.738</v>
      </c>
      <c r="I773" s="209"/>
      <c r="J773" s="210">
        <f>ROUND(I773*H773,2)</f>
        <v>0</v>
      </c>
      <c r="K773" s="206" t="s">
        <v>169</v>
      </c>
      <c r="L773" s="62"/>
      <c r="M773" s="211" t="s">
        <v>23</v>
      </c>
      <c r="N773" s="212" t="s">
        <v>44</v>
      </c>
      <c r="O773" s="43"/>
      <c r="P773" s="213">
        <f>O773*H773</f>
        <v>0</v>
      </c>
      <c r="Q773" s="213">
        <v>0.0002</v>
      </c>
      <c r="R773" s="213">
        <f>Q773*H773</f>
        <v>0.0615476</v>
      </c>
      <c r="S773" s="213">
        <v>0</v>
      </c>
      <c r="T773" s="214">
        <f>S773*H773</f>
        <v>0</v>
      </c>
      <c r="AR773" s="25" t="s">
        <v>266</v>
      </c>
      <c r="AT773" s="25" t="s">
        <v>165</v>
      </c>
      <c r="AU773" s="25" t="s">
        <v>82</v>
      </c>
      <c r="AY773" s="25" t="s">
        <v>162</v>
      </c>
      <c r="BE773" s="215">
        <f>IF(N773="základní",J773,0)</f>
        <v>0</v>
      </c>
      <c r="BF773" s="215">
        <f>IF(N773="snížená",J773,0)</f>
        <v>0</v>
      </c>
      <c r="BG773" s="215">
        <f>IF(N773="zákl. přenesená",J773,0)</f>
        <v>0</v>
      </c>
      <c r="BH773" s="215">
        <f>IF(N773="sníž. přenesená",J773,0)</f>
        <v>0</v>
      </c>
      <c r="BI773" s="215">
        <f>IF(N773="nulová",J773,0)</f>
        <v>0</v>
      </c>
      <c r="BJ773" s="25" t="s">
        <v>80</v>
      </c>
      <c r="BK773" s="215">
        <f>ROUND(I773*H773,2)</f>
        <v>0</v>
      </c>
      <c r="BL773" s="25" t="s">
        <v>266</v>
      </c>
      <c r="BM773" s="25" t="s">
        <v>1007</v>
      </c>
    </row>
    <row r="774" spans="2:51" s="12" customFormat="1" ht="13.5">
      <c r="B774" s="216"/>
      <c r="C774" s="217"/>
      <c r="D774" s="218" t="s">
        <v>172</v>
      </c>
      <c r="E774" s="219" t="s">
        <v>23</v>
      </c>
      <c r="F774" s="220" t="s">
        <v>1008</v>
      </c>
      <c r="G774" s="217"/>
      <c r="H774" s="221">
        <v>307.738</v>
      </c>
      <c r="I774" s="222"/>
      <c r="J774" s="217"/>
      <c r="K774" s="217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172</v>
      </c>
      <c r="AU774" s="227" t="s">
        <v>82</v>
      </c>
      <c r="AV774" s="12" t="s">
        <v>82</v>
      </c>
      <c r="AW774" s="12" t="s">
        <v>36</v>
      </c>
      <c r="AX774" s="12" t="s">
        <v>73</v>
      </c>
      <c r="AY774" s="227" t="s">
        <v>162</v>
      </c>
    </row>
    <row r="775" spans="2:51" s="13" customFormat="1" ht="13.5">
      <c r="B775" s="228"/>
      <c r="C775" s="229"/>
      <c r="D775" s="218" t="s">
        <v>172</v>
      </c>
      <c r="E775" s="230" t="s">
        <v>23</v>
      </c>
      <c r="F775" s="231" t="s">
        <v>174</v>
      </c>
      <c r="G775" s="229"/>
      <c r="H775" s="232">
        <v>307.738</v>
      </c>
      <c r="I775" s="233"/>
      <c r="J775" s="229"/>
      <c r="K775" s="229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172</v>
      </c>
      <c r="AU775" s="238" t="s">
        <v>82</v>
      </c>
      <c r="AV775" s="13" t="s">
        <v>170</v>
      </c>
      <c r="AW775" s="13" t="s">
        <v>36</v>
      </c>
      <c r="AX775" s="13" t="s">
        <v>80</v>
      </c>
      <c r="AY775" s="238" t="s">
        <v>162</v>
      </c>
    </row>
    <row r="776" spans="2:65" s="1" customFormat="1" ht="25.5" customHeight="1">
      <c r="B776" s="42"/>
      <c r="C776" s="204" t="s">
        <v>1009</v>
      </c>
      <c r="D776" s="204" t="s">
        <v>165</v>
      </c>
      <c r="E776" s="205" t="s">
        <v>1010</v>
      </c>
      <c r="F776" s="206" t="s">
        <v>1011</v>
      </c>
      <c r="G776" s="207" t="s">
        <v>168</v>
      </c>
      <c r="H776" s="208">
        <v>307.738</v>
      </c>
      <c r="I776" s="209"/>
      <c r="J776" s="210">
        <f>ROUND(I776*H776,2)</f>
        <v>0</v>
      </c>
      <c r="K776" s="206" t="s">
        <v>169</v>
      </c>
      <c r="L776" s="62"/>
      <c r="M776" s="211" t="s">
        <v>23</v>
      </c>
      <c r="N776" s="212" t="s">
        <v>44</v>
      </c>
      <c r="O776" s="43"/>
      <c r="P776" s="213">
        <f>O776*H776</f>
        <v>0</v>
      </c>
      <c r="Q776" s="213">
        <v>0.00026</v>
      </c>
      <c r="R776" s="213">
        <f>Q776*H776</f>
        <v>0.08001188</v>
      </c>
      <c r="S776" s="213">
        <v>0</v>
      </c>
      <c r="T776" s="214">
        <f>S776*H776</f>
        <v>0</v>
      </c>
      <c r="AR776" s="25" t="s">
        <v>266</v>
      </c>
      <c r="AT776" s="25" t="s">
        <v>165</v>
      </c>
      <c r="AU776" s="25" t="s">
        <v>82</v>
      </c>
      <c r="AY776" s="25" t="s">
        <v>162</v>
      </c>
      <c r="BE776" s="215">
        <f>IF(N776="základní",J776,0)</f>
        <v>0</v>
      </c>
      <c r="BF776" s="215">
        <f>IF(N776="snížená",J776,0)</f>
        <v>0</v>
      </c>
      <c r="BG776" s="215">
        <f>IF(N776="zákl. přenesená",J776,0)</f>
        <v>0</v>
      </c>
      <c r="BH776" s="215">
        <f>IF(N776="sníž. přenesená",J776,0)</f>
        <v>0</v>
      </c>
      <c r="BI776" s="215">
        <f>IF(N776="nulová",J776,0)</f>
        <v>0</v>
      </c>
      <c r="BJ776" s="25" t="s">
        <v>80</v>
      </c>
      <c r="BK776" s="215">
        <f>ROUND(I776*H776,2)</f>
        <v>0</v>
      </c>
      <c r="BL776" s="25" t="s">
        <v>266</v>
      </c>
      <c r="BM776" s="25" t="s">
        <v>1012</v>
      </c>
    </row>
    <row r="777" spans="2:51" s="12" customFormat="1" ht="13.5">
      <c r="B777" s="216"/>
      <c r="C777" s="217"/>
      <c r="D777" s="218" t="s">
        <v>172</v>
      </c>
      <c r="E777" s="219" t="s">
        <v>23</v>
      </c>
      <c r="F777" s="220" t="s">
        <v>1008</v>
      </c>
      <c r="G777" s="217"/>
      <c r="H777" s="221">
        <v>307.738</v>
      </c>
      <c r="I777" s="222"/>
      <c r="J777" s="217"/>
      <c r="K777" s="217"/>
      <c r="L777" s="223"/>
      <c r="M777" s="224"/>
      <c r="N777" s="225"/>
      <c r="O777" s="225"/>
      <c r="P777" s="225"/>
      <c r="Q777" s="225"/>
      <c r="R777" s="225"/>
      <c r="S777" s="225"/>
      <c r="T777" s="226"/>
      <c r="AT777" s="227" t="s">
        <v>172</v>
      </c>
      <c r="AU777" s="227" t="s">
        <v>82</v>
      </c>
      <c r="AV777" s="12" t="s">
        <v>82</v>
      </c>
      <c r="AW777" s="12" t="s">
        <v>36</v>
      </c>
      <c r="AX777" s="12" t="s">
        <v>73</v>
      </c>
      <c r="AY777" s="227" t="s">
        <v>162</v>
      </c>
    </row>
    <row r="778" spans="2:51" s="13" customFormat="1" ht="13.5">
      <c r="B778" s="228"/>
      <c r="C778" s="229"/>
      <c r="D778" s="218" t="s">
        <v>172</v>
      </c>
      <c r="E778" s="230" t="s">
        <v>23</v>
      </c>
      <c r="F778" s="231" t="s">
        <v>174</v>
      </c>
      <c r="G778" s="229"/>
      <c r="H778" s="232">
        <v>307.738</v>
      </c>
      <c r="I778" s="233"/>
      <c r="J778" s="229"/>
      <c r="K778" s="229"/>
      <c r="L778" s="234"/>
      <c r="M778" s="262"/>
      <c r="N778" s="263"/>
      <c r="O778" s="263"/>
      <c r="P778" s="263"/>
      <c r="Q778" s="263"/>
      <c r="R778" s="263"/>
      <c r="S778" s="263"/>
      <c r="T778" s="264"/>
      <c r="AT778" s="238" t="s">
        <v>172</v>
      </c>
      <c r="AU778" s="238" t="s">
        <v>82</v>
      </c>
      <c r="AV778" s="13" t="s">
        <v>170</v>
      </c>
      <c r="AW778" s="13" t="s">
        <v>36</v>
      </c>
      <c r="AX778" s="13" t="s">
        <v>80</v>
      </c>
      <c r="AY778" s="238" t="s">
        <v>162</v>
      </c>
    </row>
    <row r="779" spans="2:12" s="1" customFormat="1" ht="6.95" customHeight="1">
      <c r="B779" s="57"/>
      <c r="C779" s="58"/>
      <c r="D779" s="58"/>
      <c r="E779" s="58"/>
      <c r="F779" s="58"/>
      <c r="G779" s="58"/>
      <c r="H779" s="58"/>
      <c r="I779" s="149"/>
      <c r="J779" s="58"/>
      <c r="K779" s="58"/>
      <c r="L779" s="62"/>
    </row>
  </sheetData>
  <sheetProtection algorithmName="SHA-512" hashValue="kWseEtyEdSbH1bdKbJq1O9Xc9kJAA1vr97CBzzIvjat4cH8fKvBdhVk73M03sN6ENEsxMWD33Cfq7XF0x9UHPg==" saltValue="EqvBHFzmUxOTzgWEHsUci58rjY9UVZQNje+GvWh4RYI2ycs9pA8O/oh52Gqe2G2LMWSCL0KxnGUvZWFaPMBddA==" spinCount="100000" sheet="1" objects="1" scenarios="1" formatColumns="0" formatRows="0" autoFilter="0"/>
  <autoFilter ref="C97:K778"/>
  <mergeCells count="13">
    <mergeCell ref="E90:H90"/>
    <mergeCell ref="G1:H1"/>
    <mergeCell ref="L2:V2"/>
    <mergeCell ref="E49:H49"/>
    <mergeCell ref="E51:H51"/>
    <mergeCell ref="J55:J56"/>
    <mergeCell ref="E86:H86"/>
    <mergeCell ref="E88:H8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ht="15">
      <c r="B8" s="29"/>
      <c r="C8" s="30"/>
      <c r="D8" s="38" t="s">
        <v>124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125</v>
      </c>
      <c r="F9" s="403"/>
      <c r="G9" s="403"/>
      <c r="H9" s="403"/>
      <c r="I9" s="128"/>
      <c r="J9" s="43"/>
      <c r="K9" s="46"/>
    </row>
    <row r="10" spans="2:11" s="1" customFormat="1" ht="15">
      <c r="B10" s="42"/>
      <c r="C10" s="43"/>
      <c r="D10" s="38" t="s">
        <v>126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4" t="s">
        <v>1013</v>
      </c>
      <c r="F11" s="403"/>
      <c r="G11" s="403"/>
      <c r="H11" s="40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23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29" t="s">
        <v>26</v>
      </c>
      <c r="J14" s="130" t="str">
        <f>'Rekapitulace stavby'!AN8</f>
        <v>24. 6. 2018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29" t="s">
        <v>29</v>
      </c>
      <c r="J16" s="36" t="s">
        <v>23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23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32</v>
      </c>
      <c r="E19" s="43"/>
      <c r="F19" s="43"/>
      <c r="G19" s="43"/>
      <c r="H19" s="43"/>
      <c r="I19" s="129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34</v>
      </c>
      <c r="E22" s="43"/>
      <c r="F22" s="43"/>
      <c r="G22" s="43"/>
      <c r="H22" s="43"/>
      <c r="I22" s="129" t="s">
        <v>29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31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37</v>
      </c>
      <c r="E25" s="43"/>
      <c r="F25" s="43"/>
      <c r="G25" s="43"/>
      <c r="H25" s="43"/>
      <c r="I25" s="128"/>
      <c r="J25" s="43"/>
      <c r="K25" s="46"/>
    </row>
    <row r="26" spans="2:11" s="7" customFormat="1" ht="71.25" customHeight="1">
      <c r="B26" s="131"/>
      <c r="C26" s="132"/>
      <c r="D26" s="132"/>
      <c r="E26" s="396" t="s">
        <v>38</v>
      </c>
      <c r="F26" s="396"/>
      <c r="G26" s="396"/>
      <c r="H26" s="396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39</v>
      </c>
      <c r="E29" s="43"/>
      <c r="F29" s="43"/>
      <c r="G29" s="43"/>
      <c r="H29" s="43"/>
      <c r="I29" s="128"/>
      <c r="J29" s="138">
        <f>ROUND(J91,2)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39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40">
        <f>ROUND(SUM(BE91:BE286),2)</f>
        <v>0</v>
      </c>
      <c r="G32" s="43"/>
      <c r="H32" s="43"/>
      <c r="I32" s="141">
        <v>0.21</v>
      </c>
      <c r="J32" s="140">
        <f>ROUND(ROUND((SUM(BE91:BE286)),2)*I32,2)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40">
        <f>ROUND(SUM(BF91:BF286),2)</f>
        <v>0</v>
      </c>
      <c r="G33" s="43"/>
      <c r="H33" s="43"/>
      <c r="I33" s="141">
        <v>0.15</v>
      </c>
      <c r="J33" s="140">
        <f>ROUND(ROUND((SUM(BF91:BF286)),2)*I33,2)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40">
        <f>ROUND(SUM(BG91:BG286),2)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40">
        <f>ROUND(SUM(BH91:BH286),2)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40">
        <f>ROUND(SUM(BI91:BI286),2)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49</v>
      </c>
      <c r="E38" s="80"/>
      <c r="F38" s="80"/>
      <c r="G38" s="144" t="s">
        <v>50</v>
      </c>
      <c r="H38" s="145" t="s">
        <v>51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NÍZKOPRAHOVÉ DENNÍ CENTRUM A NOCLEHÁRNA PRO ŽENY - REKONSTRUKCE A VYBAVENÍ</v>
      </c>
      <c r="F47" s="408"/>
      <c r="G47" s="408"/>
      <c r="H47" s="408"/>
      <c r="I47" s="128"/>
      <c r="J47" s="43"/>
      <c r="K47" s="46"/>
    </row>
    <row r="48" spans="2:11" ht="15">
      <c r="B48" s="29"/>
      <c r="C48" s="38" t="s">
        <v>124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125</v>
      </c>
      <c r="F49" s="403"/>
      <c r="G49" s="403"/>
      <c r="H49" s="403"/>
      <c r="I49" s="128"/>
      <c r="J49" s="43"/>
      <c r="K49" s="46"/>
    </row>
    <row r="50" spans="2:11" s="1" customFormat="1" ht="14.45" customHeight="1">
      <c r="B50" s="42"/>
      <c r="C50" s="38" t="s">
        <v>126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01.3 - Stavební úpravy - zateplení</v>
      </c>
      <c r="F51" s="403"/>
      <c r="G51" s="403"/>
      <c r="H51" s="403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Kochova 3957, Chomutov</v>
      </c>
      <c r="G53" s="43"/>
      <c r="H53" s="43"/>
      <c r="I53" s="129" t="s">
        <v>26</v>
      </c>
      <c r="J53" s="130" t="str">
        <f>IF(J14="","",J14)</f>
        <v>24. 6. 2018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5">
      <c r="B55" s="42"/>
      <c r="C55" s="38" t="s">
        <v>28</v>
      </c>
      <c r="D55" s="43"/>
      <c r="E55" s="43"/>
      <c r="F55" s="36" t="str">
        <f>E17</f>
        <v>Statutární město Chomutov</v>
      </c>
      <c r="G55" s="43"/>
      <c r="H55" s="43"/>
      <c r="I55" s="129" t="s">
        <v>34</v>
      </c>
      <c r="J55" s="396" t="str">
        <f>E23</f>
        <v xml:space="preserve"> </v>
      </c>
      <c r="K55" s="46"/>
    </row>
    <row r="56" spans="2:11" s="1" customFormat="1" ht="14.45" customHeight="1">
      <c r="B56" s="42"/>
      <c r="C56" s="38" t="s">
        <v>32</v>
      </c>
      <c r="D56" s="43"/>
      <c r="E56" s="43"/>
      <c r="F56" s="36" t="str">
        <f>IF(E20="","",E20)</f>
        <v/>
      </c>
      <c r="G56" s="43"/>
      <c r="H56" s="43"/>
      <c r="I56" s="128"/>
      <c r="J56" s="405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129</v>
      </c>
      <c r="D58" s="142"/>
      <c r="E58" s="142"/>
      <c r="F58" s="142"/>
      <c r="G58" s="142"/>
      <c r="H58" s="142"/>
      <c r="I58" s="155"/>
      <c r="J58" s="156" t="s">
        <v>130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131</v>
      </c>
      <c r="D60" s="43"/>
      <c r="E60" s="43"/>
      <c r="F60" s="43"/>
      <c r="G60" s="43"/>
      <c r="H60" s="43"/>
      <c r="I60" s="128"/>
      <c r="J60" s="138">
        <f>J91</f>
        <v>0</v>
      </c>
      <c r="K60" s="46"/>
      <c r="AU60" s="25" t="s">
        <v>132</v>
      </c>
    </row>
    <row r="61" spans="2:11" s="8" customFormat="1" ht="24.95" customHeight="1">
      <c r="B61" s="159"/>
      <c r="C61" s="160"/>
      <c r="D61" s="161" t="s">
        <v>133</v>
      </c>
      <c r="E61" s="162"/>
      <c r="F61" s="162"/>
      <c r="G61" s="162"/>
      <c r="H61" s="162"/>
      <c r="I61" s="163"/>
      <c r="J61" s="164">
        <f>J92</f>
        <v>0</v>
      </c>
      <c r="K61" s="165"/>
    </row>
    <row r="62" spans="2:11" s="9" customFormat="1" ht="19.9" customHeight="1">
      <c r="B62" s="166"/>
      <c r="C62" s="167"/>
      <c r="D62" s="168" t="s">
        <v>470</v>
      </c>
      <c r="E62" s="169"/>
      <c r="F62" s="169"/>
      <c r="G62" s="169"/>
      <c r="H62" s="169"/>
      <c r="I62" s="170"/>
      <c r="J62" s="171">
        <f>J93</f>
        <v>0</v>
      </c>
      <c r="K62" s="172"/>
    </row>
    <row r="63" spans="2:11" s="9" customFormat="1" ht="19.9" customHeight="1">
      <c r="B63" s="166"/>
      <c r="C63" s="167"/>
      <c r="D63" s="168" t="s">
        <v>134</v>
      </c>
      <c r="E63" s="169"/>
      <c r="F63" s="169"/>
      <c r="G63" s="169"/>
      <c r="H63" s="169"/>
      <c r="I63" s="170"/>
      <c r="J63" s="171">
        <f>J187</f>
        <v>0</v>
      </c>
      <c r="K63" s="172"/>
    </row>
    <row r="64" spans="2:11" s="9" customFormat="1" ht="19.9" customHeight="1">
      <c r="B64" s="166"/>
      <c r="C64" s="167"/>
      <c r="D64" s="168" t="s">
        <v>471</v>
      </c>
      <c r="E64" s="169"/>
      <c r="F64" s="169"/>
      <c r="G64" s="169"/>
      <c r="H64" s="169"/>
      <c r="I64" s="170"/>
      <c r="J64" s="171">
        <f>J191</f>
        <v>0</v>
      </c>
      <c r="K64" s="172"/>
    </row>
    <row r="65" spans="2:11" s="8" customFormat="1" ht="24.95" customHeight="1">
      <c r="B65" s="159"/>
      <c r="C65" s="160"/>
      <c r="D65" s="161" t="s">
        <v>136</v>
      </c>
      <c r="E65" s="162"/>
      <c r="F65" s="162"/>
      <c r="G65" s="162"/>
      <c r="H65" s="162"/>
      <c r="I65" s="163"/>
      <c r="J65" s="164">
        <f>J193</f>
        <v>0</v>
      </c>
      <c r="K65" s="165"/>
    </row>
    <row r="66" spans="2:11" s="9" customFormat="1" ht="19.9" customHeight="1">
      <c r="B66" s="166"/>
      <c r="C66" s="167"/>
      <c r="D66" s="168" t="s">
        <v>1014</v>
      </c>
      <c r="E66" s="169"/>
      <c r="F66" s="169"/>
      <c r="G66" s="169"/>
      <c r="H66" s="169"/>
      <c r="I66" s="170"/>
      <c r="J66" s="171">
        <f>J194</f>
        <v>0</v>
      </c>
      <c r="K66" s="172"/>
    </row>
    <row r="67" spans="2:11" s="9" customFormat="1" ht="19.9" customHeight="1">
      <c r="B67" s="166"/>
      <c r="C67" s="167"/>
      <c r="D67" s="168" t="s">
        <v>141</v>
      </c>
      <c r="E67" s="169"/>
      <c r="F67" s="169"/>
      <c r="G67" s="169"/>
      <c r="H67" s="169"/>
      <c r="I67" s="170"/>
      <c r="J67" s="171">
        <f>J224</f>
        <v>0</v>
      </c>
      <c r="K67" s="172"/>
    </row>
    <row r="68" spans="2:11" s="9" customFormat="1" ht="19.9" customHeight="1">
      <c r="B68" s="166"/>
      <c r="C68" s="167"/>
      <c r="D68" s="168" t="s">
        <v>142</v>
      </c>
      <c r="E68" s="169"/>
      <c r="F68" s="169"/>
      <c r="G68" s="169"/>
      <c r="H68" s="169"/>
      <c r="I68" s="170"/>
      <c r="J68" s="171">
        <f>J242</f>
        <v>0</v>
      </c>
      <c r="K68" s="172"/>
    </row>
    <row r="69" spans="2:11" s="9" customFormat="1" ht="19.9" customHeight="1">
      <c r="B69" s="166"/>
      <c r="C69" s="167"/>
      <c r="D69" s="168" t="s">
        <v>143</v>
      </c>
      <c r="E69" s="169"/>
      <c r="F69" s="169"/>
      <c r="G69" s="169"/>
      <c r="H69" s="169"/>
      <c r="I69" s="170"/>
      <c r="J69" s="171">
        <f>J271</f>
        <v>0</v>
      </c>
      <c r="K69" s="172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28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49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2"/>
      <c r="J75" s="61"/>
      <c r="K75" s="61"/>
      <c r="L75" s="62"/>
    </row>
    <row r="76" spans="2:12" s="1" customFormat="1" ht="36.95" customHeight="1">
      <c r="B76" s="42"/>
      <c r="C76" s="63" t="s">
        <v>146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6.5" customHeight="1">
      <c r="B79" s="42"/>
      <c r="C79" s="64"/>
      <c r="D79" s="64"/>
      <c r="E79" s="406" t="str">
        <f>E7</f>
        <v>NÍZKOPRAHOVÉ DENNÍ CENTRUM A NOCLEHÁRNA PRO ŽENY - REKONSTRUKCE A VYBAVENÍ</v>
      </c>
      <c r="F79" s="407"/>
      <c r="G79" s="407"/>
      <c r="H79" s="407"/>
      <c r="I79" s="173"/>
      <c r="J79" s="64"/>
      <c r="K79" s="64"/>
      <c r="L79" s="62"/>
    </row>
    <row r="80" spans="2:12" ht="15">
      <c r="B80" s="29"/>
      <c r="C80" s="66" t="s">
        <v>124</v>
      </c>
      <c r="D80" s="174"/>
      <c r="E80" s="174"/>
      <c r="F80" s="174"/>
      <c r="G80" s="174"/>
      <c r="H80" s="174"/>
      <c r="J80" s="174"/>
      <c r="K80" s="174"/>
      <c r="L80" s="175"/>
    </row>
    <row r="81" spans="2:12" s="1" customFormat="1" ht="16.5" customHeight="1">
      <c r="B81" s="42"/>
      <c r="C81" s="64"/>
      <c r="D81" s="64"/>
      <c r="E81" s="406" t="s">
        <v>125</v>
      </c>
      <c r="F81" s="400"/>
      <c r="G81" s="400"/>
      <c r="H81" s="400"/>
      <c r="I81" s="173"/>
      <c r="J81" s="64"/>
      <c r="K81" s="64"/>
      <c r="L81" s="62"/>
    </row>
    <row r="82" spans="2:12" s="1" customFormat="1" ht="14.45" customHeight="1">
      <c r="B82" s="42"/>
      <c r="C82" s="66" t="s">
        <v>126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7.25" customHeight="1">
      <c r="B83" s="42"/>
      <c r="C83" s="64"/>
      <c r="D83" s="64"/>
      <c r="E83" s="373" t="str">
        <f>E11</f>
        <v>01.3 - Stavební úpravy - zateplení</v>
      </c>
      <c r="F83" s="400"/>
      <c r="G83" s="400"/>
      <c r="H83" s="400"/>
      <c r="I83" s="173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8" customHeight="1">
      <c r="B85" s="42"/>
      <c r="C85" s="66" t="s">
        <v>24</v>
      </c>
      <c r="D85" s="64"/>
      <c r="E85" s="64"/>
      <c r="F85" s="176" t="str">
        <f>F14</f>
        <v>Kochova 3957, Chomutov</v>
      </c>
      <c r="G85" s="64"/>
      <c r="H85" s="64"/>
      <c r="I85" s="177" t="s">
        <v>26</v>
      </c>
      <c r="J85" s="74" t="str">
        <f>IF(J14="","",J14)</f>
        <v>24. 6. 2018</v>
      </c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5">
      <c r="B87" s="42"/>
      <c r="C87" s="66" t="s">
        <v>28</v>
      </c>
      <c r="D87" s="64"/>
      <c r="E87" s="64"/>
      <c r="F87" s="176" t="str">
        <f>E17</f>
        <v>Statutární město Chomutov</v>
      </c>
      <c r="G87" s="64"/>
      <c r="H87" s="64"/>
      <c r="I87" s="177" t="s">
        <v>34</v>
      </c>
      <c r="J87" s="176" t="str">
        <f>E23</f>
        <v xml:space="preserve"> </v>
      </c>
      <c r="K87" s="64"/>
      <c r="L87" s="62"/>
    </row>
    <row r="88" spans="2:12" s="1" customFormat="1" ht="14.45" customHeight="1">
      <c r="B88" s="42"/>
      <c r="C88" s="66" t="s">
        <v>32</v>
      </c>
      <c r="D88" s="64"/>
      <c r="E88" s="64"/>
      <c r="F88" s="176" t="str">
        <f>IF(E20="","",E20)</f>
        <v/>
      </c>
      <c r="G88" s="64"/>
      <c r="H88" s="64"/>
      <c r="I88" s="173"/>
      <c r="J88" s="64"/>
      <c r="K88" s="64"/>
      <c r="L88" s="62"/>
    </row>
    <row r="89" spans="2:12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20" s="10" customFormat="1" ht="29.25" customHeight="1">
      <c r="B90" s="178"/>
      <c r="C90" s="179" t="s">
        <v>147</v>
      </c>
      <c r="D90" s="180" t="s">
        <v>58</v>
      </c>
      <c r="E90" s="180" t="s">
        <v>54</v>
      </c>
      <c r="F90" s="180" t="s">
        <v>148</v>
      </c>
      <c r="G90" s="180" t="s">
        <v>149</v>
      </c>
      <c r="H90" s="180" t="s">
        <v>150</v>
      </c>
      <c r="I90" s="181" t="s">
        <v>151</v>
      </c>
      <c r="J90" s="180" t="s">
        <v>130</v>
      </c>
      <c r="K90" s="182" t="s">
        <v>152</v>
      </c>
      <c r="L90" s="183"/>
      <c r="M90" s="82" t="s">
        <v>153</v>
      </c>
      <c r="N90" s="83" t="s">
        <v>43</v>
      </c>
      <c r="O90" s="83" t="s">
        <v>154</v>
      </c>
      <c r="P90" s="83" t="s">
        <v>155</v>
      </c>
      <c r="Q90" s="83" t="s">
        <v>156</v>
      </c>
      <c r="R90" s="83" t="s">
        <v>157</v>
      </c>
      <c r="S90" s="83" t="s">
        <v>158</v>
      </c>
      <c r="T90" s="84" t="s">
        <v>159</v>
      </c>
    </row>
    <row r="91" spans="2:63" s="1" customFormat="1" ht="29.25" customHeight="1">
      <c r="B91" s="42"/>
      <c r="C91" s="88" t="s">
        <v>131</v>
      </c>
      <c r="D91" s="64"/>
      <c r="E91" s="64"/>
      <c r="F91" s="64"/>
      <c r="G91" s="64"/>
      <c r="H91" s="64"/>
      <c r="I91" s="173"/>
      <c r="J91" s="184">
        <f>BK91</f>
        <v>0</v>
      </c>
      <c r="K91" s="64"/>
      <c r="L91" s="62"/>
      <c r="M91" s="85"/>
      <c r="N91" s="86"/>
      <c r="O91" s="86"/>
      <c r="P91" s="185">
        <f>P92+P193</f>
        <v>0</v>
      </c>
      <c r="Q91" s="86"/>
      <c r="R91" s="185">
        <f>R92+R193</f>
        <v>9.213864869999998</v>
      </c>
      <c r="S91" s="86"/>
      <c r="T91" s="186">
        <f>T92+T193</f>
        <v>0.019</v>
      </c>
      <c r="AT91" s="25" t="s">
        <v>72</v>
      </c>
      <c r="AU91" s="25" t="s">
        <v>132</v>
      </c>
      <c r="BK91" s="187">
        <f>BK92+BK193</f>
        <v>0</v>
      </c>
    </row>
    <row r="92" spans="2:63" s="11" customFormat="1" ht="37.35" customHeight="1">
      <c r="B92" s="188"/>
      <c r="C92" s="189"/>
      <c r="D92" s="190" t="s">
        <v>72</v>
      </c>
      <c r="E92" s="191" t="s">
        <v>160</v>
      </c>
      <c r="F92" s="191" t="s">
        <v>161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P93+P187+P191</f>
        <v>0</v>
      </c>
      <c r="Q92" s="196"/>
      <c r="R92" s="197">
        <f>R93+R187+R191</f>
        <v>8.27361287</v>
      </c>
      <c r="S92" s="196"/>
      <c r="T92" s="198">
        <f>T93+T187+T191</f>
        <v>0</v>
      </c>
      <c r="AR92" s="199" t="s">
        <v>80</v>
      </c>
      <c r="AT92" s="200" t="s">
        <v>72</v>
      </c>
      <c r="AU92" s="200" t="s">
        <v>73</v>
      </c>
      <c r="AY92" s="199" t="s">
        <v>162</v>
      </c>
      <c r="BK92" s="201">
        <f>BK93+BK187+BK191</f>
        <v>0</v>
      </c>
    </row>
    <row r="93" spans="2:63" s="11" customFormat="1" ht="19.9" customHeight="1">
      <c r="B93" s="188"/>
      <c r="C93" s="189"/>
      <c r="D93" s="190" t="s">
        <v>72</v>
      </c>
      <c r="E93" s="202" t="s">
        <v>200</v>
      </c>
      <c r="F93" s="202" t="s">
        <v>525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SUM(P94:P186)</f>
        <v>0</v>
      </c>
      <c r="Q93" s="196"/>
      <c r="R93" s="197">
        <f>SUM(R94:R186)</f>
        <v>8.26486387</v>
      </c>
      <c r="S93" s="196"/>
      <c r="T93" s="198">
        <f>SUM(T94:T186)</f>
        <v>0</v>
      </c>
      <c r="AR93" s="199" t="s">
        <v>80</v>
      </c>
      <c r="AT93" s="200" t="s">
        <v>72</v>
      </c>
      <c r="AU93" s="200" t="s">
        <v>80</v>
      </c>
      <c r="AY93" s="199" t="s">
        <v>162</v>
      </c>
      <c r="BK93" s="201">
        <f>SUM(BK94:BK186)</f>
        <v>0</v>
      </c>
    </row>
    <row r="94" spans="2:65" s="1" customFormat="1" ht="25.5" customHeight="1">
      <c r="B94" s="42"/>
      <c r="C94" s="204" t="s">
        <v>80</v>
      </c>
      <c r="D94" s="204" t="s">
        <v>165</v>
      </c>
      <c r="E94" s="205" t="s">
        <v>1015</v>
      </c>
      <c r="F94" s="206" t="s">
        <v>1016</v>
      </c>
      <c r="G94" s="207" t="s">
        <v>168</v>
      </c>
      <c r="H94" s="208">
        <v>1.5</v>
      </c>
      <c r="I94" s="209"/>
      <c r="J94" s="210">
        <f>ROUND(I94*H94,2)</f>
        <v>0</v>
      </c>
      <c r="K94" s="206" t="s">
        <v>169</v>
      </c>
      <c r="L94" s="62"/>
      <c r="M94" s="211" t="s">
        <v>23</v>
      </c>
      <c r="N94" s="212" t="s">
        <v>44</v>
      </c>
      <c r="O94" s="43"/>
      <c r="P94" s="213">
        <f>O94*H94</f>
        <v>0</v>
      </c>
      <c r="Q94" s="213">
        <v>0.00956</v>
      </c>
      <c r="R94" s="213">
        <f>Q94*H94</f>
        <v>0.014340000000000002</v>
      </c>
      <c r="S94" s="213">
        <v>0</v>
      </c>
      <c r="T94" s="214">
        <f>S94*H94</f>
        <v>0</v>
      </c>
      <c r="AR94" s="25" t="s">
        <v>170</v>
      </c>
      <c r="AT94" s="25" t="s">
        <v>165</v>
      </c>
      <c r="AU94" s="25" t="s">
        <v>82</v>
      </c>
      <c r="AY94" s="25" t="s">
        <v>162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5" t="s">
        <v>80</v>
      </c>
      <c r="BK94" s="215">
        <f>ROUND(I94*H94,2)</f>
        <v>0</v>
      </c>
      <c r="BL94" s="25" t="s">
        <v>170</v>
      </c>
      <c r="BM94" s="25" t="s">
        <v>1017</v>
      </c>
    </row>
    <row r="95" spans="2:51" s="14" customFormat="1" ht="13.5">
      <c r="B95" s="241"/>
      <c r="C95" s="242"/>
      <c r="D95" s="218" t="s">
        <v>172</v>
      </c>
      <c r="E95" s="243" t="s">
        <v>23</v>
      </c>
      <c r="F95" s="244" t="s">
        <v>621</v>
      </c>
      <c r="G95" s="242"/>
      <c r="H95" s="243" t="s">
        <v>23</v>
      </c>
      <c r="I95" s="245"/>
      <c r="J95" s="242"/>
      <c r="K95" s="242"/>
      <c r="L95" s="246"/>
      <c r="M95" s="247"/>
      <c r="N95" s="248"/>
      <c r="O95" s="248"/>
      <c r="P95" s="248"/>
      <c r="Q95" s="248"/>
      <c r="R95" s="248"/>
      <c r="S95" s="248"/>
      <c r="T95" s="249"/>
      <c r="AT95" s="250" t="s">
        <v>172</v>
      </c>
      <c r="AU95" s="250" t="s">
        <v>82</v>
      </c>
      <c r="AV95" s="14" t="s">
        <v>80</v>
      </c>
      <c r="AW95" s="14" t="s">
        <v>36</v>
      </c>
      <c r="AX95" s="14" t="s">
        <v>73</v>
      </c>
      <c r="AY95" s="250" t="s">
        <v>162</v>
      </c>
    </row>
    <row r="96" spans="2:51" s="12" customFormat="1" ht="13.5">
      <c r="B96" s="216"/>
      <c r="C96" s="217"/>
      <c r="D96" s="218" t="s">
        <v>172</v>
      </c>
      <c r="E96" s="219" t="s">
        <v>23</v>
      </c>
      <c r="F96" s="220" t="s">
        <v>1018</v>
      </c>
      <c r="G96" s="217"/>
      <c r="H96" s="221">
        <v>1.5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172</v>
      </c>
      <c r="AU96" s="227" t="s">
        <v>82</v>
      </c>
      <c r="AV96" s="12" t="s">
        <v>82</v>
      </c>
      <c r="AW96" s="12" t="s">
        <v>36</v>
      </c>
      <c r="AX96" s="12" t="s">
        <v>73</v>
      </c>
      <c r="AY96" s="227" t="s">
        <v>162</v>
      </c>
    </row>
    <row r="97" spans="2:51" s="13" customFormat="1" ht="13.5">
      <c r="B97" s="228"/>
      <c r="C97" s="229"/>
      <c r="D97" s="218" t="s">
        <v>172</v>
      </c>
      <c r="E97" s="230" t="s">
        <v>23</v>
      </c>
      <c r="F97" s="231" t="s">
        <v>174</v>
      </c>
      <c r="G97" s="229"/>
      <c r="H97" s="232">
        <v>1.5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172</v>
      </c>
      <c r="AU97" s="238" t="s">
        <v>82</v>
      </c>
      <c r="AV97" s="13" t="s">
        <v>170</v>
      </c>
      <c r="AW97" s="13" t="s">
        <v>36</v>
      </c>
      <c r="AX97" s="13" t="s">
        <v>80</v>
      </c>
      <c r="AY97" s="238" t="s">
        <v>162</v>
      </c>
    </row>
    <row r="98" spans="2:65" s="1" customFormat="1" ht="16.5" customHeight="1">
      <c r="B98" s="42"/>
      <c r="C98" s="265" t="s">
        <v>82</v>
      </c>
      <c r="D98" s="265" t="s">
        <v>624</v>
      </c>
      <c r="E98" s="266" t="s">
        <v>1019</v>
      </c>
      <c r="F98" s="267" t="s">
        <v>1020</v>
      </c>
      <c r="G98" s="268" t="s">
        <v>168</v>
      </c>
      <c r="H98" s="269">
        <v>1.53</v>
      </c>
      <c r="I98" s="270"/>
      <c r="J98" s="271">
        <f>ROUND(I98*H98,2)</f>
        <v>0</v>
      </c>
      <c r="K98" s="267" t="s">
        <v>169</v>
      </c>
      <c r="L98" s="272"/>
      <c r="M98" s="273" t="s">
        <v>23</v>
      </c>
      <c r="N98" s="274" t="s">
        <v>44</v>
      </c>
      <c r="O98" s="43"/>
      <c r="P98" s="213">
        <f>O98*H98</f>
        <v>0</v>
      </c>
      <c r="Q98" s="213">
        <v>0.018</v>
      </c>
      <c r="R98" s="213">
        <f>Q98*H98</f>
        <v>0.02754</v>
      </c>
      <c r="S98" s="213">
        <v>0</v>
      </c>
      <c r="T98" s="214">
        <f>S98*H98</f>
        <v>0</v>
      </c>
      <c r="AR98" s="25" t="s">
        <v>212</v>
      </c>
      <c r="AT98" s="25" t="s">
        <v>624</v>
      </c>
      <c r="AU98" s="25" t="s">
        <v>82</v>
      </c>
      <c r="AY98" s="25" t="s">
        <v>162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5" t="s">
        <v>80</v>
      </c>
      <c r="BK98" s="215">
        <f>ROUND(I98*H98,2)</f>
        <v>0</v>
      </c>
      <c r="BL98" s="25" t="s">
        <v>170</v>
      </c>
      <c r="BM98" s="25" t="s">
        <v>1021</v>
      </c>
    </row>
    <row r="99" spans="2:51" s="12" customFormat="1" ht="13.5">
      <c r="B99" s="216"/>
      <c r="C99" s="217"/>
      <c r="D99" s="218" t="s">
        <v>172</v>
      </c>
      <c r="E99" s="217"/>
      <c r="F99" s="220" t="s">
        <v>1022</v>
      </c>
      <c r="G99" s="217"/>
      <c r="H99" s="221">
        <v>1.53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172</v>
      </c>
      <c r="AU99" s="227" t="s">
        <v>82</v>
      </c>
      <c r="AV99" s="12" t="s">
        <v>82</v>
      </c>
      <c r="AW99" s="12" t="s">
        <v>6</v>
      </c>
      <c r="AX99" s="12" t="s">
        <v>80</v>
      </c>
      <c r="AY99" s="227" t="s">
        <v>162</v>
      </c>
    </row>
    <row r="100" spans="2:65" s="1" customFormat="1" ht="38.25" customHeight="1">
      <c r="B100" s="42"/>
      <c r="C100" s="204" t="s">
        <v>183</v>
      </c>
      <c r="D100" s="204" t="s">
        <v>165</v>
      </c>
      <c r="E100" s="205" t="s">
        <v>1023</v>
      </c>
      <c r="F100" s="206" t="s">
        <v>1024</v>
      </c>
      <c r="G100" s="207" t="s">
        <v>168</v>
      </c>
      <c r="H100" s="208">
        <v>1.5</v>
      </c>
      <c r="I100" s="209"/>
      <c r="J100" s="210">
        <f>ROUND(I100*H100,2)</f>
        <v>0</v>
      </c>
      <c r="K100" s="206" t="s">
        <v>169</v>
      </c>
      <c r="L100" s="62"/>
      <c r="M100" s="211" t="s">
        <v>23</v>
      </c>
      <c r="N100" s="212" t="s">
        <v>44</v>
      </c>
      <c r="O100" s="43"/>
      <c r="P100" s="213">
        <f>O100*H100</f>
        <v>0</v>
      </c>
      <c r="Q100" s="213">
        <v>0.00478</v>
      </c>
      <c r="R100" s="213">
        <f>Q100*H100</f>
        <v>0.007170000000000001</v>
      </c>
      <c r="S100" s="213">
        <v>0</v>
      </c>
      <c r="T100" s="214">
        <f>S100*H100</f>
        <v>0</v>
      </c>
      <c r="AR100" s="25" t="s">
        <v>170</v>
      </c>
      <c r="AT100" s="25" t="s">
        <v>165</v>
      </c>
      <c r="AU100" s="25" t="s">
        <v>82</v>
      </c>
      <c r="AY100" s="25" t="s">
        <v>162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5" t="s">
        <v>80</v>
      </c>
      <c r="BK100" s="215">
        <f>ROUND(I100*H100,2)</f>
        <v>0</v>
      </c>
      <c r="BL100" s="25" t="s">
        <v>170</v>
      </c>
      <c r="BM100" s="25" t="s">
        <v>1025</v>
      </c>
    </row>
    <row r="101" spans="2:51" s="12" customFormat="1" ht="13.5">
      <c r="B101" s="216"/>
      <c r="C101" s="217"/>
      <c r="D101" s="218" t="s">
        <v>172</v>
      </c>
      <c r="E101" s="219" t="s">
        <v>23</v>
      </c>
      <c r="F101" s="220" t="s">
        <v>1026</v>
      </c>
      <c r="G101" s="217"/>
      <c r="H101" s="221">
        <v>1.5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172</v>
      </c>
      <c r="AU101" s="227" t="s">
        <v>82</v>
      </c>
      <c r="AV101" s="12" t="s">
        <v>82</v>
      </c>
      <c r="AW101" s="12" t="s">
        <v>36</v>
      </c>
      <c r="AX101" s="12" t="s">
        <v>73</v>
      </c>
      <c r="AY101" s="227" t="s">
        <v>162</v>
      </c>
    </row>
    <row r="102" spans="2:51" s="13" customFormat="1" ht="13.5">
      <c r="B102" s="228"/>
      <c r="C102" s="229"/>
      <c r="D102" s="218" t="s">
        <v>172</v>
      </c>
      <c r="E102" s="230" t="s">
        <v>23</v>
      </c>
      <c r="F102" s="231" t="s">
        <v>174</v>
      </c>
      <c r="G102" s="229"/>
      <c r="H102" s="232">
        <v>1.5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172</v>
      </c>
      <c r="AU102" s="238" t="s">
        <v>82</v>
      </c>
      <c r="AV102" s="13" t="s">
        <v>170</v>
      </c>
      <c r="AW102" s="13" t="s">
        <v>36</v>
      </c>
      <c r="AX102" s="13" t="s">
        <v>80</v>
      </c>
      <c r="AY102" s="238" t="s">
        <v>162</v>
      </c>
    </row>
    <row r="103" spans="2:65" s="1" customFormat="1" ht="51" customHeight="1">
      <c r="B103" s="42"/>
      <c r="C103" s="204" t="s">
        <v>170</v>
      </c>
      <c r="D103" s="204" t="s">
        <v>165</v>
      </c>
      <c r="E103" s="205" t="s">
        <v>1027</v>
      </c>
      <c r="F103" s="206" t="s">
        <v>1028</v>
      </c>
      <c r="G103" s="207" t="s">
        <v>168</v>
      </c>
      <c r="H103" s="208">
        <v>239.424</v>
      </c>
      <c r="I103" s="209"/>
      <c r="J103" s="210">
        <f>ROUND(I103*H103,2)</f>
        <v>0</v>
      </c>
      <c r="K103" s="206" t="s">
        <v>169</v>
      </c>
      <c r="L103" s="62"/>
      <c r="M103" s="211" t="s">
        <v>23</v>
      </c>
      <c r="N103" s="212" t="s">
        <v>44</v>
      </c>
      <c r="O103" s="43"/>
      <c r="P103" s="213">
        <f>O103*H103</f>
        <v>0</v>
      </c>
      <c r="Q103" s="213">
        <v>0.0021</v>
      </c>
      <c r="R103" s="213">
        <f>Q103*H103</f>
        <v>0.5027904</v>
      </c>
      <c r="S103" s="213">
        <v>0</v>
      </c>
      <c r="T103" s="214">
        <f>S103*H103</f>
        <v>0</v>
      </c>
      <c r="AR103" s="25" t="s">
        <v>170</v>
      </c>
      <c r="AT103" s="25" t="s">
        <v>165</v>
      </c>
      <c r="AU103" s="25" t="s">
        <v>82</v>
      </c>
      <c r="AY103" s="25" t="s">
        <v>162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5" t="s">
        <v>80</v>
      </c>
      <c r="BK103" s="215">
        <f>ROUND(I103*H103,2)</f>
        <v>0</v>
      </c>
      <c r="BL103" s="25" t="s">
        <v>170</v>
      </c>
      <c r="BM103" s="25" t="s">
        <v>1029</v>
      </c>
    </row>
    <row r="104" spans="2:51" s="14" customFormat="1" ht="13.5">
      <c r="B104" s="241"/>
      <c r="C104" s="242"/>
      <c r="D104" s="218" t="s">
        <v>172</v>
      </c>
      <c r="E104" s="243" t="s">
        <v>23</v>
      </c>
      <c r="F104" s="244" t="s">
        <v>621</v>
      </c>
      <c r="G104" s="242"/>
      <c r="H104" s="243" t="s">
        <v>23</v>
      </c>
      <c r="I104" s="245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172</v>
      </c>
      <c r="AU104" s="250" t="s">
        <v>82</v>
      </c>
      <c r="AV104" s="14" t="s">
        <v>80</v>
      </c>
      <c r="AW104" s="14" t="s">
        <v>36</v>
      </c>
      <c r="AX104" s="14" t="s">
        <v>73</v>
      </c>
      <c r="AY104" s="250" t="s">
        <v>162</v>
      </c>
    </row>
    <row r="105" spans="2:51" s="12" customFormat="1" ht="13.5">
      <c r="B105" s="216"/>
      <c r="C105" s="217"/>
      <c r="D105" s="218" t="s">
        <v>172</v>
      </c>
      <c r="E105" s="219" t="s">
        <v>23</v>
      </c>
      <c r="F105" s="220" t="s">
        <v>1030</v>
      </c>
      <c r="G105" s="217"/>
      <c r="H105" s="221">
        <v>259.778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172</v>
      </c>
      <c r="AU105" s="227" t="s">
        <v>82</v>
      </c>
      <c r="AV105" s="12" t="s">
        <v>82</v>
      </c>
      <c r="AW105" s="12" t="s">
        <v>36</v>
      </c>
      <c r="AX105" s="12" t="s">
        <v>73</v>
      </c>
      <c r="AY105" s="227" t="s">
        <v>162</v>
      </c>
    </row>
    <row r="106" spans="2:51" s="12" customFormat="1" ht="13.5">
      <c r="B106" s="216"/>
      <c r="C106" s="217"/>
      <c r="D106" s="218" t="s">
        <v>172</v>
      </c>
      <c r="E106" s="219" t="s">
        <v>23</v>
      </c>
      <c r="F106" s="220" t="s">
        <v>1031</v>
      </c>
      <c r="G106" s="217"/>
      <c r="H106" s="221">
        <v>10.424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172</v>
      </c>
      <c r="AU106" s="227" t="s">
        <v>82</v>
      </c>
      <c r="AV106" s="12" t="s">
        <v>82</v>
      </c>
      <c r="AW106" s="12" t="s">
        <v>36</v>
      </c>
      <c r="AX106" s="12" t="s">
        <v>73</v>
      </c>
      <c r="AY106" s="227" t="s">
        <v>162</v>
      </c>
    </row>
    <row r="107" spans="2:51" s="12" customFormat="1" ht="40.5">
      <c r="B107" s="216"/>
      <c r="C107" s="217"/>
      <c r="D107" s="218" t="s">
        <v>172</v>
      </c>
      <c r="E107" s="219" t="s">
        <v>23</v>
      </c>
      <c r="F107" s="220" t="s">
        <v>1032</v>
      </c>
      <c r="G107" s="217"/>
      <c r="H107" s="221">
        <v>-30.778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172</v>
      </c>
      <c r="AU107" s="227" t="s">
        <v>82</v>
      </c>
      <c r="AV107" s="12" t="s">
        <v>82</v>
      </c>
      <c r="AW107" s="12" t="s">
        <v>36</v>
      </c>
      <c r="AX107" s="12" t="s">
        <v>73</v>
      </c>
      <c r="AY107" s="227" t="s">
        <v>162</v>
      </c>
    </row>
    <row r="108" spans="2:51" s="13" customFormat="1" ht="13.5">
      <c r="B108" s="228"/>
      <c r="C108" s="229"/>
      <c r="D108" s="218" t="s">
        <v>172</v>
      </c>
      <c r="E108" s="230" t="s">
        <v>23</v>
      </c>
      <c r="F108" s="231" t="s">
        <v>174</v>
      </c>
      <c r="G108" s="229"/>
      <c r="H108" s="232">
        <v>239.424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172</v>
      </c>
      <c r="AU108" s="238" t="s">
        <v>82</v>
      </c>
      <c r="AV108" s="13" t="s">
        <v>170</v>
      </c>
      <c r="AW108" s="13" t="s">
        <v>36</v>
      </c>
      <c r="AX108" s="13" t="s">
        <v>80</v>
      </c>
      <c r="AY108" s="238" t="s">
        <v>162</v>
      </c>
    </row>
    <row r="109" spans="2:65" s="1" customFormat="1" ht="25.5" customHeight="1">
      <c r="B109" s="42"/>
      <c r="C109" s="204" t="s">
        <v>194</v>
      </c>
      <c r="D109" s="204" t="s">
        <v>165</v>
      </c>
      <c r="E109" s="205" t="s">
        <v>1033</v>
      </c>
      <c r="F109" s="206" t="s">
        <v>1034</v>
      </c>
      <c r="G109" s="207" t="s">
        <v>168</v>
      </c>
      <c r="H109" s="208">
        <v>23.555</v>
      </c>
      <c r="I109" s="209"/>
      <c r="J109" s="210">
        <f>ROUND(I109*H109,2)</f>
        <v>0</v>
      </c>
      <c r="K109" s="206" t="s">
        <v>169</v>
      </c>
      <c r="L109" s="62"/>
      <c r="M109" s="211" t="s">
        <v>23</v>
      </c>
      <c r="N109" s="212" t="s">
        <v>44</v>
      </c>
      <c r="O109" s="43"/>
      <c r="P109" s="213">
        <f>O109*H109</f>
        <v>0</v>
      </c>
      <c r="Q109" s="213">
        <v>0.00832</v>
      </c>
      <c r="R109" s="213">
        <f>Q109*H109</f>
        <v>0.19597759999999997</v>
      </c>
      <c r="S109" s="213">
        <v>0</v>
      </c>
      <c r="T109" s="214">
        <f>S109*H109</f>
        <v>0</v>
      </c>
      <c r="AR109" s="25" t="s">
        <v>170</v>
      </c>
      <c r="AT109" s="25" t="s">
        <v>165</v>
      </c>
      <c r="AU109" s="25" t="s">
        <v>82</v>
      </c>
      <c r="AY109" s="25" t="s">
        <v>162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5" t="s">
        <v>80</v>
      </c>
      <c r="BK109" s="215">
        <f>ROUND(I109*H109,2)</f>
        <v>0</v>
      </c>
      <c r="BL109" s="25" t="s">
        <v>170</v>
      </c>
      <c r="BM109" s="25" t="s">
        <v>1035</v>
      </c>
    </row>
    <row r="110" spans="2:51" s="14" customFormat="1" ht="13.5">
      <c r="B110" s="241"/>
      <c r="C110" s="242"/>
      <c r="D110" s="218" t="s">
        <v>172</v>
      </c>
      <c r="E110" s="243" t="s">
        <v>23</v>
      </c>
      <c r="F110" s="244" t="s">
        <v>621</v>
      </c>
      <c r="G110" s="242"/>
      <c r="H110" s="243" t="s">
        <v>23</v>
      </c>
      <c r="I110" s="245"/>
      <c r="J110" s="242"/>
      <c r="K110" s="242"/>
      <c r="L110" s="246"/>
      <c r="M110" s="247"/>
      <c r="N110" s="248"/>
      <c r="O110" s="248"/>
      <c r="P110" s="248"/>
      <c r="Q110" s="248"/>
      <c r="R110" s="248"/>
      <c r="S110" s="248"/>
      <c r="T110" s="249"/>
      <c r="AT110" s="250" t="s">
        <v>172</v>
      </c>
      <c r="AU110" s="250" t="s">
        <v>82</v>
      </c>
      <c r="AV110" s="14" t="s">
        <v>80</v>
      </c>
      <c r="AW110" s="14" t="s">
        <v>36</v>
      </c>
      <c r="AX110" s="14" t="s">
        <v>73</v>
      </c>
      <c r="AY110" s="250" t="s">
        <v>162</v>
      </c>
    </row>
    <row r="111" spans="2:51" s="12" customFormat="1" ht="13.5">
      <c r="B111" s="216"/>
      <c r="C111" s="217"/>
      <c r="D111" s="218" t="s">
        <v>172</v>
      </c>
      <c r="E111" s="219" t="s">
        <v>23</v>
      </c>
      <c r="F111" s="220" t="s">
        <v>1036</v>
      </c>
      <c r="G111" s="217"/>
      <c r="H111" s="221">
        <v>23.555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172</v>
      </c>
      <c r="AU111" s="227" t="s">
        <v>82</v>
      </c>
      <c r="AV111" s="12" t="s">
        <v>82</v>
      </c>
      <c r="AW111" s="12" t="s">
        <v>36</v>
      </c>
      <c r="AX111" s="12" t="s">
        <v>73</v>
      </c>
      <c r="AY111" s="227" t="s">
        <v>162</v>
      </c>
    </row>
    <row r="112" spans="2:51" s="13" customFormat="1" ht="13.5">
      <c r="B112" s="228"/>
      <c r="C112" s="229"/>
      <c r="D112" s="218" t="s">
        <v>172</v>
      </c>
      <c r="E112" s="230" t="s">
        <v>23</v>
      </c>
      <c r="F112" s="231" t="s">
        <v>174</v>
      </c>
      <c r="G112" s="229"/>
      <c r="H112" s="232">
        <v>23.555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172</v>
      </c>
      <c r="AU112" s="238" t="s">
        <v>82</v>
      </c>
      <c r="AV112" s="13" t="s">
        <v>170</v>
      </c>
      <c r="AW112" s="13" t="s">
        <v>36</v>
      </c>
      <c r="AX112" s="13" t="s">
        <v>80</v>
      </c>
      <c r="AY112" s="238" t="s">
        <v>162</v>
      </c>
    </row>
    <row r="113" spans="2:65" s="1" customFormat="1" ht="25.5" customHeight="1">
      <c r="B113" s="42"/>
      <c r="C113" s="265" t="s">
        <v>200</v>
      </c>
      <c r="D113" s="265" t="s">
        <v>624</v>
      </c>
      <c r="E113" s="266" t="s">
        <v>1037</v>
      </c>
      <c r="F113" s="267" t="s">
        <v>1038</v>
      </c>
      <c r="G113" s="268" t="s">
        <v>168</v>
      </c>
      <c r="H113" s="269">
        <v>24.026</v>
      </c>
      <c r="I113" s="270"/>
      <c r="J113" s="271">
        <f>ROUND(I113*H113,2)</f>
        <v>0</v>
      </c>
      <c r="K113" s="267" t="s">
        <v>169</v>
      </c>
      <c r="L113" s="272"/>
      <c r="M113" s="273" t="s">
        <v>23</v>
      </c>
      <c r="N113" s="274" t="s">
        <v>44</v>
      </c>
      <c r="O113" s="43"/>
      <c r="P113" s="213">
        <f>O113*H113</f>
        <v>0</v>
      </c>
      <c r="Q113" s="213">
        <v>0.004</v>
      </c>
      <c r="R113" s="213">
        <f>Q113*H113</f>
        <v>0.096104</v>
      </c>
      <c r="S113" s="213">
        <v>0</v>
      </c>
      <c r="T113" s="214">
        <f>S113*H113</f>
        <v>0</v>
      </c>
      <c r="AR113" s="25" t="s">
        <v>212</v>
      </c>
      <c r="AT113" s="25" t="s">
        <v>624</v>
      </c>
      <c r="AU113" s="25" t="s">
        <v>82</v>
      </c>
      <c r="AY113" s="25" t="s">
        <v>162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5" t="s">
        <v>80</v>
      </c>
      <c r="BK113" s="215">
        <f>ROUND(I113*H113,2)</f>
        <v>0</v>
      </c>
      <c r="BL113" s="25" t="s">
        <v>170</v>
      </c>
      <c r="BM113" s="25" t="s">
        <v>1039</v>
      </c>
    </row>
    <row r="114" spans="2:51" s="12" customFormat="1" ht="13.5">
      <c r="B114" s="216"/>
      <c r="C114" s="217"/>
      <c r="D114" s="218" t="s">
        <v>172</v>
      </c>
      <c r="E114" s="217"/>
      <c r="F114" s="220" t="s">
        <v>1040</v>
      </c>
      <c r="G114" s="217"/>
      <c r="H114" s="221">
        <v>24.026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172</v>
      </c>
      <c r="AU114" s="227" t="s">
        <v>82</v>
      </c>
      <c r="AV114" s="12" t="s">
        <v>82</v>
      </c>
      <c r="AW114" s="12" t="s">
        <v>6</v>
      </c>
      <c r="AX114" s="12" t="s">
        <v>80</v>
      </c>
      <c r="AY114" s="227" t="s">
        <v>162</v>
      </c>
    </row>
    <row r="115" spans="2:65" s="1" customFormat="1" ht="25.5" customHeight="1">
      <c r="B115" s="42"/>
      <c r="C115" s="204" t="s">
        <v>206</v>
      </c>
      <c r="D115" s="204" t="s">
        <v>165</v>
      </c>
      <c r="E115" s="205" t="s">
        <v>1041</v>
      </c>
      <c r="F115" s="206" t="s">
        <v>1042</v>
      </c>
      <c r="G115" s="207" t="s">
        <v>168</v>
      </c>
      <c r="H115" s="208">
        <v>205.892</v>
      </c>
      <c r="I115" s="209"/>
      <c r="J115" s="210">
        <f>ROUND(I115*H115,2)</f>
        <v>0</v>
      </c>
      <c r="K115" s="206" t="s">
        <v>169</v>
      </c>
      <c r="L115" s="62"/>
      <c r="M115" s="211" t="s">
        <v>23</v>
      </c>
      <c r="N115" s="212" t="s">
        <v>44</v>
      </c>
      <c r="O115" s="43"/>
      <c r="P115" s="213">
        <f>O115*H115</f>
        <v>0</v>
      </c>
      <c r="Q115" s="213">
        <v>0.00944</v>
      </c>
      <c r="R115" s="213">
        <f>Q115*H115</f>
        <v>1.94362048</v>
      </c>
      <c r="S115" s="213">
        <v>0</v>
      </c>
      <c r="T115" s="214">
        <f>S115*H115</f>
        <v>0</v>
      </c>
      <c r="AR115" s="25" t="s">
        <v>170</v>
      </c>
      <c r="AT115" s="25" t="s">
        <v>165</v>
      </c>
      <c r="AU115" s="25" t="s">
        <v>82</v>
      </c>
      <c r="AY115" s="25" t="s">
        <v>162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5" t="s">
        <v>80</v>
      </c>
      <c r="BK115" s="215">
        <f>ROUND(I115*H115,2)</f>
        <v>0</v>
      </c>
      <c r="BL115" s="25" t="s">
        <v>170</v>
      </c>
      <c r="BM115" s="25" t="s">
        <v>1043</v>
      </c>
    </row>
    <row r="116" spans="2:51" s="14" customFormat="1" ht="13.5">
      <c r="B116" s="241"/>
      <c r="C116" s="242"/>
      <c r="D116" s="218" t="s">
        <v>172</v>
      </c>
      <c r="E116" s="243" t="s">
        <v>23</v>
      </c>
      <c r="F116" s="244" t="s">
        <v>621</v>
      </c>
      <c r="G116" s="242"/>
      <c r="H116" s="243" t="s">
        <v>23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172</v>
      </c>
      <c r="AU116" s="250" t="s">
        <v>82</v>
      </c>
      <c r="AV116" s="14" t="s">
        <v>80</v>
      </c>
      <c r="AW116" s="14" t="s">
        <v>36</v>
      </c>
      <c r="AX116" s="14" t="s">
        <v>73</v>
      </c>
      <c r="AY116" s="250" t="s">
        <v>162</v>
      </c>
    </row>
    <row r="117" spans="2:51" s="12" customFormat="1" ht="13.5">
      <c r="B117" s="216"/>
      <c r="C117" s="217"/>
      <c r="D117" s="218" t="s">
        <v>172</v>
      </c>
      <c r="E117" s="219" t="s">
        <v>23</v>
      </c>
      <c r="F117" s="220" t="s">
        <v>1044</v>
      </c>
      <c r="G117" s="217"/>
      <c r="H117" s="221">
        <v>235.55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172</v>
      </c>
      <c r="AU117" s="227" t="s">
        <v>82</v>
      </c>
      <c r="AV117" s="12" t="s">
        <v>82</v>
      </c>
      <c r="AW117" s="12" t="s">
        <v>36</v>
      </c>
      <c r="AX117" s="12" t="s">
        <v>73</v>
      </c>
      <c r="AY117" s="227" t="s">
        <v>162</v>
      </c>
    </row>
    <row r="118" spans="2:51" s="12" customFormat="1" ht="40.5">
      <c r="B118" s="216"/>
      <c r="C118" s="217"/>
      <c r="D118" s="218" t="s">
        <v>172</v>
      </c>
      <c r="E118" s="219" t="s">
        <v>23</v>
      </c>
      <c r="F118" s="220" t="s">
        <v>1045</v>
      </c>
      <c r="G118" s="217"/>
      <c r="H118" s="221">
        <v>-29.658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172</v>
      </c>
      <c r="AU118" s="227" t="s">
        <v>82</v>
      </c>
      <c r="AV118" s="12" t="s">
        <v>82</v>
      </c>
      <c r="AW118" s="12" t="s">
        <v>36</v>
      </c>
      <c r="AX118" s="12" t="s">
        <v>73</v>
      </c>
      <c r="AY118" s="227" t="s">
        <v>162</v>
      </c>
    </row>
    <row r="119" spans="2:51" s="13" customFormat="1" ht="13.5">
      <c r="B119" s="228"/>
      <c r="C119" s="229"/>
      <c r="D119" s="218" t="s">
        <v>172</v>
      </c>
      <c r="E119" s="230" t="s">
        <v>23</v>
      </c>
      <c r="F119" s="231" t="s">
        <v>174</v>
      </c>
      <c r="G119" s="229"/>
      <c r="H119" s="232">
        <v>205.892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172</v>
      </c>
      <c r="AU119" s="238" t="s">
        <v>82</v>
      </c>
      <c r="AV119" s="13" t="s">
        <v>170</v>
      </c>
      <c r="AW119" s="13" t="s">
        <v>36</v>
      </c>
      <c r="AX119" s="13" t="s">
        <v>80</v>
      </c>
      <c r="AY119" s="238" t="s">
        <v>162</v>
      </c>
    </row>
    <row r="120" spans="2:65" s="1" customFormat="1" ht="16.5" customHeight="1">
      <c r="B120" s="42"/>
      <c r="C120" s="265" t="s">
        <v>212</v>
      </c>
      <c r="D120" s="265" t="s">
        <v>624</v>
      </c>
      <c r="E120" s="266" t="s">
        <v>1019</v>
      </c>
      <c r="F120" s="267" t="s">
        <v>1020</v>
      </c>
      <c r="G120" s="268" t="s">
        <v>168</v>
      </c>
      <c r="H120" s="269">
        <v>210.01</v>
      </c>
      <c r="I120" s="270"/>
      <c r="J120" s="271">
        <f>ROUND(I120*H120,2)</f>
        <v>0</v>
      </c>
      <c r="K120" s="267" t="s">
        <v>169</v>
      </c>
      <c r="L120" s="272"/>
      <c r="M120" s="273" t="s">
        <v>23</v>
      </c>
      <c r="N120" s="274" t="s">
        <v>44</v>
      </c>
      <c r="O120" s="43"/>
      <c r="P120" s="213">
        <f>O120*H120</f>
        <v>0</v>
      </c>
      <c r="Q120" s="213">
        <v>0.018</v>
      </c>
      <c r="R120" s="213">
        <f>Q120*H120</f>
        <v>3.7801799999999997</v>
      </c>
      <c r="S120" s="213">
        <v>0</v>
      </c>
      <c r="T120" s="214">
        <f>S120*H120</f>
        <v>0</v>
      </c>
      <c r="AR120" s="25" t="s">
        <v>212</v>
      </c>
      <c r="AT120" s="25" t="s">
        <v>624</v>
      </c>
      <c r="AU120" s="25" t="s">
        <v>82</v>
      </c>
      <c r="AY120" s="25" t="s">
        <v>162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5" t="s">
        <v>80</v>
      </c>
      <c r="BK120" s="215">
        <f>ROUND(I120*H120,2)</f>
        <v>0</v>
      </c>
      <c r="BL120" s="25" t="s">
        <v>170</v>
      </c>
      <c r="BM120" s="25" t="s">
        <v>1046</v>
      </c>
    </row>
    <row r="121" spans="2:51" s="12" customFormat="1" ht="13.5">
      <c r="B121" s="216"/>
      <c r="C121" s="217"/>
      <c r="D121" s="218" t="s">
        <v>172</v>
      </c>
      <c r="E121" s="217"/>
      <c r="F121" s="220" t="s">
        <v>1047</v>
      </c>
      <c r="G121" s="217"/>
      <c r="H121" s="221">
        <v>210.01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172</v>
      </c>
      <c r="AU121" s="227" t="s">
        <v>82</v>
      </c>
      <c r="AV121" s="12" t="s">
        <v>82</v>
      </c>
      <c r="AW121" s="12" t="s">
        <v>6</v>
      </c>
      <c r="AX121" s="12" t="s">
        <v>80</v>
      </c>
      <c r="AY121" s="227" t="s">
        <v>162</v>
      </c>
    </row>
    <row r="122" spans="2:65" s="1" customFormat="1" ht="38.25" customHeight="1">
      <c r="B122" s="42"/>
      <c r="C122" s="204" t="s">
        <v>163</v>
      </c>
      <c r="D122" s="204" t="s">
        <v>165</v>
      </c>
      <c r="E122" s="205" t="s">
        <v>1048</v>
      </c>
      <c r="F122" s="206" t="s">
        <v>1049</v>
      </c>
      <c r="G122" s="207" t="s">
        <v>186</v>
      </c>
      <c r="H122" s="208">
        <v>67.32</v>
      </c>
      <c r="I122" s="209"/>
      <c r="J122" s="210">
        <f>ROUND(I122*H122,2)</f>
        <v>0</v>
      </c>
      <c r="K122" s="206" t="s">
        <v>169</v>
      </c>
      <c r="L122" s="62"/>
      <c r="M122" s="211" t="s">
        <v>23</v>
      </c>
      <c r="N122" s="212" t="s">
        <v>44</v>
      </c>
      <c r="O122" s="43"/>
      <c r="P122" s="213">
        <f>O122*H122</f>
        <v>0</v>
      </c>
      <c r="Q122" s="213">
        <v>0.00176</v>
      </c>
      <c r="R122" s="213">
        <f>Q122*H122</f>
        <v>0.1184832</v>
      </c>
      <c r="S122" s="213">
        <v>0</v>
      </c>
      <c r="T122" s="214">
        <f>S122*H122</f>
        <v>0</v>
      </c>
      <c r="AR122" s="25" t="s">
        <v>170</v>
      </c>
      <c r="AT122" s="25" t="s">
        <v>165</v>
      </c>
      <c r="AU122" s="25" t="s">
        <v>82</v>
      </c>
      <c r="AY122" s="25" t="s">
        <v>162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5" t="s">
        <v>80</v>
      </c>
      <c r="BK122" s="215">
        <f>ROUND(I122*H122,2)</f>
        <v>0</v>
      </c>
      <c r="BL122" s="25" t="s">
        <v>170</v>
      </c>
      <c r="BM122" s="25" t="s">
        <v>1050</v>
      </c>
    </row>
    <row r="123" spans="2:51" s="14" customFormat="1" ht="13.5">
      <c r="B123" s="241"/>
      <c r="C123" s="242"/>
      <c r="D123" s="218" t="s">
        <v>172</v>
      </c>
      <c r="E123" s="243" t="s">
        <v>23</v>
      </c>
      <c r="F123" s="244" t="s">
        <v>633</v>
      </c>
      <c r="G123" s="242"/>
      <c r="H123" s="243" t="s">
        <v>23</v>
      </c>
      <c r="I123" s="245"/>
      <c r="J123" s="242"/>
      <c r="K123" s="242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172</v>
      </c>
      <c r="AU123" s="250" t="s">
        <v>82</v>
      </c>
      <c r="AV123" s="14" t="s">
        <v>80</v>
      </c>
      <c r="AW123" s="14" t="s">
        <v>36</v>
      </c>
      <c r="AX123" s="14" t="s">
        <v>73</v>
      </c>
      <c r="AY123" s="250" t="s">
        <v>162</v>
      </c>
    </row>
    <row r="124" spans="2:51" s="12" customFormat="1" ht="13.5">
      <c r="B124" s="216"/>
      <c r="C124" s="217"/>
      <c r="D124" s="218" t="s">
        <v>172</v>
      </c>
      <c r="E124" s="219" t="s">
        <v>23</v>
      </c>
      <c r="F124" s="220" t="s">
        <v>634</v>
      </c>
      <c r="G124" s="217"/>
      <c r="H124" s="221">
        <v>67.32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172</v>
      </c>
      <c r="AU124" s="227" t="s">
        <v>82</v>
      </c>
      <c r="AV124" s="12" t="s">
        <v>82</v>
      </c>
      <c r="AW124" s="12" t="s">
        <v>36</v>
      </c>
      <c r="AX124" s="12" t="s">
        <v>73</v>
      </c>
      <c r="AY124" s="227" t="s">
        <v>162</v>
      </c>
    </row>
    <row r="125" spans="2:51" s="13" customFormat="1" ht="13.5">
      <c r="B125" s="228"/>
      <c r="C125" s="229"/>
      <c r="D125" s="218" t="s">
        <v>172</v>
      </c>
      <c r="E125" s="230" t="s">
        <v>23</v>
      </c>
      <c r="F125" s="231" t="s">
        <v>174</v>
      </c>
      <c r="G125" s="229"/>
      <c r="H125" s="232">
        <v>67.32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172</v>
      </c>
      <c r="AU125" s="238" t="s">
        <v>82</v>
      </c>
      <c r="AV125" s="13" t="s">
        <v>170</v>
      </c>
      <c r="AW125" s="13" t="s">
        <v>36</v>
      </c>
      <c r="AX125" s="13" t="s">
        <v>80</v>
      </c>
      <c r="AY125" s="238" t="s">
        <v>162</v>
      </c>
    </row>
    <row r="126" spans="2:65" s="1" customFormat="1" ht="16.5" customHeight="1">
      <c r="B126" s="42"/>
      <c r="C126" s="265" t="s">
        <v>223</v>
      </c>
      <c r="D126" s="265" t="s">
        <v>624</v>
      </c>
      <c r="E126" s="266" t="s">
        <v>1051</v>
      </c>
      <c r="F126" s="267" t="s">
        <v>1052</v>
      </c>
      <c r="G126" s="268" t="s">
        <v>168</v>
      </c>
      <c r="H126" s="269">
        <v>25.918</v>
      </c>
      <c r="I126" s="270"/>
      <c r="J126" s="271">
        <f>ROUND(I126*H126,2)</f>
        <v>0</v>
      </c>
      <c r="K126" s="267" t="s">
        <v>169</v>
      </c>
      <c r="L126" s="272"/>
      <c r="M126" s="273" t="s">
        <v>23</v>
      </c>
      <c r="N126" s="274" t="s">
        <v>44</v>
      </c>
      <c r="O126" s="43"/>
      <c r="P126" s="213">
        <f>O126*H126</f>
        <v>0</v>
      </c>
      <c r="Q126" s="213">
        <v>0.006</v>
      </c>
      <c r="R126" s="213">
        <f>Q126*H126</f>
        <v>0.155508</v>
      </c>
      <c r="S126" s="213">
        <v>0</v>
      </c>
      <c r="T126" s="214">
        <f>S126*H126</f>
        <v>0</v>
      </c>
      <c r="AR126" s="25" t="s">
        <v>212</v>
      </c>
      <c r="AT126" s="25" t="s">
        <v>624</v>
      </c>
      <c r="AU126" s="25" t="s">
        <v>82</v>
      </c>
      <c r="AY126" s="25" t="s">
        <v>162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5" t="s">
        <v>80</v>
      </c>
      <c r="BK126" s="215">
        <f>ROUND(I126*H126,2)</f>
        <v>0</v>
      </c>
      <c r="BL126" s="25" t="s">
        <v>170</v>
      </c>
      <c r="BM126" s="25" t="s">
        <v>1053</v>
      </c>
    </row>
    <row r="127" spans="2:51" s="12" customFormat="1" ht="13.5">
      <c r="B127" s="216"/>
      <c r="C127" s="217"/>
      <c r="D127" s="218" t="s">
        <v>172</v>
      </c>
      <c r="E127" s="219" t="s">
        <v>23</v>
      </c>
      <c r="F127" s="220" t="s">
        <v>1054</v>
      </c>
      <c r="G127" s="217"/>
      <c r="H127" s="221">
        <v>23.562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172</v>
      </c>
      <c r="AU127" s="227" t="s">
        <v>82</v>
      </c>
      <c r="AV127" s="12" t="s">
        <v>82</v>
      </c>
      <c r="AW127" s="12" t="s">
        <v>36</v>
      </c>
      <c r="AX127" s="12" t="s">
        <v>73</v>
      </c>
      <c r="AY127" s="227" t="s">
        <v>162</v>
      </c>
    </row>
    <row r="128" spans="2:51" s="13" customFormat="1" ht="13.5">
      <c r="B128" s="228"/>
      <c r="C128" s="229"/>
      <c r="D128" s="218" t="s">
        <v>172</v>
      </c>
      <c r="E128" s="230" t="s">
        <v>23</v>
      </c>
      <c r="F128" s="231" t="s">
        <v>174</v>
      </c>
      <c r="G128" s="229"/>
      <c r="H128" s="232">
        <v>23.562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172</v>
      </c>
      <c r="AU128" s="238" t="s">
        <v>82</v>
      </c>
      <c r="AV128" s="13" t="s">
        <v>170</v>
      </c>
      <c r="AW128" s="13" t="s">
        <v>36</v>
      </c>
      <c r="AX128" s="13" t="s">
        <v>80</v>
      </c>
      <c r="AY128" s="238" t="s">
        <v>162</v>
      </c>
    </row>
    <row r="129" spans="2:51" s="12" customFormat="1" ht="13.5">
      <c r="B129" s="216"/>
      <c r="C129" s="217"/>
      <c r="D129" s="218" t="s">
        <v>172</v>
      </c>
      <c r="E129" s="217"/>
      <c r="F129" s="220" t="s">
        <v>1055</v>
      </c>
      <c r="G129" s="217"/>
      <c r="H129" s="221">
        <v>25.918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172</v>
      </c>
      <c r="AU129" s="227" t="s">
        <v>82</v>
      </c>
      <c r="AV129" s="12" t="s">
        <v>82</v>
      </c>
      <c r="AW129" s="12" t="s">
        <v>6</v>
      </c>
      <c r="AX129" s="12" t="s">
        <v>80</v>
      </c>
      <c r="AY129" s="227" t="s">
        <v>162</v>
      </c>
    </row>
    <row r="130" spans="2:65" s="1" customFormat="1" ht="25.5" customHeight="1">
      <c r="B130" s="42"/>
      <c r="C130" s="204" t="s">
        <v>230</v>
      </c>
      <c r="D130" s="204" t="s">
        <v>165</v>
      </c>
      <c r="E130" s="205" t="s">
        <v>1056</v>
      </c>
      <c r="F130" s="206" t="s">
        <v>1057</v>
      </c>
      <c r="G130" s="207" t="s">
        <v>186</v>
      </c>
      <c r="H130" s="208">
        <v>64.1</v>
      </c>
      <c r="I130" s="209"/>
      <c r="J130" s="210">
        <f>ROUND(I130*H130,2)</f>
        <v>0</v>
      </c>
      <c r="K130" s="206" t="s">
        <v>169</v>
      </c>
      <c r="L130" s="62"/>
      <c r="M130" s="211" t="s">
        <v>23</v>
      </c>
      <c r="N130" s="212" t="s">
        <v>44</v>
      </c>
      <c r="O130" s="43"/>
      <c r="P130" s="213">
        <f>O130*H130</f>
        <v>0</v>
      </c>
      <c r="Q130" s="213">
        <v>6E-05</v>
      </c>
      <c r="R130" s="213">
        <f>Q130*H130</f>
        <v>0.0038459999999999996</v>
      </c>
      <c r="S130" s="213">
        <v>0</v>
      </c>
      <c r="T130" s="214">
        <f>S130*H130</f>
        <v>0</v>
      </c>
      <c r="AR130" s="25" t="s">
        <v>170</v>
      </c>
      <c r="AT130" s="25" t="s">
        <v>165</v>
      </c>
      <c r="AU130" s="25" t="s">
        <v>82</v>
      </c>
      <c r="AY130" s="25" t="s">
        <v>162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5" t="s">
        <v>80</v>
      </c>
      <c r="BK130" s="215">
        <f>ROUND(I130*H130,2)</f>
        <v>0</v>
      </c>
      <c r="BL130" s="25" t="s">
        <v>170</v>
      </c>
      <c r="BM130" s="25" t="s">
        <v>1058</v>
      </c>
    </row>
    <row r="131" spans="2:51" s="14" customFormat="1" ht="13.5">
      <c r="B131" s="241"/>
      <c r="C131" s="242"/>
      <c r="D131" s="218" t="s">
        <v>172</v>
      </c>
      <c r="E131" s="243" t="s">
        <v>23</v>
      </c>
      <c r="F131" s="244" t="s">
        <v>633</v>
      </c>
      <c r="G131" s="242"/>
      <c r="H131" s="243" t="s">
        <v>23</v>
      </c>
      <c r="I131" s="245"/>
      <c r="J131" s="242"/>
      <c r="K131" s="242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172</v>
      </c>
      <c r="AU131" s="250" t="s">
        <v>82</v>
      </c>
      <c r="AV131" s="14" t="s">
        <v>80</v>
      </c>
      <c r="AW131" s="14" t="s">
        <v>36</v>
      </c>
      <c r="AX131" s="14" t="s">
        <v>73</v>
      </c>
      <c r="AY131" s="250" t="s">
        <v>162</v>
      </c>
    </row>
    <row r="132" spans="2:51" s="12" customFormat="1" ht="13.5">
      <c r="B132" s="216"/>
      <c r="C132" s="217"/>
      <c r="D132" s="218" t="s">
        <v>172</v>
      </c>
      <c r="E132" s="219" t="s">
        <v>23</v>
      </c>
      <c r="F132" s="220" t="s">
        <v>404</v>
      </c>
      <c r="G132" s="217"/>
      <c r="H132" s="221">
        <v>67.3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172</v>
      </c>
      <c r="AU132" s="227" t="s">
        <v>82</v>
      </c>
      <c r="AV132" s="12" t="s">
        <v>82</v>
      </c>
      <c r="AW132" s="12" t="s">
        <v>36</v>
      </c>
      <c r="AX132" s="12" t="s">
        <v>73</v>
      </c>
      <c r="AY132" s="227" t="s">
        <v>162</v>
      </c>
    </row>
    <row r="133" spans="2:51" s="12" customFormat="1" ht="13.5">
      <c r="B133" s="216"/>
      <c r="C133" s="217"/>
      <c r="D133" s="218" t="s">
        <v>172</v>
      </c>
      <c r="E133" s="219" t="s">
        <v>23</v>
      </c>
      <c r="F133" s="220" t="s">
        <v>1059</v>
      </c>
      <c r="G133" s="217"/>
      <c r="H133" s="221">
        <v>-3.2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172</v>
      </c>
      <c r="AU133" s="227" t="s">
        <v>82</v>
      </c>
      <c r="AV133" s="12" t="s">
        <v>82</v>
      </c>
      <c r="AW133" s="12" t="s">
        <v>36</v>
      </c>
      <c r="AX133" s="12" t="s">
        <v>73</v>
      </c>
      <c r="AY133" s="227" t="s">
        <v>162</v>
      </c>
    </row>
    <row r="134" spans="2:51" s="13" customFormat="1" ht="13.5">
      <c r="B134" s="228"/>
      <c r="C134" s="229"/>
      <c r="D134" s="218" t="s">
        <v>172</v>
      </c>
      <c r="E134" s="230" t="s">
        <v>23</v>
      </c>
      <c r="F134" s="231" t="s">
        <v>174</v>
      </c>
      <c r="G134" s="229"/>
      <c r="H134" s="232">
        <v>64.1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172</v>
      </c>
      <c r="AU134" s="238" t="s">
        <v>82</v>
      </c>
      <c r="AV134" s="13" t="s">
        <v>170</v>
      </c>
      <c r="AW134" s="13" t="s">
        <v>36</v>
      </c>
      <c r="AX134" s="13" t="s">
        <v>80</v>
      </c>
      <c r="AY134" s="238" t="s">
        <v>162</v>
      </c>
    </row>
    <row r="135" spans="2:65" s="1" customFormat="1" ht="16.5" customHeight="1">
      <c r="B135" s="42"/>
      <c r="C135" s="265" t="s">
        <v>235</v>
      </c>
      <c r="D135" s="265" t="s">
        <v>624</v>
      </c>
      <c r="E135" s="266" t="s">
        <v>1060</v>
      </c>
      <c r="F135" s="267" t="s">
        <v>1061</v>
      </c>
      <c r="G135" s="268" t="s">
        <v>186</v>
      </c>
      <c r="H135" s="269">
        <v>67.305</v>
      </c>
      <c r="I135" s="270"/>
      <c r="J135" s="271">
        <f>ROUND(I135*H135,2)</f>
        <v>0</v>
      </c>
      <c r="K135" s="267" t="s">
        <v>169</v>
      </c>
      <c r="L135" s="272"/>
      <c r="M135" s="273" t="s">
        <v>23</v>
      </c>
      <c r="N135" s="274" t="s">
        <v>44</v>
      </c>
      <c r="O135" s="43"/>
      <c r="P135" s="213">
        <f>O135*H135</f>
        <v>0</v>
      </c>
      <c r="Q135" s="213">
        <v>0.00042</v>
      </c>
      <c r="R135" s="213">
        <f>Q135*H135</f>
        <v>0.028268100000000004</v>
      </c>
      <c r="S135" s="213">
        <v>0</v>
      </c>
      <c r="T135" s="214">
        <f>S135*H135</f>
        <v>0</v>
      </c>
      <c r="AR135" s="25" t="s">
        <v>212</v>
      </c>
      <c r="AT135" s="25" t="s">
        <v>624</v>
      </c>
      <c r="AU135" s="25" t="s">
        <v>82</v>
      </c>
      <c r="AY135" s="25" t="s">
        <v>162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5" t="s">
        <v>80</v>
      </c>
      <c r="BK135" s="215">
        <f>ROUND(I135*H135,2)</f>
        <v>0</v>
      </c>
      <c r="BL135" s="25" t="s">
        <v>170</v>
      </c>
      <c r="BM135" s="25" t="s">
        <v>1062</v>
      </c>
    </row>
    <row r="136" spans="2:51" s="12" customFormat="1" ht="13.5">
      <c r="B136" s="216"/>
      <c r="C136" s="217"/>
      <c r="D136" s="218" t="s">
        <v>172</v>
      </c>
      <c r="E136" s="217"/>
      <c r="F136" s="220" t="s">
        <v>1063</v>
      </c>
      <c r="G136" s="217"/>
      <c r="H136" s="221">
        <v>67.305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172</v>
      </c>
      <c r="AU136" s="227" t="s">
        <v>82</v>
      </c>
      <c r="AV136" s="12" t="s">
        <v>82</v>
      </c>
      <c r="AW136" s="12" t="s">
        <v>6</v>
      </c>
      <c r="AX136" s="12" t="s">
        <v>80</v>
      </c>
      <c r="AY136" s="227" t="s">
        <v>162</v>
      </c>
    </row>
    <row r="137" spans="2:65" s="1" customFormat="1" ht="25.5" customHeight="1">
      <c r="B137" s="42"/>
      <c r="C137" s="204" t="s">
        <v>240</v>
      </c>
      <c r="D137" s="204" t="s">
        <v>165</v>
      </c>
      <c r="E137" s="205" t="s">
        <v>1064</v>
      </c>
      <c r="F137" s="206" t="s">
        <v>1065</v>
      </c>
      <c r="G137" s="207" t="s">
        <v>186</v>
      </c>
      <c r="H137" s="208">
        <v>181.54</v>
      </c>
      <c r="I137" s="209"/>
      <c r="J137" s="210">
        <f>ROUND(I137*H137,2)</f>
        <v>0</v>
      </c>
      <c r="K137" s="206" t="s">
        <v>169</v>
      </c>
      <c r="L137" s="62"/>
      <c r="M137" s="211" t="s">
        <v>23</v>
      </c>
      <c r="N137" s="212" t="s">
        <v>44</v>
      </c>
      <c r="O137" s="43"/>
      <c r="P137" s="213">
        <f>O137*H137</f>
        <v>0</v>
      </c>
      <c r="Q137" s="213">
        <v>0.00025</v>
      </c>
      <c r="R137" s="213">
        <f>Q137*H137</f>
        <v>0.045385</v>
      </c>
      <c r="S137" s="213">
        <v>0</v>
      </c>
      <c r="T137" s="214">
        <f>S137*H137</f>
        <v>0</v>
      </c>
      <c r="AR137" s="25" t="s">
        <v>170</v>
      </c>
      <c r="AT137" s="25" t="s">
        <v>165</v>
      </c>
      <c r="AU137" s="25" t="s">
        <v>82</v>
      </c>
      <c r="AY137" s="25" t="s">
        <v>162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5" t="s">
        <v>80</v>
      </c>
      <c r="BK137" s="215">
        <f>ROUND(I137*H137,2)</f>
        <v>0</v>
      </c>
      <c r="BL137" s="25" t="s">
        <v>170</v>
      </c>
      <c r="BM137" s="25" t="s">
        <v>1066</v>
      </c>
    </row>
    <row r="138" spans="2:51" s="12" customFormat="1" ht="13.5">
      <c r="B138" s="216"/>
      <c r="C138" s="217"/>
      <c r="D138" s="218" t="s">
        <v>172</v>
      </c>
      <c r="E138" s="219" t="s">
        <v>23</v>
      </c>
      <c r="F138" s="220" t="s">
        <v>1067</v>
      </c>
      <c r="G138" s="217"/>
      <c r="H138" s="221">
        <v>75.02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172</v>
      </c>
      <c r="AU138" s="227" t="s">
        <v>82</v>
      </c>
      <c r="AV138" s="12" t="s">
        <v>82</v>
      </c>
      <c r="AW138" s="12" t="s">
        <v>36</v>
      </c>
      <c r="AX138" s="12" t="s">
        <v>73</v>
      </c>
      <c r="AY138" s="227" t="s">
        <v>162</v>
      </c>
    </row>
    <row r="139" spans="2:51" s="12" customFormat="1" ht="13.5">
      <c r="B139" s="216"/>
      <c r="C139" s="217"/>
      <c r="D139" s="218" t="s">
        <v>172</v>
      </c>
      <c r="E139" s="219" t="s">
        <v>23</v>
      </c>
      <c r="F139" s="220" t="s">
        <v>1068</v>
      </c>
      <c r="G139" s="217"/>
      <c r="H139" s="221">
        <v>67.32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172</v>
      </c>
      <c r="AU139" s="227" t="s">
        <v>82</v>
      </c>
      <c r="AV139" s="12" t="s">
        <v>82</v>
      </c>
      <c r="AW139" s="12" t="s">
        <v>36</v>
      </c>
      <c r="AX139" s="12" t="s">
        <v>73</v>
      </c>
      <c r="AY139" s="227" t="s">
        <v>162</v>
      </c>
    </row>
    <row r="140" spans="2:51" s="12" customFormat="1" ht="13.5">
      <c r="B140" s="216"/>
      <c r="C140" s="217"/>
      <c r="D140" s="218" t="s">
        <v>172</v>
      </c>
      <c r="E140" s="219" t="s">
        <v>23</v>
      </c>
      <c r="F140" s="220" t="s">
        <v>1069</v>
      </c>
      <c r="G140" s="217"/>
      <c r="H140" s="221">
        <v>21.2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172</v>
      </c>
      <c r="AU140" s="227" t="s">
        <v>82</v>
      </c>
      <c r="AV140" s="12" t="s">
        <v>82</v>
      </c>
      <c r="AW140" s="12" t="s">
        <v>36</v>
      </c>
      <c r="AX140" s="12" t="s">
        <v>73</v>
      </c>
      <c r="AY140" s="227" t="s">
        <v>162</v>
      </c>
    </row>
    <row r="141" spans="2:51" s="12" customFormat="1" ht="13.5">
      <c r="B141" s="216"/>
      <c r="C141" s="217"/>
      <c r="D141" s="218" t="s">
        <v>172</v>
      </c>
      <c r="E141" s="219" t="s">
        <v>23</v>
      </c>
      <c r="F141" s="220" t="s">
        <v>1070</v>
      </c>
      <c r="G141" s="217"/>
      <c r="H141" s="221">
        <v>18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172</v>
      </c>
      <c r="AU141" s="227" t="s">
        <v>82</v>
      </c>
      <c r="AV141" s="12" t="s">
        <v>82</v>
      </c>
      <c r="AW141" s="12" t="s">
        <v>36</v>
      </c>
      <c r="AX141" s="12" t="s">
        <v>73</v>
      </c>
      <c r="AY141" s="227" t="s">
        <v>162</v>
      </c>
    </row>
    <row r="142" spans="2:51" s="13" customFormat="1" ht="13.5">
      <c r="B142" s="228"/>
      <c r="C142" s="229"/>
      <c r="D142" s="218" t="s">
        <v>172</v>
      </c>
      <c r="E142" s="230" t="s">
        <v>23</v>
      </c>
      <c r="F142" s="231" t="s">
        <v>174</v>
      </c>
      <c r="G142" s="229"/>
      <c r="H142" s="232">
        <v>181.54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172</v>
      </c>
      <c r="AU142" s="238" t="s">
        <v>82</v>
      </c>
      <c r="AV142" s="13" t="s">
        <v>170</v>
      </c>
      <c r="AW142" s="13" t="s">
        <v>36</v>
      </c>
      <c r="AX142" s="13" t="s">
        <v>80</v>
      </c>
      <c r="AY142" s="238" t="s">
        <v>162</v>
      </c>
    </row>
    <row r="143" spans="2:65" s="1" customFormat="1" ht="16.5" customHeight="1">
      <c r="B143" s="42"/>
      <c r="C143" s="265" t="s">
        <v>246</v>
      </c>
      <c r="D143" s="265" t="s">
        <v>624</v>
      </c>
      <c r="E143" s="266" t="s">
        <v>1071</v>
      </c>
      <c r="F143" s="267" t="s">
        <v>1072</v>
      </c>
      <c r="G143" s="268" t="s">
        <v>186</v>
      </c>
      <c r="H143" s="269">
        <v>78.771</v>
      </c>
      <c r="I143" s="270"/>
      <c r="J143" s="271">
        <f>ROUND(I143*H143,2)</f>
        <v>0</v>
      </c>
      <c r="K143" s="267" t="s">
        <v>169</v>
      </c>
      <c r="L143" s="272"/>
      <c r="M143" s="273" t="s">
        <v>23</v>
      </c>
      <c r="N143" s="274" t="s">
        <v>44</v>
      </c>
      <c r="O143" s="43"/>
      <c r="P143" s="213">
        <f>O143*H143</f>
        <v>0</v>
      </c>
      <c r="Q143" s="213">
        <v>3E-05</v>
      </c>
      <c r="R143" s="213">
        <f>Q143*H143</f>
        <v>0.00236313</v>
      </c>
      <c r="S143" s="213">
        <v>0</v>
      </c>
      <c r="T143" s="214">
        <f>S143*H143</f>
        <v>0</v>
      </c>
      <c r="AR143" s="25" t="s">
        <v>212</v>
      </c>
      <c r="AT143" s="25" t="s">
        <v>624</v>
      </c>
      <c r="AU143" s="25" t="s">
        <v>82</v>
      </c>
      <c r="AY143" s="25" t="s">
        <v>162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5" t="s">
        <v>80</v>
      </c>
      <c r="BK143" s="215">
        <f>ROUND(I143*H143,2)</f>
        <v>0</v>
      </c>
      <c r="BL143" s="25" t="s">
        <v>170</v>
      </c>
      <c r="BM143" s="25" t="s">
        <v>1073</v>
      </c>
    </row>
    <row r="144" spans="2:51" s="14" customFormat="1" ht="13.5">
      <c r="B144" s="241"/>
      <c r="C144" s="242"/>
      <c r="D144" s="218" t="s">
        <v>172</v>
      </c>
      <c r="E144" s="243" t="s">
        <v>23</v>
      </c>
      <c r="F144" s="244" t="s">
        <v>633</v>
      </c>
      <c r="G144" s="242"/>
      <c r="H144" s="243" t="s">
        <v>23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172</v>
      </c>
      <c r="AU144" s="250" t="s">
        <v>82</v>
      </c>
      <c r="AV144" s="14" t="s">
        <v>80</v>
      </c>
      <c r="AW144" s="14" t="s">
        <v>36</v>
      </c>
      <c r="AX144" s="14" t="s">
        <v>73</v>
      </c>
      <c r="AY144" s="250" t="s">
        <v>162</v>
      </c>
    </row>
    <row r="145" spans="2:51" s="12" customFormat="1" ht="13.5">
      <c r="B145" s="216"/>
      <c r="C145" s="217"/>
      <c r="D145" s="218" t="s">
        <v>172</v>
      </c>
      <c r="E145" s="219" t="s">
        <v>23</v>
      </c>
      <c r="F145" s="220" t="s">
        <v>1074</v>
      </c>
      <c r="G145" s="217"/>
      <c r="H145" s="221">
        <v>28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172</v>
      </c>
      <c r="AU145" s="227" t="s">
        <v>82</v>
      </c>
      <c r="AV145" s="12" t="s">
        <v>82</v>
      </c>
      <c r="AW145" s="12" t="s">
        <v>36</v>
      </c>
      <c r="AX145" s="12" t="s">
        <v>73</v>
      </c>
      <c r="AY145" s="227" t="s">
        <v>162</v>
      </c>
    </row>
    <row r="146" spans="2:51" s="12" customFormat="1" ht="13.5">
      <c r="B146" s="216"/>
      <c r="C146" s="217"/>
      <c r="D146" s="218" t="s">
        <v>172</v>
      </c>
      <c r="E146" s="219" t="s">
        <v>23</v>
      </c>
      <c r="F146" s="220" t="s">
        <v>1075</v>
      </c>
      <c r="G146" s="217"/>
      <c r="H146" s="221">
        <v>47.02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172</v>
      </c>
      <c r="AU146" s="227" t="s">
        <v>82</v>
      </c>
      <c r="AV146" s="12" t="s">
        <v>82</v>
      </c>
      <c r="AW146" s="12" t="s">
        <v>36</v>
      </c>
      <c r="AX146" s="12" t="s">
        <v>73</v>
      </c>
      <c r="AY146" s="227" t="s">
        <v>162</v>
      </c>
    </row>
    <row r="147" spans="2:51" s="13" customFormat="1" ht="13.5">
      <c r="B147" s="228"/>
      <c r="C147" s="229"/>
      <c r="D147" s="218" t="s">
        <v>172</v>
      </c>
      <c r="E147" s="230" t="s">
        <v>23</v>
      </c>
      <c r="F147" s="231" t="s">
        <v>174</v>
      </c>
      <c r="G147" s="229"/>
      <c r="H147" s="232">
        <v>75.02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172</v>
      </c>
      <c r="AU147" s="238" t="s">
        <v>82</v>
      </c>
      <c r="AV147" s="13" t="s">
        <v>170</v>
      </c>
      <c r="AW147" s="13" t="s">
        <v>36</v>
      </c>
      <c r="AX147" s="13" t="s">
        <v>80</v>
      </c>
      <c r="AY147" s="238" t="s">
        <v>162</v>
      </c>
    </row>
    <row r="148" spans="2:51" s="12" customFormat="1" ht="13.5">
      <c r="B148" s="216"/>
      <c r="C148" s="217"/>
      <c r="D148" s="218" t="s">
        <v>172</v>
      </c>
      <c r="E148" s="217"/>
      <c r="F148" s="220" t="s">
        <v>1076</v>
      </c>
      <c r="G148" s="217"/>
      <c r="H148" s="221">
        <v>78.771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172</v>
      </c>
      <c r="AU148" s="227" t="s">
        <v>82</v>
      </c>
      <c r="AV148" s="12" t="s">
        <v>82</v>
      </c>
      <c r="AW148" s="12" t="s">
        <v>6</v>
      </c>
      <c r="AX148" s="12" t="s">
        <v>80</v>
      </c>
      <c r="AY148" s="227" t="s">
        <v>162</v>
      </c>
    </row>
    <row r="149" spans="2:65" s="1" customFormat="1" ht="16.5" customHeight="1">
      <c r="B149" s="42"/>
      <c r="C149" s="265" t="s">
        <v>10</v>
      </c>
      <c r="D149" s="265" t="s">
        <v>624</v>
      </c>
      <c r="E149" s="266" t="s">
        <v>635</v>
      </c>
      <c r="F149" s="267" t="s">
        <v>636</v>
      </c>
      <c r="G149" s="268" t="s">
        <v>186</v>
      </c>
      <c r="H149" s="269">
        <v>70.686</v>
      </c>
      <c r="I149" s="270"/>
      <c r="J149" s="271">
        <f>ROUND(I149*H149,2)</f>
        <v>0</v>
      </c>
      <c r="K149" s="267" t="s">
        <v>169</v>
      </c>
      <c r="L149" s="272"/>
      <c r="M149" s="273" t="s">
        <v>23</v>
      </c>
      <c r="N149" s="274" t="s">
        <v>44</v>
      </c>
      <c r="O149" s="43"/>
      <c r="P149" s="213">
        <f>O149*H149</f>
        <v>0</v>
      </c>
      <c r="Q149" s="213">
        <v>4E-05</v>
      </c>
      <c r="R149" s="213">
        <f>Q149*H149</f>
        <v>0.0028274400000000005</v>
      </c>
      <c r="S149" s="213">
        <v>0</v>
      </c>
      <c r="T149" s="214">
        <f>S149*H149</f>
        <v>0</v>
      </c>
      <c r="AR149" s="25" t="s">
        <v>212</v>
      </c>
      <c r="AT149" s="25" t="s">
        <v>624</v>
      </c>
      <c r="AU149" s="25" t="s">
        <v>82</v>
      </c>
      <c r="AY149" s="25" t="s">
        <v>162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5" t="s">
        <v>80</v>
      </c>
      <c r="BK149" s="215">
        <f>ROUND(I149*H149,2)</f>
        <v>0</v>
      </c>
      <c r="BL149" s="25" t="s">
        <v>170</v>
      </c>
      <c r="BM149" s="25" t="s">
        <v>1077</v>
      </c>
    </row>
    <row r="150" spans="2:51" s="14" customFormat="1" ht="13.5">
      <c r="B150" s="241"/>
      <c r="C150" s="242"/>
      <c r="D150" s="218" t="s">
        <v>172</v>
      </c>
      <c r="E150" s="243" t="s">
        <v>23</v>
      </c>
      <c r="F150" s="244" t="s">
        <v>633</v>
      </c>
      <c r="G150" s="242"/>
      <c r="H150" s="243" t="s">
        <v>23</v>
      </c>
      <c r="I150" s="245"/>
      <c r="J150" s="242"/>
      <c r="K150" s="242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172</v>
      </c>
      <c r="AU150" s="250" t="s">
        <v>82</v>
      </c>
      <c r="AV150" s="14" t="s">
        <v>80</v>
      </c>
      <c r="AW150" s="14" t="s">
        <v>36</v>
      </c>
      <c r="AX150" s="14" t="s">
        <v>73</v>
      </c>
      <c r="AY150" s="250" t="s">
        <v>162</v>
      </c>
    </row>
    <row r="151" spans="2:51" s="12" customFormat="1" ht="13.5">
      <c r="B151" s="216"/>
      <c r="C151" s="217"/>
      <c r="D151" s="218" t="s">
        <v>172</v>
      </c>
      <c r="E151" s="219" t="s">
        <v>23</v>
      </c>
      <c r="F151" s="220" t="s">
        <v>634</v>
      </c>
      <c r="G151" s="217"/>
      <c r="H151" s="221">
        <v>67.32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172</v>
      </c>
      <c r="AU151" s="227" t="s">
        <v>82</v>
      </c>
      <c r="AV151" s="12" t="s">
        <v>82</v>
      </c>
      <c r="AW151" s="12" t="s">
        <v>36</v>
      </c>
      <c r="AX151" s="12" t="s">
        <v>73</v>
      </c>
      <c r="AY151" s="227" t="s">
        <v>162</v>
      </c>
    </row>
    <row r="152" spans="2:51" s="13" customFormat="1" ht="13.5">
      <c r="B152" s="228"/>
      <c r="C152" s="229"/>
      <c r="D152" s="218" t="s">
        <v>172</v>
      </c>
      <c r="E152" s="230" t="s">
        <v>23</v>
      </c>
      <c r="F152" s="231" t="s">
        <v>174</v>
      </c>
      <c r="G152" s="229"/>
      <c r="H152" s="232">
        <v>67.32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172</v>
      </c>
      <c r="AU152" s="238" t="s">
        <v>82</v>
      </c>
      <c r="AV152" s="13" t="s">
        <v>170</v>
      </c>
      <c r="AW152" s="13" t="s">
        <v>36</v>
      </c>
      <c r="AX152" s="13" t="s">
        <v>80</v>
      </c>
      <c r="AY152" s="238" t="s">
        <v>162</v>
      </c>
    </row>
    <row r="153" spans="2:51" s="12" customFormat="1" ht="13.5">
      <c r="B153" s="216"/>
      <c r="C153" s="217"/>
      <c r="D153" s="218" t="s">
        <v>172</v>
      </c>
      <c r="E153" s="217"/>
      <c r="F153" s="220" t="s">
        <v>638</v>
      </c>
      <c r="G153" s="217"/>
      <c r="H153" s="221">
        <v>70.686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172</v>
      </c>
      <c r="AU153" s="227" t="s">
        <v>82</v>
      </c>
      <c r="AV153" s="12" t="s">
        <v>82</v>
      </c>
      <c r="AW153" s="12" t="s">
        <v>6</v>
      </c>
      <c r="AX153" s="12" t="s">
        <v>80</v>
      </c>
      <c r="AY153" s="227" t="s">
        <v>162</v>
      </c>
    </row>
    <row r="154" spans="2:65" s="1" customFormat="1" ht="16.5" customHeight="1">
      <c r="B154" s="42"/>
      <c r="C154" s="265" t="s">
        <v>266</v>
      </c>
      <c r="D154" s="265" t="s">
        <v>624</v>
      </c>
      <c r="E154" s="266" t="s">
        <v>1078</v>
      </c>
      <c r="F154" s="267" t="s">
        <v>1079</v>
      </c>
      <c r="G154" s="268" t="s">
        <v>186</v>
      </c>
      <c r="H154" s="269">
        <v>22.26</v>
      </c>
      <c r="I154" s="270"/>
      <c r="J154" s="271">
        <f>ROUND(I154*H154,2)</f>
        <v>0</v>
      </c>
      <c r="K154" s="267" t="s">
        <v>169</v>
      </c>
      <c r="L154" s="272"/>
      <c r="M154" s="273" t="s">
        <v>23</v>
      </c>
      <c r="N154" s="274" t="s">
        <v>44</v>
      </c>
      <c r="O154" s="43"/>
      <c r="P154" s="213">
        <f>O154*H154</f>
        <v>0</v>
      </c>
      <c r="Q154" s="213">
        <v>0.0003</v>
      </c>
      <c r="R154" s="213">
        <f>Q154*H154</f>
        <v>0.006678</v>
      </c>
      <c r="S154" s="213">
        <v>0</v>
      </c>
      <c r="T154" s="214">
        <f>S154*H154</f>
        <v>0</v>
      </c>
      <c r="AR154" s="25" t="s">
        <v>212</v>
      </c>
      <c r="AT154" s="25" t="s">
        <v>624</v>
      </c>
      <c r="AU154" s="25" t="s">
        <v>82</v>
      </c>
      <c r="AY154" s="25" t="s">
        <v>162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5" t="s">
        <v>80</v>
      </c>
      <c r="BK154" s="215">
        <f>ROUND(I154*H154,2)</f>
        <v>0</v>
      </c>
      <c r="BL154" s="25" t="s">
        <v>170</v>
      </c>
      <c r="BM154" s="25" t="s">
        <v>1080</v>
      </c>
    </row>
    <row r="155" spans="2:51" s="14" customFormat="1" ht="13.5">
      <c r="B155" s="241"/>
      <c r="C155" s="242"/>
      <c r="D155" s="218" t="s">
        <v>172</v>
      </c>
      <c r="E155" s="243" t="s">
        <v>23</v>
      </c>
      <c r="F155" s="244" t="s">
        <v>633</v>
      </c>
      <c r="G155" s="242"/>
      <c r="H155" s="243" t="s">
        <v>23</v>
      </c>
      <c r="I155" s="245"/>
      <c r="J155" s="242"/>
      <c r="K155" s="242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172</v>
      </c>
      <c r="AU155" s="250" t="s">
        <v>82</v>
      </c>
      <c r="AV155" s="14" t="s">
        <v>80</v>
      </c>
      <c r="AW155" s="14" t="s">
        <v>36</v>
      </c>
      <c r="AX155" s="14" t="s">
        <v>73</v>
      </c>
      <c r="AY155" s="250" t="s">
        <v>162</v>
      </c>
    </row>
    <row r="156" spans="2:51" s="12" customFormat="1" ht="13.5">
      <c r="B156" s="216"/>
      <c r="C156" s="217"/>
      <c r="D156" s="218" t="s">
        <v>172</v>
      </c>
      <c r="E156" s="219" t="s">
        <v>23</v>
      </c>
      <c r="F156" s="220" t="s">
        <v>1081</v>
      </c>
      <c r="G156" s="217"/>
      <c r="H156" s="221">
        <v>21.2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172</v>
      </c>
      <c r="AU156" s="227" t="s">
        <v>82</v>
      </c>
      <c r="AV156" s="12" t="s">
        <v>82</v>
      </c>
      <c r="AW156" s="12" t="s">
        <v>36</v>
      </c>
      <c r="AX156" s="12" t="s">
        <v>73</v>
      </c>
      <c r="AY156" s="227" t="s">
        <v>162</v>
      </c>
    </row>
    <row r="157" spans="2:51" s="13" customFormat="1" ht="13.5">
      <c r="B157" s="228"/>
      <c r="C157" s="229"/>
      <c r="D157" s="218" t="s">
        <v>172</v>
      </c>
      <c r="E157" s="230" t="s">
        <v>23</v>
      </c>
      <c r="F157" s="231" t="s">
        <v>174</v>
      </c>
      <c r="G157" s="229"/>
      <c r="H157" s="232">
        <v>21.2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172</v>
      </c>
      <c r="AU157" s="238" t="s">
        <v>82</v>
      </c>
      <c r="AV157" s="13" t="s">
        <v>170</v>
      </c>
      <c r="AW157" s="13" t="s">
        <v>36</v>
      </c>
      <c r="AX157" s="13" t="s">
        <v>80</v>
      </c>
      <c r="AY157" s="238" t="s">
        <v>162</v>
      </c>
    </row>
    <row r="158" spans="2:51" s="12" customFormat="1" ht="13.5">
      <c r="B158" s="216"/>
      <c r="C158" s="217"/>
      <c r="D158" s="218" t="s">
        <v>172</v>
      </c>
      <c r="E158" s="217"/>
      <c r="F158" s="220" t="s">
        <v>1082</v>
      </c>
      <c r="G158" s="217"/>
      <c r="H158" s="221">
        <v>22.26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172</v>
      </c>
      <c r="AU158" s="227" t="s">
        <v>82</v>
      </c>
      <c r="AV158" s="12" t="s">
        <v>82</v>
      </c>
      <c r="AW158" s="12" t="s">
        <v>6</v>
      </c>
      <c r="AX158" s="12" t="s">
        <v>80</v>
      </c>
      <c r="AY158" s="227" t="s">
        <v>162</v>
      </c>
    </row>
    <row r="159" spans="2:65" s="1" customFormat="1" ht="16.5" customHeight="1">
      <c r="B159" s="42"/>
      <c r="C159" s="265" t="s">
        <v>289</v>
      </c>
      <c r="D159" s="265" t="s">
        <v>624</v>
      </c>
      <c r="E159" s="266" t="s">
        <v>1083</v>
      </c>
      <c r="F159" s="267" t="s">
        <v>1084</v>
      </c>
      <c r="G159" s="268" t="s">
        <v>186</v>
      </c>
      <c r="H159" s="269">
        <v>18.9</v>
      </c>
      <c r="I159" s="270"/>
      <c r="J159" s="271">
        <f>ROUND(I159*H159,2)</f>
        <v>0</v>
      </c>
      <c r="K159" s="267" t="s">
        <v>169</v>
      </c>
      <c r="L159" s="272"/>
      <c r="M159" s="273" t="s">
        <v>23</v>
      </c>
      <c r="N159" s="274" t="s">
        <v>44</v>
      </c>
      <c r="O159" s="43"/>
      <c r="P159" s="213">
        <f>O159*H159</f>
        <v>0</v>
      </c>
      <c r="Q159" s="213">
        <v>0.0002</v>
      </c>
      <c r="R159" s="213">
        <f>Q159*H159</f>
        <v>0.00378</v>
      </c>
      <c r="S159" s="213">
        <v>0</v>
      </c>
      <c r="T159" s="214">
        <f>S159*H159</f>
        <v>0</v>
      </c>
      <c r="AR159" s="25" t="s">
        <v>212</v>
      </c>
      <c r="AT159" s="25" t="s">
        <v>624</v>
      </c>
      <c r="AU159" s="25" t="s">
        <v>82</v>
      </c>
      <c r="AY159" s="25" t="s">
        <v>162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5" t="s">
        <v>80</v>
      </c>
      <c r="BK159" s="215">
        <f>ROUND(I159*H159,2)</f>
        <v>0</v>
      </c>
      <c r="BL159" s="25" t="s">
        <v>170</v>
      </c>
      <c r="BM159" s="25" t="s">
        <v>1085</v>
      </c>
    </row>
    <row r="160" spans="2:51" s="14" customFormat="1" ht="13.5">
      <c r="B160" s="241"/>
      <c r="C160" s="242"/>
      <c r="D160" s="218" t="s">
        <v>172</v>
      </c>
      <c r="E160" s="243" t="s">
        <v>23</v>
      </c>
      <c r="F160" s="244" t="s">
        <v>633</v>
      </c>
      <c r="G160" s="242"/>
      <c r="H160" s="243" t="s">
        <v>23</v>
      </c>
      <c r="I160" s="245"/>
      <c r="J160" s="242"/>
      <c r="K160" s="242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172</v>
      </c>
      <c r="AU160" s="250" t="s">
        <v>82</v>
      </c>
      <c r="AV160" s="14" t="s">
        <v>80</v>
      </c>
      <c r="AW160" s="14" t="s">
        <v>36</v>
      </c>
      <c r="AX160" s="14" t="s">
        <v>73</v>
      </c>
      <c r="AY160" s="250" t="s">
        <v>162</v>
      </c>
    </row>
    <row r="161" spans="2:51" s="12" customFormat="1" ht="13.5">
      <c r="B161" s="216"/>
      <c r="C161" s="217"/>
      <c r="D161" s="218" t="s">
        <v>172</v>
      </c>
      <c r="E161" s="219" t="s">
        <v>23</v>
      </c>
      <c r="F161" s="220" t="s">
        <v>1086</v>
      </c>
      <c r="G161" s="217"/>
      <c r="H161" s="221">
        <v>18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172</v>
      </c>
      <c r="AU161" s="227" t="s">
        <v>82</v>
      </c>
      <c r="AV161" s="12" t="s">
        <v>82</v>
      </c>
      <c r="AW161" s="12" t="s">
        <v>36</v>
      </c>
      <c r="AX161" s="12" t="s">
        <v>73</v>
      </c>
      <c r="AY161" s="227" t="s">
        <v>162</v>
      </c>
    </row>
    <row r="162" spans="2:51" s="13" customFormat="1" ht="13.5">
      <c r="B162" s="228"/>
      <c r="C162" s="229"/>
      <c r="D162" s="218" t="s">
        <v>172</v>
      </c>
      <c r="E162" s="230" t="s">
        <v>23</v>
      </c>
      <c r="F162" s="231" t="s">
        <v>174</v>
      </c>
      <c r="G162" s="229"/>
      <c r="H162" s="232">
        <v>18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172</v>
      </c>
      <c r="AU162" s="238" t="s">
        <v>82</v>
      </c>
      <c r="AV162" s="13" t="s">
        <v>170</v>
      </c>
      <c r="AW162" s="13" t="s">
        <v>36</v>
      </c>
      <c r="AX162" s="13" t="s">
        <v>80</v>
      </c>
      <c r="AY162" s="238" t="s">
        <v>162</v>
      </c>
    </row>
    <row r="163" spans="2:51" s="12" customFormat="1" ht="13.5">
      <c r="B163" s="216"/>
      <c r="C163" s="217"/>
      <c r="D163" s="218" t="s">
        <v>172</v>
      </c>
      <c r="E163" s="217"/>
      <c r="F163" s="220" t="s">
        <v>1087</v>
      </c>
      <c r="G163" s="217"/>
      <c r="H163" s="221">
        <v>18.9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172</v>
      </c>
      <c r="AU163" s="227" t="s">
        <v>82</v>
      </c>
      <c r="AV163" s="12" t="s">
        <v>82</v>
      </c>
      <c r="AW163" s="12" t="s">
        <v>6</v>
      </c>
      <c r="AX163" s="12" t="s">
        <v>80</v>
      </c>
      <c r="AY163" s="227" t="s">
        <v>162</v>
      </c>
    </row>
    <row r="164" spans="2:65" s="1" customFormat="1" ht="25.5" customHeight="1">
      <c r="B164" s="42"/>
      <c r="C164" s="204" t="s">
        <v>297</v>
      </c>
      <c r="D164" s="204" t="s">
        <v>165</v>
      </c>
      <c r="E164" s="205" t="s">
        <v>1088</v>
      </c>
      <c r="F164" s="206" t="s">
        <v>1089</v>
      </c>
      <c r="G164" s="207" t="s">
        <v>168</v>
      </c>
      <c r="H164" s="208">
        <v>23.555</v>
      </c>
      <c r="I164" s="209"/>
      <c r="J164" s="210">
        <f>ROUND(I164*H164,2)</f>
        <v>0</v>
      </c>
      <c r="K164" s="206" t="s">
        <v>169</v>
      </c>
      <c r="L164" s="62"/>
      <c r="M164" s="211" t="s">
        <v>23</v>
      </c>
      <c r="N164" s="212" t="s">
        <v>44</v>
      </c>
      <c r="O164" s="43"/>
      <c r="P164" s="213">
        <f>O164*H164</f>
        <v>0</v>
      </c>
      <c r="Q164" s="213">
        <v>0.00968</v>
      </c>
      <c r="R164" s="213">
        <f>Q164*H164</f>
        <v>0.22801239999999998</v>
      </c>
      <c r="S164" s="213">
        <v>0</v>
      </c>
      <c r="T164" s="214">
        <f>S164*H164</f>
        <v>0</v>
      </c>
      <c r="AR164" s="25" t="s">
        <v>170</v>
      </c>
      <c r="AT164" s="25" t="s">
        <v>165</v>
      </c>
      <c r="AU164" s="25" t="s">
        <v>82</v>
      </c>
      <c r="AY164" s="25" t="s">
        <v>162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5" t="s">
        <v>80</v>
      </c>
      <c r="BK164" s="215">
        <f>ROUND(I164*H164,2)</f>
        <v>0</v>
      </c>
      <c r="BL164" s="25" t="s">
        <v>170</v>
      </c>
      <c r="BM164" s="25" t="s">
        <v>1090</v>
      </c>
    </row>
    <row r="165" spans="2:51" s="12" customFormat="1" ht="13.5">
      <c r="B165" s="216"/>
      <c r="C165" s="217"/>
      <c r="D165" s="218" t="s">
        <v>172</v>
      </c>
      <c r="E165" s="219" t="s">
        <v>23</v>
      </c>
      <c r="F165" s="220" t="s">
        <v>1091</v>
      </c>
      <c r="G165" s="217"/>
      <c r="H165" s="221">
        <v>23.555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172</v>
      </c>
      <c r="AU165" s="227" t="s">
        <v>82</v>
      </c>
      <c r="AV165" s="12" t="s">
        <v>82</v>
      </c>
      <c r="AW165" s="12" t="s">
        <v>36</v>
      </c>
      <c r="AX165" s="12" t="s">
        <v>73</v>
      </c>
      <c r="AY165" s="227" t="s">
        <v>162</v>
      </c>
    </row>
    <row r="166" spans="2:51" s="13" customFormat="1" ht="13.5">
      <c r="B166" s="228"/>
      <c r="C166" s="229"/>
      <c r="D166" s="218" t="s">
        <v>172</v>
      </c>
      <c r="E166" s="230" t="s">
        <v>23</v>
      </c>
      <c r="F166" s="231" t="s">
        <v>174</v>
      </c>
      <c r="G166" s="229"/>
      <c r="H166" s="232">
        <v>23.555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172</v>
      </c>
      <c r="AU166" s="238" t="s">
        <v>82</v>
      </c>
      <c r="AV166" s="13" t="s">
        <v>170</v>
      </c>
      <c r="AW166" s="13" t="s">
        <v>36</v>
      </c>
      <c r="AX166" s="13" t="s">
        <v>80</v>
      </c>
      <c r="AY166" s="238" t="s">
        <v>162</v>
      </c>
    </row>
    <row r="167" spans="2:65" s="1" customFormat="1" ht="38.25" customHeight="1">
      <c r="B167" s="42"/>
      <c r="C167" s="204" t="s">
        <v>304</v>
      </c>
      <c r="D167" s="204" t="s">
        <v>165</v>
      </c>
      <c r="E167" s="205" t="s">
        <v>1092</v>
      </c>
      <c r="F167" s="206" t="s">
        <v>1093</v>
      </c>
      <c r="G167" s="207" t="s">
        <v>168</v>
      </c>
      <c r="H167" s="208">
        <v>229.454</v>
      </c>
      <c r="I167" s="209"/>
      <c r="J167" s="210">
        <f>ROUND(I167*H167,2)</f>
        <v>0</v>
      </c>
      <c r="K167" s="206" t="s">
        <v>169</v>
      </c>
      <c r="L167" s="62"/>
      <c r="M167" s="211" t="s">
        <v>23</v>
      </c>
      <c r="N167" s="212" t="s">
        <v>44</v>
      </c>
      <c r="O167" s="43"/>
      <c r="P167" s="213">
        <f>O167*H167</f>
        <v>0</v>
      </c>
      <c r="Q167" s="213">
        <v>0.00478</v>
      </c>
      <c r="R167" s="213">
        <f>Q167*H167</f>
        <v>1.09679012</v>
      </c>
      <c r="S167" s="213">
        <v>0</v>
      </c>
      <c r="T167" s="214">
        <f>S167*H167</f>
        <v>0</v>
      </c>
      <c r="AR167" s="25" t="s">
        <v>170</v>
      </c>
      <c r="AT167" s="25" t="s">
        <v>165</v>
      </c>
      <c r="AU167" s="25" t="s">
        <v>82</v>
      </c>
      <c r="AY167" s="25" t="s">
        <v>162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5" t="s">
        <v>80</v>
      </c>
      <c r="BK167" s="215">
        <f>ROUND(I167*H167,2)</f>
        <v>0</v>
      </c>
      <c r="BL167" s="25" t="s">
        <v>170</v>
      </c>
      <c r="BM167" s="25" t="s">
        <v>1094</v>
      </c>
    </row>
    <row r="168" spans="2:51" s="12" customFormat="1" ht="13.5">
      <c r="B168" s="216"/>
      <c r="C168" s="217"/>
      <c r="D168" s="218" t="s">
        <v>172</v>
      </c>
      <c r="E168" s="219" t="s">
        <v>23</v>
      </c>
      <c r="F168" s="220" t="s">
        <v>1095</v>
      </c>
      <c r="G168" s="217"/>
      <c r="H168" s="221">
        <v>205.892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172</v>
      </c>
      <c r="AU168" s="227" t="s">
        <v>82</v>
      </c>
      <c r="AV168" s="12" t="s">
        <v>82</v>
      </c>
      <c r="AW168" s="12" t="s">
        <v>36</v>
      </c>
      <c r="AX168" s="12" t="s">
        <v>73</v>
      </c>
      <c r="AY168" s="227" t="s">
        <v>162</v>
      </c>
    </row>
    <row r="169" spans="2:51" s="12" customFormat="1" ht="13.5">
      <c r="B169" s="216"/>
      <c r="C169" s="217"/>
      <c r="D169" s="218" t="s">
        <v>172</v>
      </c>
      <c r="E169" s="219" t="s">
        <v>23</v>
      </c>
      <c r="F169" s="220" t="s">
        <v>1096</v>
      </c>
      <c r="G169" s="217"/>
      <c r="H169" s="221">
        <v>23.562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172</v>
      </c>
      <c r="AU169" s="227" t="s">
        <v>82</v>
      </c>
      <c r="AV169" s="12" t="s">
        <v>82</v>
      </c>
      <c r="AW169" s="12" t="s">
        <v>36</v>
      </c>
      <c r="AX169" s="12" t="s">
        <v>73</v>
      </c>
      <c r="AY169" s="227" t="s">
        <v>162</v>
      </c>
    </row>
    <row r="170" spans="2:51" s="13" customFormat="1" ht="13.5">
      <c r="B170" s="228"/>
      <c r="C170" s="229"/>
      <c r="D170" s="218" t="s">
        <v>172</v>
      </c>
      <c r="E170" s="230" t="s">
        <v>23</v>
      </c>
      <c r="F170" s="231" t="s">
        <v>174</v>
      </c>
      <c r="G170" s="229"/>
      <c r="H170" s="232">
        <v>229.454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172</v>
      </c>
      <c r="AU170" s="238" t="s">
        <v>82</v>
      </c>
      <c r="AV170" s="13" t="s">
        <v>170</v>
      </c>
      <c r="AW170" s="13" t="s">
        <v>36</v>
      </c>
      <c r="AX170" s="13" t="s">
        <v>80</v>
      </c>
      <c r="AY170" s="238" t="s">
        <v>162</v>
      </c>
    </row>
    <row r="171" spans="2:65" s="1" customFormat="1" ht="25.5" customHeight="1">
      <c r="B171" s="42"/>
      <c r="C171" s="204" t="s">
        <v>310</v>
      </c>
      <c r="D171" s="204" t="s">
        <v>165</v>
      </c>
      <c r="E171" s="205" t="s">
        <v>1097</v>
      </c>
      <c r="F171" s="206" t="s">
        <v>1098</v>
      </c>
      <c r="G171" s="207" t="s">
        <v>168</v>
      </c>
      <c r="H171" s="208">
        <v>30.778</v>
      </c>
      <c r="I171" s="209"/>
      <c r="J171" s="210">
        <f>ROUND(I171*H171,2)</f>
        <v>0</v>
      </c>
      <c r="K171" s="206" t="s">
        <v>169</v>
      </c>
      <c r="L171" s="62"/>
      <c r="M171" s="211" t="s">
        <v>23</v>
      </c>
      <c r="N171" s="212" t="s">
        <v>44</v>
      </c>
      <c r="O171" s="43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5" t="s">
        <v>170</v>
      </c>
      <c r="AT171" s="25" t="s">
        <v>165</v>
      </c>
      <c r="AU171" s="25" t="s">
        <v>82</v>
      </c>
      <c r="AY171" s="25" t="s">
        <v>162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5" t="s">
        <v>80</v>
      </c>
      <c r="BK171" s="215">
        <f>ROUND(I171*H171,2)</f>
        <v>0</v>
      </c>
      <c r="BL171" s="25" t="s">
        <v>170</v>
      </c>
      <c r="BM171" s="25" t="s">
        <v>1099</v>
      </c>
    </row>
    <row r="172" spans="2:51" s="14" customFormat="1" ht="13.5">
      <c r="B172" s="241"/>
      <c r="C172" s="242"/>
      <c r="D172" s="218" t="s">
        <v>172</v>
      </c>
      <c r="E172" s="243" t="s">
        <v>23</v>
      </c>
      <c r="F172" s="244" t="s">
        <v>633</v>
      </c>
      <c r="G172" s="242"/>
      <c r="H172" s="243" t="s">
        <v>23</v>
      </c>
      <c r="I172" s="245"/>
      <c r="J172" s="242"/>
      <c r="K172" s="242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172</v>
      </c>
      <c r="AU172" s="250" t="s">
        <v>82</v>
      </c>
      <c r="AV172" s="14" t="s">
        <v>80</v>
      </c>
      <c r="AW172" s="14" t="s">
        <v>36</v>
      </c>
      <c r="AX172" s="14" t="s">
        <v>73</v>
      </c>
      <c r="AY172" s="250" t="s">
        <v>162</v>
      </c>
    </row>
    <row r="173" spans="2:51" s="12" customFormat="1" ht="27">
      <c r="B173" s="216"/>
      <c r="C173" s="217"/>
      <c r="D173" s="218" t="s">
        <v>172</v>
      </c>
      <c r="E173" s="219" t="s">
        <v>23</v>
      </c>
      <c r="F173" s="220" t="s">
        <v>1100</v>
      </c>
      <c r="G173" s="217"/>
      <c r="H173" s="221">
        <v>30.778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172</v>
      </c>
      <c r="AU173" s="227" t="s">
        <v>82</v>
      </c>
      <c r="AV173" s="12" t="s">
        <v>82</v>
      </c>
      <c r="AW173" s="12" t="s">
        <v>36</v>
      </c>
      <c r="AX173" s="12" t="s">
        <v>73</v>
      </c>
      <c r="AY173" s="227" t="s">
        <v>162</v>
      </c>
    </row>
    <row r="174" spans="2:51" s="13" customFormat="1" ht="13.5">
      <c r="B174" s="228"/>
      <c r="C174" s="229"/>
      <c r="D174" s="218" t="s">
        <v>172</v>
      </c>
      <c r="E174" s="230" t="s">
        <v>23</v>
      </c>
      <c r="F174" s="231" t="s">
        <v>174</v>
      </c>
      <c r="G174" s="229"/>
      <c r="H174" s="232">
        <v>30.778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172</v>
      </c>
      <c r="AU174" s="238" t="s">
        <v>82</v>
      </c>
      <c r="AV174" s="13" t="s">
        <v>170</v>
      </c>
      <c r="AW174" s="13" t="s">
        <v>36</v>
      </c>
      <c r="AX174" s="13" t="s">
        <v>80</v>
      </c>
      <c r="AY174" s="238" t="s">
        <v>162</v>
      </c>
    </row>
    <row r="175" spans="2:65" s="1" customFormat="1" ht="16.5" customHeight="1">
      <c r="B175" s="42"/>
      <c r="C175" s="204" t="s">
        <v>9</v>
      </c>
      <c r="D175" s="204" t="s">
        <v>165</v>
      </c>
      <c r="E175" s="205" t="s">
        <v>1101</v>
      </c>
      <c r="F175" s="206" t="s">
        <v>1102</v>
      </c>
      <c r="G175" s="207" t="s">
        <v>168</v>
      </c>
      <c r="H175" s="208">
        <v>239.424</v>
      </c>
      <c r="I175" s="209"/>
      <c r="J175" s="210">
        <f>ROUND(I175*H175,2)</f>
        <v>0</v>
      </c>
      <c r="K175" s="206" t="s">
        <v>169</v>
      </c>
      <c r="L175" s="62"/>
      <c r="M175" s="211" t="s">
        <v>23</v>
      </c>
      <c r="N175" s="212" t="s">
        <v>44</v>
      </c>
      <c r="O175" s="43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5" t="s">
        <v>170</v>
      </c>
      <c r="AT175" s="25" t="s">
        <v>165</v>
      </c>
      <c r="AU175" s="25" t="s">
        <v>82</v>
      </c>
      <c r="AY175" s="25" t="s">
        <v>162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5" t="s">
        <v>80</v>
      </c>
      <c r="BK175" s="215">
        <f>ROUND(I175*H175,2)</f>
        <v>0</v>
      </c>
      <c r="BL175" s="25" t="s">
        <v>170</v>
      </c>
      <c r="BM175" s="25" t="s">
        <v>1103</v>
      </c>
    </row>
    <row r="176" spans="2:51" s="12" customFormat="1" ht="13.5">
      <c r="B176" s="216"/>
      <c r="C176" s="217"/>
      <c r="D176" s="218" t="s">
        <v>172</v>
      </c>
      <c r="E176" s="219" t="s">
        <v>23</v>
      </c>
      <c r="F176" s="220" t="s">
        <v>1104</v>
      </c>
      <c r="G176" s="217"/>
      <c r="H176" s="221">
        <v>239.424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172</v>
      </c>
      <c r="AU176" s="227" t="s">
        <v>82</v>
      </c>
      <c r="AV176" s="12" t="s">
        <v>82</v>
      </c>
      <c r="AW176" s="12" t="s">
        <v>36</v>
      </c>
      <c r="AX176" s="12" t="s">
        <v>73</v>
      </c>
      <c r="AY176" s="227" t="s">
        <v>162</v>
      </c>
    </row>
    <row r="177" spans="2:51" s="13" customFormat="1" ht="13.5">
      <c r="B177" s="228"/>
      <c r="C177" s="229"/>
      <c r="D177" s="218" t="s">
        <v>172</v>
      </c>
      <c r="E177" s="230" t="s">
        <v>23</v>
      </c>
      <c r="F177" s="231" t="s">
        <v>174</v>
      </c>
      <c r="G177" s="229"/>
      <c r="H177" s="232">
        <v>239.424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172</v>
      </c>
      <c r="AU177" s="238" t="s">
        <v>82</v>
      </c>
      <c r="AV177" s="13" t="s">
        <v>170</v>
      </c>
      <c r="AW177" s="13" t="s">
        <v>36</v>
      </c>
      <c r="AX177" s="13" t="s">
        <v>80</v>
      </c>
      <c r="AY177" s="238" t="s">
        <v>162</v>
      </c>
    </row>
    <row r="178" spans="2:65" s="1" customFormat="1" ht="16.5" customHeight="1">
      <c r="B178" s="42"/>
      <c r="C178" s="204" t="s">
        <v>318</v>
      </c>
      <c r="D178" s="204" t="s">
        <v>165</v>
      </c>
      <c r="E178" s="205" t="s">
        <v>1105</v>
      </c>
      <c r="F178" s="206" t="s">
        <v>1106</v>
      </c>
      <c r="G178" s="207" t="s">
        <v>177</v>
      </c>
      <c r="H178" s="208">
        <v>1</v>
      </c>
      <c r="I178" s="209"/>
      <c r="J178" s="210">
        <f>ROUND(I178*H178,2)</f>
        <v>0</v>
      </c>
      <c r="K178" s="206" t="s">
        <v>23</v>
      </c>
      <c r="L178" s="62"/>
      <c r="M178" s="211" t="s">
        <v>23</v>
      </c>
      <c r="N178" s="212" t="s">
        <v>44</v>
      </c>
      <c r="O178" s="43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5" t="s">
        <v>170</v>
      </c>
      <c r="AT178" s="25" t="s">
        <v>165</v>
      </c>
      <c r="AU178" s="25" t="s">
        <v>82</v>
      </c>
      <c r="AY178" s="25" t="s">
        <v>162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5" t="s">
        <v>80</v>
      </c>
      <c r="BK178" s="215">
        <f>ROUND(I178*H178,2)</f>
        <v>0</v>
      </c>
      <c r="BL178" s="25" t="s">
        <v>170</v>
      </c>
      <c r="BM178" s="25" t="s">
        <v>1107</v>
      </c>
    </row>
    <row r="179" spans="2:51" s="14" customFormat="1" ht="13.5">
      <c r="B179" s="241"/>
      <c r="C179" s="242"/>
      <c r="D179" s="218" t="s">
        <v>172</v>
      </c>
      <c r="E179" s="243" t="s">
        <v>23</v>
      </c>
      <c r="F179" s="244" t="s">
        <v>491</v>
      </c>
      <c r="G179" s="242"/>
      <c r="H179" s="243" t="s">
        <v>23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172</v>
      </c>
      <c r="AU179" s="250" t="s">
        <v>82</v>
      </c>
      <c r="AV179" s="14" t="s">
        <v>80</v>
      </c>
      <c r="AW179" s="14" t="s">
        <v>36</v>
      </c>
      <c r="AX179" s="14" t="s">
        <v>73</v>
      </c>
      <c r="AY179" s="250" t="s">
        <v>162</v>
      </c>
    </row>
    <row r="180" spans="2:51" s="12" customFormat="1" ht="13.5">
      <c r="B180" s="216"/>
      <c r="C180" s="217"/>
      <c r="D180" s="218" t="s">
        <v>172</v>
      </c>
      <c r="E180" s="219" t="s">
        <v>23</v>
      </c>
      <c r="F180" s="220" t="s">
        <v>303</v>
      </c>
      <c r="G180" s="217"/>
      <c r="H180" s="221">
        <v>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172</v>
      </c>
      <c r="AU180" s="227" t="s">
        <v>82</v>
      </c>
      <c r="AV180" s="12" t="s">
        <v>82</v>
      </c>
      <c r="AW180" s="12" t="s">
        <v>36</v>
      </c>
      <c r="AX180" s="12" t="s">
        <v>73</v>
      </c>
      <c r="AY180" s="227" t="s">
        <v>162</v>
      </c>
    </row>
    <row r="181" spans="2:51" s="13" customFormat="1" ht="13.5">
      <c r="B181" s="228"/>
      <c r="C181" s="229"/>
      <c r="D181" s="218" t="s">
        <v>172</v>
      </c>
      <c r="E181" s="230" t="s">
        <v>23</v>
      </c>
      <c r="F181" s="231" t="s">
        <v>174</v>
      </c>
      <c r="G181" s="229"/>
      <c r="H181" s="232">
        <v>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172</v>
      </c>
      <c r="AU181" s="238" t="s">
        <v>82</v>
      </c>
      <c r="AV181" s="13" t="s">
        <v>170</v>
      </c>
      <c r="AW181" s="13" t="s">
        <v>36</v>
      </c>
      <c r="AX181" s="13" t="s">
        <v>80</v>
      </c>
      <c r="AY181" s="238" t="s">
        <v>162</v>
      </c>
    </row>
    <row r="182" spans="2:65" s="1" customFormat="1" ht="25.5" customHeight="1">
      <c r="B182" s="42"/>
      <c r="C182" s="204" t="s">
        <v>323</v>
      </c>
      <c r="D182" s="204" t="s">
        <v>165</v>
      </c>
      <c r="E182" s="205" t="s">
        <v>1108</v>
      </c>
      <c r="F182" s="206" t="s">
        <v>1109</v>
      </c>
      <c r="G182" s="207" t="s">
        <v>177</v>
      </c>
      <c r="H182" s="208">
        <v>2</v>
      </c>
      <c r="I182" s="209"/>
      <c r="J182" s="210">
        <f>ROUND(I182*H182,2)</f>
        <v>0</v>
      </c>
      <c r="K182" s="206" t="s">
        <v>169</v>
      </c>
      <c r="L182" s="62"/>
      <c r="M182" s="211" t="s">
        <v>23</v>
      </c>
      <c r="N182" s="212" t="s">
        <v>44</v>
      </c>
      <c r="O182" s="43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25" t="s">
        <v>170</v>
      </c>
      <c r="AT182" s="25" t="s">
        <v>165</v>
      </c>
      <c r="AU182" s="25" t="s">
        <v>82</v>
      </c>
      <c r="AY182" s="25" t="s">
        <v>162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5" t="s">
        <v>80</v>
      </c>
      <c r="BK182" s="215">
        <f>ROUND(I182*H182,2)</f>
        <v>0</v>
      </c>
      <c r="BL182" s="25" t="s">
        <v>170</v>
      </c>
      <c r="BM182" s="25" t="s">
        <v>1110</v>
      </c>
    </row>
    <row r="183" spans="2:51" s="14" customFormat="1" ht="13.5">
      <c r="B183" s="241"/>
      <c r="C183" s="242"/>
      <c r="D183" s="218" t="s">
        <v>172</v>
      </c>
      <c r="E183" s="243" t="s">
        <v>23</v>
      </c>
      <c r="F183" s="244" t="s">
        <v>491</v>
      </c>
      <c r="G183" s="242"/>
      <c r="H183" s="243" t="s">
        <v>23</v>
      </c>
      <c r="I183" s="245"/>
      <c r="J183" s="242"/>
      <c r="K183" s="242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172</v>
      </c>
      <c r="AU183" s="250" t="s">
        <v>82</v>
      </c>
      <c r="AV183" s="14" t="s">
        <v>80</v>
      </c>
      <c r="AW183" s="14" t="s">
        <v>36</v>
      </c>
      <c r="AX183" s="14" t="s">
        <v>73</v>
      </c>
      <c r="AY183" s="250" t="s">
        <v>162</v>
      </c>
    </row>
    <row r="184" spans="2:51" s="12" customFormat="1" ht="13.5">
      <c r="B184" s="216"/>
      <c r="C184" s="217"/>
      <c r="D184" s="218" t="s">
        <v>172</v>
      </c>
      <c r="E184" s="219" t="s">
        <v>23</v>
      </c>
      <c r="F184" s="220" t="s">
        <v>347</v>
      </c>
      <c r="G184" s="217"/>
      <c r="H184" s="221">
        <v>2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172</v>
      </c>
      <c r="AU184" s="227" t="s">
        <v>82</v>
      </c>
      <c r="AV184" s="12" t="s">
        <v>82</v>
      </c>
      <c r="AW184" s="12" t="s">
        <v>36</v>
      </c>
      <c r="AX184" s="12" t="s">
        <v>73</v>
      </c>
      <c r="AY184" s="227" t="s">
        <v>162</v>
      </c>
    </row>
    <row r="185" spans="2:51" s="13" customFormat="1" ht="13.5">
      <c r="B185" s="228"/>
      <c r="C185" s="229"/>
      <c r="D185" s="218" t="s">
        <v>172</v>
      </c>
      <c r="E185" s="230" t="s">
        <v>23</v>
      </c>
      <c r="F185" s="231" t="s">
        <v>174</v>
      </c>
      <c r="G185" s="229"/>
      <c r="H185" s="232">
        <v>2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172</v>
      </c>
      <c r="AU185" s="238" t="s">
        <v>82</v>
      </c>
      <c r="AV185" s="13" t="s">
        <v>170</v>
      </c>
      <c r="AW185" s="13" t="s">
        <v>36</v>
      </c>
      <c r="AX185" s="13" t="s">
        <v>80</v>
      </c>
      <c r="AY185" s="238" t="s">
        <v>162</v>
      </c>
    </row>
    <row r="186" spans="2:65" s="1" customFormat="1" ht="16.5" customHeight="1">
      <c r="B186" s="42"/>
      <c r="C186" s="265" t="s">
        <v>331</v>
      </c>
      <c r="D186" s="265" t="s">
        <v>624</v>
      </c>
      <c r="E186" s="266" t="s">
        <v>1111</v>
      </c>
      <c r="F186" s="267" t="s">
        <v>1112</v>
      </c>
      <c r="G186" s="268" t="s">
        <v>177</v>
      </c>
      <c r="H186" s="269">
        <v>2</v>
      </c>
      <c r="I186" s="270"/>
      <c r="J186" s="271">
        <f>ROUND(I186*H186,2)</f>
        <v>0</v>
      </c>
      <c r="K186" s="267" t="s">
        <v>169</v>
      </c>
      <c r="L186" s="272"/>
      <c r="M186" s="273" t="s">
        <v>23</v>
      </c>
      <c r="N186" s="274" t="s">
        <v>44</v>
      </c>
      <c r="O186" s="43"/>
      <c r="P186" s="213">
        <f>O186*H186</f>
        <v>0</v>
      </c>
      <c r="Q186" s="213">
        <v>0.0026</v>
      </c>
      <c r="R186" s="213">
        <f>Q186*H186</f>
        <v>0.0052</v>
      </c>
      <c r="S186" s="213">
        <v>0</v>
      </c>
      <c r="T186" s="214">
        <f>S186*H186</f>
        <v>0</v>
      </c>
      <c r="AR186" s="25" t="s">
        <v>212</v>
      </c>
      <c r="AT186" s="25" t="s">
        <v>624</v>
      </c>
      <c r="AU186" s="25" t="s">
        <v>82</v>
      </c>
      <c r="AY186" s="25" t="s">
        <v>162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5" t="s">
        <v>80</v>
      </c>
      <c r="BK186" s="215">
        <f>ROUND(I186*H186,2)</f>
        <v>0</v>
      </c>
      <c r="BL186" s="25" t="s">
        <v>170</v>
      </c>
      <c r="BM186" s="25" t="s">
        <v>1113</v>
      </c>
    </row>
    <row r="187" spans="2:63" s="11" customFormat="1" ht="29.85" customHeight="1">
      <c r="B187" s="188"/>
      <c r="C187" s="189"/>
      <c r="D187" s="190" t="s">
        <v>72</v>
      </c>
      <c r="E187" s="202" t="s">
        <v>163</v>
      </c>
      <c r="F187" s="202" t="s">
        <v>164</v>
      </c>
      <c r="G187" s="189"/>
      <c r="H187" s="189"/>
      <c r="I187" s="192"/>
      <c r="J187" s="203">
        <f>BK187</f>
        <v>0</v>
      </c>
      <c r="K187" s="189"/>
      <c r="L187" s="194"/>
      <c r="M187" s="195"/>
      <c r="N187" s="196"/>
      <c r="O187" s="196"/>
      <c r="P187" s="197">
        <f>SUM(P188:P190)</f>
        <v>0</v>
      </c>
      <c r="Q187" s="196"/>
      <c r="R187" s="197">
        <f>SUM(R188:R190)</f>
        <v>0.008748999999999998</v>
      </c>
      <c r="S187" s="196"/>
      <c r="T187" s="198">
        <f>SUM(T188:T190)</f>
        <v>0</v>
      </c>
      <c r="AR187" s="199" t="s">
        <v>80</v>
      </c>
      <c r="AT187" s="200" t="s">
        <v>72</v>
      </c>
      <c r="AU187" s="200" t="s">
        <v>80</v>
      </c>
      <c r="AY187" s="199" t="s">
        <v>162</v>
      </c>
      <c r="BK187" s="201">
        <f>SUM(BK188:BK190)</f>
        <v>0</v>
      </c>
    </row>
    <row r="188" spans="2:65" s="1" customFormat="1" ht="25.5" customHeight="1">
      <c r="B188" s="42"/>
      <c r="C188" s="204" t="s">
        <v>337</v>
      </c>
      <c r="D188" s="204" t="s">
        <v>165</v>
      </c>
      <c r="E188" s="205" t="s">
        <v>166</v>
      </c>
      <c r="F188" s="206" t="s">
        <v>167</v>
      </c>
      <c r="G188" s="207" t="s">
        <v>168</v>
      </c>
      <c r="H188" s="208">
        <v>67.3</v>
      </c>
      <c r="I188" s="209"/>
      <c r="J188" s="210">
        <f>ROUND(I188*H188,2)</f>
        <v>0</v>
      </c>
      <c r="K188" s="206" t="s">
        <v>169</v>
      </c>
      <c r="L188" s="62"/>
      <c r="M188" s="211" t="s">
        <v>23</v>
      </c>
      <c r="N188" s="212" t="s">
        <v>44</v>
      </c>
      <c r="O188" s="43"/>
      <c r="P188" s="213">
        <f>O188*H188</f>
        <v>0</v>
      </c>
      <c r="Q188" s="213">
        <v>0.00013</v>
      </c>
      <c r="R188" s="213">
        <f>Q188*H188</f>
        <v>0.008748999999999998</v>
      </c>
      <c r="S188" s="213">
        <v>0</v>
      </c>
      <c r="T188" s="214">
        <f>S188*H188</f>
        <v>0</v>
      </c>
      <c r="AR188" s="25" t="s">
        <v>170</v>
      </c>
      <c r="AT188" s="25" t="s">
        <v>165</v>
      </c>
      <c r="AU188" s="25" t="s">
        <v>82</v>
      </c>
      <c r="AY188" s="25" t="s">
        <v>162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5" t="s">
        <v>80</v>
      </c>
      <c r="BK188" s="215">
        <f>ROUND(I188*H188,2)</f>
        <v>0</v>
      </c>
      <c r="BL188" s="25" t="s">
        <v>170</v>
      </c>
      <c r="BM188" s="25" t="s">
        <v>690</v>
      </c>
    </row>
    <row r="189" spans="2:51" s="12" customFormat="1" ht="13.5">
      <c r="B189" s="216"/>
      <c r="C189" s="217"/>
      <c r="D189" s="218" t="s">
        <v>172</v>
      </c>
      <c r="E189" s="219" t="s">
        <v>23</v>
      </c>
      <c r="F189" s="220" t="s">
        <v>1114</v>
      </c>
      <c r="G189" s="217"/>
      <c r="H189" s="221">
        <v>67.3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172</v>
      </c>
      <c r="AU189" s="227" t="s">
        <v>82</v>
      </c>
      <c r="AV189" s="12" t="s">
        <v>82</v>
      </c>
      <c r="AW189" s="12" t="s">
        <v>36</v>
      </c>
      <c r="AX189" s="12" t="s">
        <v>73</v>
      </c>
      <c r="AY189" s="227" t="s">
        <v>162</v>
      </c>
    </row>
    <row r="190" spans="2:51" s="13" customFormat="1" ht="13.5">
      <c r="B190" s="228"/>
      <c r="C190" s="229"/>
      <c r="D190" s="218" t="s">
        <v>172</v>
      </c>
      <c r="E190" s="230" t="s">
        <v>23</v>
      </c>
      <c r="F190" s="231" t="s">
        <v>174</v>
      </c>
      <c r="G190" s="229"/>
      <c r="H190" s="232">
        <v>67.3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172</v>
      </c>
      <c r="AU190" s="238" t="s">
        <v>82</v>
      </c>
      <c r="AV190" s="13" t="s">
        <v>170</v>
      </c>
      <c r="AW190" s="13" t="s">
        <v>36</v>
      </c>
      <c r="AX190" s="13" t="s">
        <v>80</v>
      </c>
      <c r="AY190" s="238" t="s">
        <v>162</v>
      </c>
    </row>
    <row r="191" spans="2:63" s="11" customFormat="1" ht="29.85" customHeight="1">
      <c r="B191" s="188"/>
      <c r="C191" s="189"/>
      <c r="D191" s="190" t="s">
        <v>72</v>
      </c>
      <c r="E191" s="202" t="s">
        <v>704</v>
      </c>
      <c r="F191" s="202" t="s">
        <v>705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P192</f>
        <v>0</v>
      </c>
      <c r="Q191" s="196"/>
      <c r="R191" s="197">
        <f>R192</f>
        <v>0</v>
      </c>
      <c r="S191" s="196"/>
      <c r="T191" s="198">
        <f>T192</f>
        <v>0</v>
      </c>
      <c r="AR191" s="199" t="s">
        <v>80</v>
      </c>
      <c r="AT191" s="200" t="s">
        <v>72</v>
      </c>
      <c r="AU191" s="200" t="s">
        <v>80</v>
      </c>
      <c r="AY191" s="199" t="s">
        <v>162</v>
      </c>
      <c r="BK191" s="201">
        <f>BK192</f>
        <v>0</v>
      </c>
    </row>
    <row r="192" spans="2:65" s="1" customFormat="1" ht="38.25" customHeight="1">
      <c r="B192" s="42"/>
      <c r="C192" s="204" t="s">
        <v>343</v>
      </c>
      <c r="D192" s="204" t="s">
        <v>165</v>
      </c>
      <c r="E192" s="205" t="s">
        <v>706</v>
      </c>
      <c r="F192" s="206" t="s">
        <v>707</v>
      </c>
      <c r="G192" s="207" t="s">
        <v>313</v>
      </c>
      <c r="H192" s="208">
        <v>8.274</v>
      </c>
      <c r="I192" s="209"/>
      <c r="J192" s="210">
        <f>ROUND(I192*H192,2)</f>
        <v>0</v>
      </c>
      <c r="K192" s="206" t="s">
        <v>169</v>
      </c>
      <c r="L192" s="62"/>
      <c r="M192" s="211" t="s">
        <v>23</v>
      </c>
      <c r="N192" s="212" t="s">
        <v>44</v>
      </c>
      <c r="O192" s="43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5" t="s">
        <v>170</v>
      </c>
      <c r="AT192" s="25" t="s">
        <v>165</v>
      </c>
      <c r="AU192" s="25" t="s">
        <v>82</v>
      </c>
      <c r="AY192" s="25" t="s">
        <v>162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5" t="s">
        <v>80</v>
      </c>
      <c r="BK192" s="215">
        <f>ROUND(I192*H192,2)</f>
        <v>0</v>
      </c>
      <c r="BL192" s="25" t="s">
        <v>170</v>
      </c>
      <c r="BM192" s="25" t="s">
        <v>708</v>
      </c>
    </row>
    <row r="193" spans="2:63" s="11" customFormat="1" ht="37.35" customHeight="1">
      <c r="B193" s="188"/>
      <c r="C193" s="189"/>
      <c r="D193" s="190" t="s">
        <v>72</v>
      </c>
      <c r="E193" s="191" t="s">
        <v>327</v>
      </c>
      <c r="F193" s="191" t="s">
        <v>328</v>
      </c>
      <c r="G193" s="189"/>
      <c r="H193" s="189"/>
      <c r="I193" s="192"/>
      <c r="J193" s="193">
        <f>BK193</f>
        <v>0</v>
      </c>
      <c r="K193" s="189"/>
      <c r="L193" s="194"/>
      <c r="M193" s="195"/>
      <c r="N193" s="196"/>
      <c r="O193" s="196"/>
      <c r="P193" s="197">
        <f>P194+P224+P242+P271</f>
        <v>0</v>
      </c>
      <c r="Q193" s="196"/>
      <c r="R193" s="197">
        <f>R194+R224+R242+R271</f>
        <v>0.940252</v>
      </c>
      <c r="S193" s="196"/>
      <c r="T193" s="198">
        <f>T194+T224+T242+T271</f>
        <v>0.019</v>
      </c>
      <c r="AR193" s="199" t="s">
        <v>82</v>
      </c>
      <c r="AT193" s="200" t="s">
        <v>72</v>
      </c>
      <c r="AU193" s="200" t="s">
        <v>73</v>
      </c>
      <c r="AY193" s="199" t="s">
        <v>162</v>
      </c>
      <c r="BK193" s="201">
        <f>BK194+BK224+BK242+BK271</f>
        <v>0</v>
      </c>
    </row>
    <row r="194" spans="2:63" s="11" customFormat="1" ht="19.9" customHeight="1">
      <c r="B194" s="188"/>
      <c r="C194" s="189"/>
      <c r="D194" s="190" t="s">
        <v>72</v>
      </c>
      <c r="E194" s="202" t="s">
        <v>1115</v>
      </c>
      <c r="F194" s="202" t="s">
        <v>1116</v>
      </c>
      <c r="G194" s="189"/>
      <c r="H194" s="189"/>
      <c r="I194" s="192"/>
      <c r="J194" s="203">
        <f>BK194</f>
        <v>0</v>
      </c>
      <c r="K194" s="189"/>
      <c r="L194" s="194"/>
      <c r="M194" s="195"/>
      <c r="N194" s="196"/>
      <c r="O194" s="196"/>
      <c r="P194" s="197">
        <f>SUM(P195:P223)</f>
        <v>0</v>
      </c>
      <c r="Q194" s="196"/>
      <c r="R194" s="197">
        <f>SUM(R195:R223)</f>
        <v>0.491792</v>
      </c>
      <c r="S194" s="196"/>
      <c r="T194" s="198">
        <f>SUM(T195:T223)</f>
        <v>0</v>
      </c>
      <c r="AR194" s="199" t="s">
        <v>82</v>
      </c>
      <c r="AT194" s="200" t="s">
        <v>72</v>
      </c>
      <c r="AU194" s="200" t="s">
        <v>80</v>
      </c>
      <c r="AY194" s="199" t="s">
        <v>162</v>
      </c>
      <c r="BK194" s="201">
        <f>SUM(BK195:BK223)</f>
        <v>0</v>
      </c>
    </row>
    <row r="195" spans="2:65" s="1" customFormat="1" ht="25.5" customHeight="1">
      <c r="B195" s="42"/>
      <c r="C195" s="204" t="s">
        <v>348</v>
      </c>
      <c r="D195" s="204" t="s">
        <v>165</v>
      </c>
      <c r="E195" s="205" t="s">
        <v>1117</v>
      </c>
      <c r="F195" s="206" t="s">
        <v>1118</v>
      </c>
      <c r="G195" s="207" t="s">
        <v>168</v>
      </c>
      <c r="H195" s="208">
        <v>64.4</v>
      </c>
      <c r="I195" s="209"/>
      <c r="J195" s="210">
        <f>ROUND(I195*H195,2)</f>
        <v>0</v>
      </c>
      <c r="K195" s="206" t="s">
        <v>169</v>
      </c>
      <c r="L195" s="62"/>
      <c r="M195" s="211" t="s">
        <v>23</v>
      </c>
      <c r="N195" s="212" t="s">
        <v>44</v>
      </c>
      <c r="O195" s="43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5" t="s">
        <v>266</v>
      </c>
      <c r="AT195" s="25" t="s">
        <v>165</v>
      </c>
      <c r="AU195" s="25" t="s">
        <v>82</v>
      </c>
      <c r="AY195" s="25" t="s">
        <v>162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5" t="s">
        <v>80</v>
      </c>
      <c r="BK195" s="215">
        <f>ROUND(I195*H195,2)</f>
        <v>0</v>
      </c>
      <c r="BL195" s="25" t="s">
        <v>266</v>
      </c>
      <c r="BM195" s="25" t="s">
        <v>1119</v>
      </c>
    </row>
    <row r="196" spans="2:51" s="14" customFormat="1" ht="13.5">
      <c r="B196" s="241"/>
      <c r="C196" s="242"/>
      <c r="D196" s="218" t="s">
        <v>172</v>
      </c>
      <c r="E196" s="243" t="s">
        <v>23</v>
      </c>
      <c r="F196" s="244" t="s">
        <v>1120</v>
      </c>
      <c r="G196" s="242"/>
      <c r="H196" s="243" t="s">
        <v>23</v>
      </c>
      <c r="I196" s="245"/>
      <c r="J196" s="242"/>
      <c r="K196" s="242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172</v>
      </c>
      <c r="AU196" s="250" t="s">
        <v>82</v>
      </c>
      <c r="AV196" s="14" t="s">
        <v>80</v>
      </c>
      <c r="AW196" s="14" t="s">
        <v>36</v>
      </c>
      <c r="AX196" s="14" t="s">
        <v>73</v>
      </c>
      <c r="AY196" s="250" t="s">
        <v>162</v>
      </c>
    </row>
    <row r="197" spans="2:51" s="12" customFormat="1" ht="13.5">
      <c r="B197" s="216"/>
      <c r="C197" s="217"/>
      <c r="D197" s="218" t="s">
        <v>172</v>
      </c>
      <c r="E197" s="219" t="s">
        <v>23</v>
      </c>
      <c r="F197" s="220" t="s">
        <v>1121</v>
      </c>
      <c r="G197" s="217"/>
      <c r="H197" s="221">
        <v>64.4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172</v>
      </c>
      <c r="AU197" s="227" t="s">
        <v>82</v>
      </c>
      <c r="AV197" s="12" t="s">
        <v>82</v>
      </c>
      <c r="AW197" s="12" t="s">
        <v>36</v>
      </c>
      <c r="AX197" s="12" t="s">
        <v>73</v>
      </c>
      <c r="AY197" s="227" t="s">
        <v>162</v>
      </c>
    </row>
    <row r="198" spans="2:51" s="13" customFormat="1" ht="13.5">
      <c r="B198" s="228"/>
      <c r="C198" s="229"/>
      <c r="D198" s="218" t="s">
        <v>172</v>
      </c>
      <c r="E198" s="230" t="s">
        <v>23</v>
      </c>
      <c r="F198" s="231" t="s">
        <v>174</v>
      </c>
      <c r="G198" s="229"/>
      <c r="H198" s="232">
        <v>64.4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172</v>
      </c>
      <c r="AU198" s="238" t="s">
        <v>82</v>
      </c>
      <c r="AV198" s="13" t="s">
        <v>170</v>
      </c>
      <c r="AW198" s="13" t="s">
        <v>36</v>
      </c>
      <c r="AX198" s="13" t="s">
        <v>80</v>
      </c>
      <c r="AY198" s="238" t="s">
        <v>162</v>
      </c>
    </row>
    <row r="199" spans="2:65" s="1" customFormat="1" ht="16.5" customHeight="1">
      <c r="B199" s="42"/>
      <c r="C199" s="265" t="s">
        <v>354</v>
      </c>
      <c r="D199" s="265" t="s">
        <v>624</v>
      </c>
      <c r="E199" s="266" t="s">
        <v>1122</v>
      </c>
      <c r="F199" s="267" t="s">
        <v>1123</v>
      </c>
      <c r="G199" s="268" t="s">
        <v>313</v>
      </c>
      <c r="H199" s="269">
        <v>0.023</v>
      </c>
      <c r="I199" s="270"/>
      <c r="J199" s="271">
        <f>ROUND(I199*H199,2)</f>
        <v>0</v>
      </c>
      <c r="K199" s="267" t="s">
        <v>169</v>
      </c>
      <c r="L199" s="272"/>
      <c r="M199" s="273" t="s">
        <v>23</v>
      </c>
      <c r="N199" s="274" t="s">
        <v>44</v>
      </c>
      <c r="O199" s="43"/>
      <c r="P199" s="213">
        <f>O199*H199</f>
        <v>0</v>
      </c>
      <c r="Q199" s="213">
        <v>1</v>
      </c>
      <c r="R199" s="213">
        <f>Q199*H199</f>
        <v>0.023</v>
      </c>
      <c r="S199" s="213">
        <v>0</v>
      </c>
      <c r="T199" s="214">
        <f>S199*H199</f>
        <v>0</v>
      </c>
      <c r="AR199" s="25" t="s">
        <v>371</v>
      </c>
      <c r="AT199" s="25" t="s">
        <v>624</v>
      </c>
      <c r="AU199" s="25" t="s">
        <v>82</v>
      </c>
      <c r="AY199" s="25" t="s">
        <v>162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5" t="s">
        <v>80</v>
      </c>
      <c r="BK199" s="215">
        <f>ROUND(I199*H199,2)</f>
        <v>0</v>
      </c>
      <c r="BL199" s="25" t="s">
        <v>266</v>
      </c>
      <c r="BM199" s="25" t="s">
        <v>1124</v>
      </c>
    </row>
    <row r="200" spans="2:51" s="12" customFormat="1" ht="13.5">
      <c r="B200" s="216"/>
      <c r="C200" s="217"/>
      <c r="D200" s="218" t="s">
        <v>172</v>
      </c>
      <c r="E200" s="217"/>
      <c r="F200" s="220" t="s">
        <v>1125</v>
      </c>
      <c r="G200" s="217"/>
      <c r="H200" s="221">
        <v>0.023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172</v>
      </c>
      <c r="AU200" s="227" t="s">
        <v>82</v>
      </c>
      <c r="AV200" s="12" t="s">
        <v>82</v>
      </c>
      <c r="AW200" s="12" t="s">
        <v>6</v>
      </c>
      <c r="AX200" s="12" t="s">
        <v>80</v>
      </c>
      <c r="AY200" s="227" t="s">
        <v>162</v>
      </c>
    </row>
    <row r="201" spans="2:65" s="1" customFormat="1" ht="25.5" customHeight="1">
      <c r="B201" s="42"/>
      <c r="C201" s="204" t="s">
        <v>359</v>
      </c>
      <c r="D201" s="204" t="s">
        <v>165</v>
      </c>
      <c r="E201" s="205" t="s">
        <v>1126</v>
      </c>
      <c r="F201" s="206" t="s">
        <v>1127</v>
      </c>
      <c r="G201" s="207" t="s">
        <v>168</v>
      </c>
      <c r="H201" s="208">
        <v>64.4</v>
      </c>
      <c r="I201" s="209"/>
      <c r="J201" s="210">
        <f>ROUND(I201*H201,2)</f>
        <v>0</v>
      </c>
      <c r="K201" s="206" t="s">
        <v>169</v>
      </c>
      <c r="L201" s="62"/>
      <c r="M201" s="211" t="s">
        <v>23</v>
      </c>
      <c r="N201" s="212" t="s">
        <v>44</v>
      </c>
      <c r="O201" s="43"/>
      <c r="P201" s="213">
        <f>O201*H201</f>
        <v>0</v>
      </c>
      <c r="Q201" s="213">
        <v>0.00094</v>
      </c>
      <c r="R201" s="213">
        <f>Q201*H201</f>
        <v>0.060536000000000006</v>
      </c>
      <c r="S201" s="213">
        <v>0</v>
      </c>
      <c r="T201" s="214">
        <f>S201*H201</f>
        <v>0</v>
      </c>
      <c r="AR201" s="25" t="s">
        <v>266</v>
      </c>
      <c r="AT201" s="25" t="s">
        <v>165</v>
      </c>
      <c r="AU201" s="25" t="s">
        <v>82</v>
      </c>
      <c r="AY201" s="25" t="s">
        <v>162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5" t="s">
        <v>80</v>
      </c>
      <c r="BK201" s="215">
        <f>ROUND(I201*H201,2)</f>
        <v>0</v>
      </c>
      <c r="BL201" s="25" t="s">
        <v>266</v>
      </c>
      <c r="BM201" s="25" t="s">
        <v>1128</v>
      </c>
    </row>
    <row r="202" spans="2:51" s="12" customFormat="1" ht="13.5">
      <c r="B202" s="216"/>
      <c r="C202" s="217"/>
      <c r="D202" s="218" t="s">
        <v>172</v>
      </c>
      <c r="E202" s="219" t="s">
        <v>23</v>
      </c>
      <c r="F202" s="220" t="s">
        <v>1129</v>
      </c>
      <c r="G202" s="217"/>
      <c r="H202" s="221">
        <v>64.4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172</v>
      </c>
      <c r="AU202" s="227" t="s">
        <v>82</v>
      </c>
      <c r="AV202" s="12" t="s">
        <v>82</v>
      </c>
      <c r="AW202" s="12" t="s">
        <v>36</v>
      </c>
      <c r="AX202" s="12" t="s">
        <v>73</v>
      </c>
      <c r="AY202" s="227" t="s">
        <v>162</v>
      </c>
    </row>
    <row r="203" spans="2:51" s="13" customFormat="1" ht="13.5">
      <c r="B203" s="228"/>
      <c r="C203" s="229"/>
      <c r="D203" s="218" t="s">
        <v>172</v>
      </c>
      <c r="E203" s="230" t="s">
        <v>23</v>
      </c>
      <c r="F203" s="231" t="s">
        <v>174</v>
      </c>
      <c r="G203" s="229"/>
      <c r="H203" s="232">
        <v>64.4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172</v>
      </c>
      <c r="AU203" s="238" t="s">
        <v>82</v>
      </c>
      <c r="AV203" s="13" t="s">
        <v>170</v>
      </c>
      <c r="AW203" s="13" t="s">
        <v>36</v>
      </c>
      <c r="AX203" s="13" t="s">
        <v>80</v>
      </c>
      <c r="AY203" s="238" t="s">
        <v>162</v>
      </c>
    </row>
    <row r="204" spans="2:65" s="1" customFormat="1" ht="25.5" customHeight="1">
      <c r="B204" s="42"/>
      <c r="C204" s="265" t="s">
        <v>363</v>
      </c>
      <c r="D204" s="265" t="s">
        <v>624</v>
      </c>
      <c r="E204" s="266" t="s">
        <v>1130</v>
      </c>
      <c r="F204" s="267" t="s">
        <v>1131</v>
      </c>
      <c r="G204" s="268" t="s">
        <v>168</v>
      </c>
      <c r="H204" s="269">
        <v>77.28</v>
      </c>
      <c r="I204" s="270"/>
      <c r="J204" s="271">
        <f>ROUND(I204*H204,2)</f>
        <v>0</v>
      </c>
      <c r="K204" s="267" t="s">
        <v>169</v>
      </c>
      <c r="L204" s="272"/>
      <c r="M204" s="273" t="s">
        <v>23</v>
      </c>
      <c r="N204" s="274" t="s">
        <v>44</v>
      </c>
      <c r="O204" s="43"/>
      <c r="P204" s="213">
        <f>O204*H204</f>
        <v>0</v>
      </c>
      <c r="Q204" s="213">
        <v>0.0052</v>
      </c>
      <c r="R204" s="213">
        <f>Q204*H204</f>
        <v>0.401856</v>
      </c>
      <c r="S204" s="213">
        <v>0</v>
      </c>
      <c r="T204" s="214">
        <f>S204*H204</f>
        <v>0</v>
      </c>
      <c r="AR204" s="25" t="s">
        <v>371</v>
      </c>
      <c r="AT204" s="25" t="s">
        <v>624</v>
      </c>
      <c r="AU204" s="25" t="s">
        <v>82</v>
      </c>
      <c r="AY204" s="25" t="s">
        <v>162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5" t="s">
        <v>80</v>
      </c>
      <c r="BK204" s="215">
        <f>ROUND(I204*H204,2)</f>
        <v>0</v>
      </c>
      <c r="BL204" s="25" t="s">
        <v>266</v>
      </c>
      <c r="BM204" s="25" t="s">
        <v>1132</v>
      </c>
    </row>
    <row r="205" spans="2:51" s="12" customFormat="1" ht="13.5">
      <c r="B205" s="216"/>
      <c r="C205" s="217"/>
      <c r="D205" s="218" t="s">
        <v>172</v>
      </c>
      <c r="E205" s="217"/>
      <c r="F205" s="220" t="s">
        <v>1133</v>
      </c>
      <c r="G205" s="217"/>
      <c r="H205" s="221">
        <v>77.28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172</v>
      </c>
      <c r="AU205" s="227" t="s">
        <v>82</v>
      </c>
      <c r="AV205" s="12" t="s">
        <v>82</v>
      </c>
      <c r="AW205" s="12" t="s">
        <v>6</v>
      </c>
      <c r="AX205" s="12" t="s">
        <v>80</v>
      </c>
      <c r="AY205" s="227" t="s">
        <v>162</v>
      </c>
    </row>
    <row r="206" spans="2:65" s="1" customFormat="1" ht="25.5" customHeight="1">
      <c r="B206" s="42"/>
      <c r="C206" s="204" t="s">
        <v>367</v>
      </c>
      <c r="D206" s="204" t="s">
        <v>165</v>
      </c>
      <c r="E206" s="205" t="s">
        <v>1134</v>
      </c>
      <c r="F206" s="206" t="s">
        <v>1135</v>
      </c>
      <c r="G206" s="207" t="s">
        <v>177</v>
      </c>
      <c r="H206" s="208">
        <v>1</v>
      </c>
      <c r="I206" s="209"/>
      <c r="J206" s="210">
        <f>ROUND(I206*H206,2)</f>
        <v>0</v>
      </c>
      <c r="K206" s="206" t="s">
        <v>169</v>
      </c>
      <c r="L206" s="62"/>
      <c r="M206" s="211" t="s">
        <v>23</v>
      </c>
      <c r="N206" s="212" t="s">
        <v>44</v>
      </c>
      <c r="O206" s="43"/>
      <c r="P206" s="213">
        <f>O206*H206</f>
        <v>0</v>
      </c>
      <c r="Q206" s="213">
        <v>2E-05</v>
      </c>
      <c r="R206" s="213">
        <f>Q206*H206</f>
        <v>2E-05</v>
      </c>
      <c r="S206" s="213">
        <v>0</v>
      </c>
      <c r="T206" s="214">
        <f>S206*H206</f>
        <v>0</v>
      </c>
      <c r="AR206" s="25" t="s">
        <v>266</v>
      </c>
      <c r="AT206" s="25" t="s">
        <v>165</v>
      </c>
      <c r="AU206" s="25" t="s">
        <v>82</v>
      </c>
      <c r="AY206" s="25" t="s">
        <v>162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5" t="s">
        <v>80</v>
      </c>
      <c r="BK206" s="215">
        <f>ROUND(I206*H206,2)</f>
        <v>0</v>
      </c>
      <c r="BL206" s="25" t="s">
        <v>266</v>
      </c>
      <c r="BM206" s="25" t="s">
        <v>1136</v>
      </c>
    </row>
    <row r="207" spans="2:51" s="14" customFormat="1" ht="13.5">
      <c r="B207" s="241"/>
      <c r="C207" s="242"/>
      <c r="D207" s="218" t="s">
        <v>172</v>
      </c>
      <c r="E207" s="243" t="s">
        <v>23</v>
      </c>
      <c r="F207" s="244" t="s">
        <v>1120</v>
      </c>
      <c r="G207" s="242"/>
      <c r="H207" s="243" t="s">
        <v>23</v>
      </c>
      <c r="I207" s="245"/>
      <c r="J207" s="242"/>
      <c r="K207" s="242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172</v>
      </c>
      <c r="AU207" s="250" t="s">
        <v>82</v>
      </c>
      <c r="AV207" s="14" t="s">
        <v>80</v>
      </c>
      <c r="AW207" s="14" t="s">
        <v>36</v>
      </c>
      <c r="AX207" s="14" t="s">
        <v>73</v>
      </c>
      <c r="AY207" s="250" t="s">
        <v>162</v>
      </c>
    </row>
    <row r="208" spans="2:51" s="12" customFormat="1" ht="13.5">
      <c r="B208" s="216"/>
      <c r="C208" s="217"/>
      <c r="D208" s="218" t="s">
        <v>172</v>
      </c>
      <c r="E208" s="219" t="s">
        <v>23</v>
      </c>
      <c r="F208" s="220" t="s">
        <v>303</v>
      </c>
      <c r="G208" s="217"/>
      <c r="H208" s="221">
        <v>1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172</v>
      </c>
      <c r="AU208" s="227" t="s">
        <v>82</v>
      </c>
      <c r="AV208" s="12" t="s">
        <v>82</v>
      </c>
      <c r="AW208" s="12" t="s">
        <v>36</v>
      </c>
      <c r="AX208" s="12" t="s">
        <v>73</v>
      </c>
      <c r="AY208" s="227" t="s">
        <v>162</v>
      </c>
    </row>
    <row r="209" spans="2:51" s="13" customFormat="1" ht="13.5">
      <c r="B209" s="228"/>
      <c r="C209" s="229"/>
      <c r="D209" s="218" t="s">
        <v>172</v>
      </c>
      <c r="E209" s="230" t="s">
        <v>23</v>
      </c>
      <c r="F209" s="231" t="s">
        <v>174</v>
      </c>
      <c r="G209" s="229"/>
      <c r="H209" s="232">
        <v>1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172</v>
      </c>
      <c r="AU209" s="238" t="s">
        <v>82</v>
      </c>
      <c r="AV209" s="13" t="s">
        <v>170</v>
      </c>
      <c r="AW209" s="13" t="s">
        <v>36</v>
      </c>
      <c r="AX209" s="13" t="s">
        <v>80</v>
      </c>
      <c r="AY209" s="238" t="s">
        <v>162</v>
      </c>
    </row>
    <row r="210" spans="2:65" s="1" customFormat="1" ht="16.5" customHeight="1">
      <c r="B210" s="42"/>
      <c r="C210" s="265" t="s">
        <v>371</v>
      </c>
      <c r="D210" s="265" t="s">
        <v>624</v>
      </c>
      <c r="E210" s="266" t="s">
        <v>1122</v>
      </c>
      <c r="F210" s="267" t="s">
        <v>1123</v>
      </c>
      <c r="G210" s="268" t="s">
        <v>313</v>
      </c>
      <c r="H210" s="269">
        <v>0.002</v>
      </c>
      <c r="I210" s="270"/>
      <c r="J210" s="271">
        <f>ROUND(I210*H210,2)</f>
        <v>0</v>
      </c>
      <c r="K210" s="267" t="s">
        <v>169</v>
      </c>
      <c r="L210" s="272"/>
      <c r="M210" s="273" t="s">
        <v>23</v>
      </c>
      <c r="N210" s="274" t="s">
        <v>44</v>
      </c>
      <c r="O210" s="43"/>
      <c r="P210" s="213">
        <f>O210*H210</f>
        <v>0</v>
      </c>
      <c r="Q210" s="213">
        <v>1</v>
      </c>
      <c r="R210" s="213">
        <f>Q210*H210</f>
        <v>0.002</v>
      </c>
      <c r="S210" s="213">
        <v>0</v>
      </c>
      <c r="T210" s="214">
        <f>S210*H210</f>
        <v>0</v>
      </c>
      <c r="AR210" s="25" t="s">
        <v>371</v>
      </c>
      <c r="AT210" s="25" t="s">
        <v>624</v>
      </c>
      <c r="AU210" s="25" t="s">
        <v>82</v>
      </c>
      <c r="AY210" s="25" t="s">
        <v>162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5" t="s">
        <v>80</v>
      </c>
      <c r="BK210" s="215">
        <f>ROUND(I210*H210,2)</f>
        <v>0</v>
      </c>
      <c r="BL210" s="25" t="s">
        <v>266</v>
      </c>
      <c r="BM210" s="25" t="s">
        <v>1137</v>
      </c>
    </row>
    <row r="211" spans="2:51" s="12" customFormat="1" ht="13.5">
      <c r="B211" s="216"/>
      <c r="C211" s="217"/>
      <c r="D211" s="218" t="s">
        <v>172</v>
      </c>
      <c r="E211" s="217"/>
      <c r="F211" s="220" t="s">
        <v>1138</v>
      </c>
      <c r="G211" s="217"/>
      <c r="H211" s="221">
        <v>0.002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172</v>
      </c>
      <c r="AU211" s="227" t="s">
        <v>82</v>
      </c>
      <c r="AV211" s="12" t="s">
        <v>82</v>
      </c>
      <c r="AW211" s="12" t="s">
        <v>6</v>
      </c>
      <c r="AX211" s="12" t="s">
        <v>80</v>
      </c>
      <c r="AY211" s="227" t="s">
        <v>162</v>
      </c>
    </row>
    <row r="212" spans="2:65" s="1" customFormat="1" ht="25.5" customHeight="1">
      <c r="B212" s="42"/>
      <c r="C212" s="204" t="s">
        <v>375</v>
      </c>
      <c r="D212" s="204" t="s">
        <v>165</v>
      </c>
      <c r="E212" s="205" t="s">
        <v>1139</v>
      </c>
      <c r="F212" s="206" t="s">
        <v>1140</v>
      </c>
      <c r="G212" s="207" t="s">
        <v>177</v>
      </c>
      <c r="H212" s="208">
        <v>1</v>
      </c>
      <c r="I212" s="209"/>
      <c r="J212" s="210">
        <f>ROUND(I212*H212,2)</f>
        <v>0</v>
      </c>
      <c r="K212" s="206" t="s">
        <v>169</v>
      </c>
      <c r="L212" s="62"/>
      <c r="M212" s="211" t="s">
        <v>23</v>
      </c>
      <c r="N212" s="212" t="s">
        <v>44</v>
      </c>
      <c r="O212" s="43"/>
      <c r="P212" s="213">
        <f>O212*H212</f>
        <v>0</v>
      </c>
      <c r="Q212" s="213">
        <v>0.00019</v>
      </c>
      <c r="R212" s="213">
        <f>Q212*H212</f>
        <v>0.00019</v>
      </c>
      <c r="S212" s="213">
        <v>0</v>
      </c>
      <c r="T212" s="214">
        <f>S212*H212</f>
        <v>0</v>
      </c>
      <c r="AR212" s="25" t="s">
        <v>266</v>
      </c>
      <c r="AT212" s="25" t="s">
        <v>165</v>
      </c>
      <c r="AU212" s="25" t="s">
        <v>82</v>
      </c>
      <c r="AY212" s="25" t="s">
        <v>162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5" t="s">
        <v>80</v>
      </c>
      <c r="BK212" s="215">
        <f>ROUND(I212*H212,2)</f>
        <v>0</v>
      </c>
      <c r="BL212" s="25" t="s">
        <v>266</v>
      </c>
      <c r="BM212" s="25" t="s">
        <v>1141</v>
      </c>
    </row>
    <row r="213" spans="2:51" s="14" customFormat="1" ht="13.5">
      <c r="B213" s="241"/>
      <c r="C213" s="242"/>
      <c r="D213" s="218" t="s">
        <v>172</v>
      </c>
      <c r="E213" s="243" t="s">
        <v>23</v>
      </c>
      <c r="F213" s="244" t="s">
        <v>1120</v>
      </c>
      <c r="G213" s="242"/>
      <c r="H213" s="243" t="s">
        <v>23</v>
      </c>
      <c r="I213" s="245"/>
      <c r="J213" s="242"/>
      <c r="K213" s="242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172</v>
      </c>
      <c r="AU213" s="250" t="s">
        <v>82</v>
      </c>
      <c r="AV213" s="14" t="s">
        <v>80</v>
      </c>
      <c r="AW213" s="14" t="s">
        <v>36</v>
      </c>
      <c r="AX213" s="14" t="s">
        <v>73</v>
      </c>
      <c r="AY213" s="250" t="s">
        <v>162</v>
      </c>
    </row>
    <row r="214" spans="2:51" s="12" customFormat="1" ht="13.5">
      <c r="B214" s="216"/>
      <c r="C214" s="217"/>
      <c r="D214" s="218" t="s">
        <v>172</v>
      </c>
      <c r="E214" s="219" t="s">
        <v>23</v>
      </c>
      <c r="F214" s="220" t="s">
        <v>303</v>
      </c>
      <c r="G214" s="217"/>
      <c r="H214" s="221">
        <v>1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172</v>
      </c>
      <c r="AU214" s="227" t="s">
        <v>82</v>
      </c>
      <c r="AV214" s="12" t="s">
        <v>82</v>
      </c>
      <c r="AW214" s="12" t="s">
        <v>36</v>
      </c>
      <c r="AX214" s="12" t="s">
        <v>73</v>
      </c>
      <c r="AY214" s="227" t="s">
        <v>162</v>
      </c>
    </row>
    <row r="215" spans="2:51" s="13" customFormat="1" ht="13.5">
      <c r="B215" s="228"/>
      <c r="C215" s="229"/>
      <c r="D215" s="218" t="s">
        <v>172</v>
      </c>
      <c r="E215" s="230" t="s">
        <v>23</v>
      </c>
      <c r="F215" s="231" t="s">
        <v>174</v>
      </c>
      <c r="G215" s="229"/>
      <c r="H215" s="232">
        <v>1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172</v>
      </c>
      <c r="AU215" s="238" t="s">
        <v>82</v>
      </c>
      <c r="AV215" s="13" t="s">
        <v>170</v>
      </c>
      <c r="AW215" s="13" t="s">
        <v>36</v>
      </c>
      <c r="AX215" s="13" t="s">
        <v>80</v>
      </c>
      <c r="AY215" s="238" t="s">
        <v>162</v>
      </c>
    </row>
    <row r="216" spans="2:65" s="1" customFormat="1" ht="25.5" customHeight="1">
      <c r="B216" s="42"/>
      <c r="C216" s="265" t="s">
        <v>381</v>
      </c>
      <c r="D216" s="265" t="s">
        <v>624</v>
      </c>
      <c r="E216" s="266" t="s">
        <v>1130</v>
      </c>
      <c r="F216" s="267" t="s">
        <v>1131</v>
      </c>
      <c r="G216" s="268" t="s">
        <v>168</v>
      </c>
      <c r="H216" s="269">
        <v>0.575</v>
      </c>
      <c r="I216" s="270"/>
      <c r="J216" s="271">
        <f>ROUND(I216*H216,2)</f>
        <v>0</v>
      </c>
      <c r="K216" s="267" t="s">
        <v>169</v>
      </c>
      <c r="L216" s="272"/>
      <c r="M216" s="273" t="s">
        <v>23</v>
      </c>
      <c r="N216" s="274" t="s">
        <v>44</v>
      </c>
      <c r="O216" s="43"/>
      <c r="P216" s="213">
        <f>O216*H216</f>
        <v>0</v>
      </c>
      <c r="Q216" s="213">
        <v>0.0052</v>
      </c>
      <c r="R216" s="213">
        <f>Q216*H216</f>
        <v>0.0029899999999999996</v>
      </c>
      <c r="S216" s="213">
        <v>0</v>
      </c>
      <c r="T216" s="214">
        <f>S216*H216</f>
        <v>0</v>
      </c>
      <c r="AR216" s="25" t="s">
        <v>371</v>
      </c>
      <c r="AT216" s="25" t="s">
        <v>624</v>
      </c>
      <c r="AU216" s="25" t="s">
        <v>82</v>
      </c>
      <c r="AY216" s="25" t="s">
        <v>162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5" t="s">
        <v>80</v>
      </c>
      <c r="BK216" s="215">
        <f>ROUND(I216*H216,2)</f>
        <v>0</v>
      </c>
      <c r="BL216" s="25" t="s">
        <v>266</v>
      </c>
      <c r="BM216" s="25" t="s">
        <v>1142</v>
      </c>
    </row>
    <row r="217" spans="2:51" s="12" customFormat="1" ht="13.5">
      <c r="B217" s="216"/>
      <c r="C217" s="217"/>
      <c r="D217" s="218" t="s">
        <v>172</v>
      </c>
      <c r="E217" s="217"/>
      <c r="F217" s="220" t="s">
        <v>1143</v>
      </c>
      <c r="G217" s="217"/>
      <c r="H217" s="221">
        <v>0.575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172</v>
      </c>
      <c r="AU217" s="227" t="s">
        <v>82</v>
      </c>
      <c r="AV217" s="12" t="s">
        <v>82</v>
      </c>
      <c r="AW217" s="12" t="s">
        <v>6</v>
      </c>
      <c r="AX217" s="12" t="s">
        <v>80</v>
      </c>
      <c r="AY217" s="227" t="s">
        <v>162</v>
      </c>
    </row>
    <row r="218" spans="2:65" s="1" customFormat="1" ht="25.5" customHeight="1">
      <c r="B218" s="42"/>
      <c r="C218" s="204" t="s">
        <v>388</v>
      </c>
      <c r="D218" s="204" t="s">
        <v>165</v>
      </c>
      <c r="E218" s="205" t="s">
        <v>1144</v>
      </c>
      <c r="F218" s="206" t="s">
        <v>1145</v>
      </c>
      <c r="G218" s="207" t="s">
        <v>177</v>
      </c>
      <c r="H218" s="208">
        <v>3</v>
      </c>
      <c r="I218" s="209"/>
      <c r="J218" s="210">
        <f>ROUND(I218*H218,2)</f>
        <v>0</v>
      </c>
      <c r="K218" s="206" t="s">
        <v>23</v>
      </c>
      <c r="L218" s="62"/>
      <c r="M218" s="211" t="s">
        <v>23</v>
      </c>
      <c r="N218" s="212" t="s">
        <v>44</v>
      </c>
      <c r="O218" s="43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AR218" s="25" t="s">
        <v>266</v>
      </c>
      <c r="AT218" s="25" t="s">
        <v>165</v>
      </c>
      <c r="AU218" s="25" t="s">
        <v>82</v>
      </c>
      <c r="AY218" s="25" t="s">
        <v>162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5" t="s">
        <v>80</v>
      </c>
      <c r="BK218" s="215">
        <f>ROUND(I218*H218,2)</f>
        <v>0</v>
      </c>
      <c r="BL218" s="25" t="s">
        <v>266</v>
      </c>
      <c r="BM218" s="25" t="s">
        <v>1146</v>
      </c>
    </row>
    <row r="219" spans="2:51" s="14" customFormat="1" ht="13.5">
      <c r="B219" s="241"/>
      <c r="C219" s="242"/>
      <c r="D219" s="218" t="s">
        <v>172</v>
      </c>
      <c r="E219" s="243" t="s">
        <v>23</v>
      </c>
      <c r="F219" s="244" t="s">
        <v>1120</v>
      </c>
      <c r="G219" s="242"/>
      <c r="H219" s="243" t="s">
        <v>23</v>
      </c>
      <c r="I219" s="245"/>
      <c r="J219" s="242"/>
      <c r="K219" s="242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172</v>
      </c>
      <c r="AU219" s="250" t="s">
        <v>82</v>
      </c>
      <c r="AV219" s="14" t="s">
        <v>80</v>
      </c>
      <c r="AW219" s="14" t="s">
        <v>36</v>
      </c>
      <c r="AX219" s="14" t="s">
        <v>73</v>
      </c>
      <c r="AY219" s="250" t="s">
        <v>162</v>
      </c>
    </row>
    <row r="220" spans="2:51" s="12" customFormat="1" ht="13.5">
      <c r="B220" s="216"/>
      <c r="C220" s="217"/>
      <c r="D220" s="218" t="s">
        <v>172</v>
      </c>
      <c r="E220" s="219" t="s">
        <v>23</v>
      </c>
      <c r="F220" s="220" t="s">
        <v>342</v>
      </c>
      <c r="G220" s="217"/>
      <c r="H220" s="221">
        <v>3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172</v>
      </c>
      <c r="AU220" s="227" t="s">
        <v>82</v>
      </c>
      <c r="AV220" s="12" t="s">
        <v>82</v>
      </c>
      <c r="AW220" s="12" t="s">
        <v>36</v>
      </c>
      <c r="AX220" s="12" t="s">
        <v>73</v>
      </c>
      <c r="AY220" s="227" t="s">
        <v>162</v>
      </c>
    </row>
    <row r="221" spans="2:51" s="13" customFormat="1" ht="13.5">
      <c r="B221" s="228"/>
      <c r="C221" s="229"/>
      <c r="D221" s="218" t="s">
        <v>172</v>
      </c>
      <c r="E221" s="230" t="s">
        <v>23</v>
      </c>
      <c r="F221" s="231" t="s">
        <v>174</v>
      </c>
      <c r="G221" s="229"/>
      <c r="H221" s="232">
        <v>3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172</v>
      </c>
      <c r="AU221" s="238" t="s">
        <v>82</v>
      </c>
      <c r="AV221" s="13" t="s">
        <v>170</v>
      </c>
      <c r="AW221" s="13" t="s">
        <v>36</v>
      </c>
      <c r="AX221" s="13" t="s">
        <v>80</v>
      </c>
      <c r="AY221" s="238" t="s">
        <v>162</v>
      </c>
    </row>
    <row r="222" spans="2:65" s="1" customFormat="1" ht="16.5" customHeight="1">
      <c r="B222" s="42"/>
      <c r="C222" s="265" t="s">
        <v>393</v>
      </c>
      <c r="D222" s="265" t="s">
        <v>624</v>
      </c>
      <c r="E222" s="266" t="s">
        <v>1147</v>
      </c>
      <c r="F222" s="267" t="s">
        <v>1148</v>
      </c>
      <c r="G222" s="268" t="s">
        <v>177</v>
      </c>
      <c r="H222" s="269">
        <v>3</v>
      </c>
      <c r="I222" s="270"/>
      <c r="J222" s="271">
        <f>ROUND(I222*H222,2)</f>
        <v>0</v>
      </c>
      <c r="K222" s="267" t="s">
        <v>23</v>
      </c>
      <c r="L222" s="272"/>
      <c r="M222" s="273" t="s">
        <v>23</v>
      </c>
      <c r="N222" s="274" t="s">
        <v>44</v>
      </c>
      <c r="O222" s="43"/>
      <c r="P222" s="213">
        <f>O222*H222</f>
        <v>0</v>
      </c>
      <c r="Q222" s="213">
        <v>0.0004</v>
      </c>
      <c r="R222" s="213">
        <f>Q222*H222</f>
        <v>0.0012000000000000001</v>
      </c>
      <c r="S222" s="213">
        <v>0</v>
      </c>
      <c r="T222" s="214">
        <f>S222*H222</f>
        <v>0</v>
      </c>
      <c r="AR222" s="25" t="s">
        <v>371</v>
      </c>
      <c r="AT222" s="25" t="s">
        <v>624</v>
      </c>
      <c r="AU222" s="25" t="s">
        <v>82</v>
      </c>
      <c r="AY222" s="25" t="s">
        <v>162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5" t="s">
        <v>80</v>
      </c>
      <c r="BK222" s="215">
        <f>ROUND(I222*H222,2)</f>
        <v>0</v>
      </c>
      <c r="BL222" s="25" t="s">
        <v>266</v>
      </c>
      <c r="BM222" s="25" t="s">
        <v>1149</v>
      </c>
    </row>
    <row r="223" spans="2:65" s="1" customFormat="1" ht="38.25" customHeight="1">
      <c r="B223" s="42"/>
      <c r="C223" s="204" t="s">
        <v>399</v>
      </c>
      <c r="D223" s="204" t="s">
        <v>165</v>
      </c>
      <c r="E223" s="205" t="s">
        <v>1150</v>
      </c>
      <c r="F223" s="206" t="s">
        <v>1151</v>
      </c>
      <c r="G223" s="207" t="s">
        <v>313</v>
      </c>
      <c r="H223" s="208">
        <v>0.492</v>
      </c>
      <c r="I223" s="209"/>
      <c r="J223" s="210">
        <f>ROUND(I223*H223,2)</f>
        <v>0</v>
      </c>
      <c r="K223" s="206" t="s">
        <v>169</v>
      </c>
      <c r="L223" s="62"/>
      <c r="M223" s="211" t="s">
        <v>23</v>
      </c>
      <c r="N223" s="212" t="s">
        <v>44</v>
      </c>
      <c r="O223" s="43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5" t="s">
        <v>266</v>
      </c>
      <c r="AT223" s="25" t="s">
        <v>165</v>
      </c>
      <c r="AU223" s="25" t="s">
        <v>82</v>
      </c>
      <c r="AY223" s="25" t="s">
        <v>162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5" t="s">
        <v>80</v>
      </c>
      <c r="BK223" s="215">
        <f>ROUND(I223*H223,2)</f>
        <v>0</v>
      </c>
      <c r="BL223" s="25" t="s">
        <v>266</v>
      </c>
      <c r="BM223" s="25" t="s">
        <v>1152</v>
      </c>
    </row>
    <row r="224" spans="2:63" s="11" customFormat="1" ht="29.85" customHeight="1">
      <c r="B224" s="188"/>
      <c r="C224" s="189"/>
      <c r="D224" s="190" t="s">
        <v>72</v>
      </c>
      <c r="E224" s="202" t="s">
        <v>397</v>
      </c>
      <c r="F224" s="202" t="s">
        <v>398</v>
      </c>
      <c r="G224" s="189"/>
      <c r="H224" s="189"/>
      <c r="I224" s="192"/>
      <c r="J224" s="203">
        <f>BK224</f>
        <v>0</v>
      </c>
      <c r="K224" s="189"/>
      <c r="L224" s="194"/>
      <c r="M224" s="195"/>
      <c r="N224" s="196"/>
      <c r="O224" s="196"/>
      <c r="P224" s="197">
        <f>SUM(P225:P241)</f>
        <v>0</v>
      </c>
      <c r="Q224" s="196"/>
      <c r="R224" s="197">
        <f>SUM(R225:R241)</f>
        <v>0.31916</v>
      </c>
      <c r="S224" s="196"/>
      <c r="T224" s="198">
        <f>SUM(T225:T241)</f>
        <v>0</v>
      </c>
      <c r="AR224" s="199" t="s">
        <v>82</v>
      </c>
      <c r="AT224" s="200" t="s">
        <v>72</v>
      </c>
      <c r="AU224" s="200" t="s">
        <v>80</v>
      </c>
      <c r="AY224" s="199" t="s">
        <v>162</v>
      </c>
      <c r="BK224" s="201">
        <f>SUM(BK225:BK241)</f>
        <v>0</v>
      </c>
    </row>
    <row r="225" spans="2:65" s="1" customFormat="1" ht="38.25" customHeight="1">
      <c r="B225" s="42"/>
      <c r="C225" s="204" t="s">
        <v>405</v>
      </c>
      <c r="D225" s="204" t="s">
        <v>165</v>
      </c>
      <c r="E225" s="205" t="s">
        <v>1153</v>
      </c>
      <c r="F225" s="206" t="s">
        <v>1154</v>
      </c>
      <c r="G225" s="207" t="s">
        <v>168</v>
      </c>
      <c r="H225" s="208">
        <v>5.04</v>
      </c>
      <c r="I225" s="209"/>
      <c r="J225" s="210">
        <f>ROUND(I225*H225,2)</f>
        <v>0</v>
      </c>
      <c r="K225" s="206" t="s">
        <v>23</v>
      </c>
      <c r="L225" s="62"/>
      <c r="M225" s="211" t="s">
        <v>23</v>
      </c>
      <c r="N225" s="212" t="s">
        <v>44</v>
      </c>
      <c r="O225" s="43"/>
      <c r="P225" s="213">
        <f>O225*H225</f>
        <v>0</v>
      </c>
      <c r="Q225" s="213">
        <v>0.00655</v>
      </c>
      <c r="R225" s="213">
        <f>Q225*H225</f>
        <v>0.033012</v>
      </c>
      <c r="S225" s="213">
        <v>0</v>
      </c>
      <c r="T225" s="214">
        <f>S225*H225</f>
        <v>0</v>
      </c>
      <c r="AR225" s="25" t="s">
        <v>266</v>
      </c>
      <c r="AT225" s="25" t="s">
        <v>165</v>
      </c>
      <c r="AU225" s="25" t="s">
        <v>82</v>
      </c>
      <c r="AY225" s="25" t="s">
        <v>162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5" t="s">
        <v>80</v>
      </c>
      <c r="BK225" s="215">
        <f>ROUND(I225*H225,2)</f>
        <v>0</v>
      </c>
      <c r="BL225" s="25" t="s">
        <v>266</v>
      </c>
      <c r="BM225" s="25" t="s">
        <v>1155</v>
      </c>
    </row>
    <row r="226" spans="2:51" s="14" customFormat="1" ht="13.5">
      <c r="B226" s="241"/>
      <c r="C226" s="242"/>
      <c r="D226" s="218" t="s">
        <v>172</v>
      </c>
      <c r="E226" s="243" t="s">
        <v>23</v>
      </c>
      <c r="F226" s="244" t="s">
        <v>777</v>
      </c>
      <c r="G226" s="242"/>
      <c r="H226" s="243" t="s">
        <v>23</v>
      </c>
      <c r="I226" s="245"/>
      <c r="J226" s="242"/>
      <c r="K226" s="242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172</v>
      </c>
      <c r="AU226" s="250" t="s">
        <v>82</v>
      </c>
      <c r="AV226" s="14" t="s">
        <v>80</v>
      </c>
      <c r="AW226" s="14" t="s">
        <v>36</v>
      </c>
      <c r="AX226" s="14" t="s">
        <v>73</v>
      </c>
      <c r="AY226" s="250" t="s">
        <v>162</v>
      </c>
    </row>
    <row r="227" spans="2:51" s="12" customFormat="1" ht="13.5">
      <c r="B227" s="216"/>
      <c r="C227" s="217"/>
      <c r="D227" s="218" t="s">
        <v>172</v>
      </c>
      <c r="E227" s="219" t="s">
        <v>23</v>
      </c>
      <c r="F227" s="220" t="s">
        <v>1156</v>
      </c>
      <c r="G227" s="217"/>
      <c r="H227" s="221">
        <v>5.04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172</v>
      </c>
      <c r="AU227" s="227" t="s">
        <v>82</v>
      </c>
      <c r="AV227" s="12" t="s">
        <v>82</v>
      </c>
      <c r="AW227" s="12" t="s">
        <v>36</v>
      </c>
      <c r="AX227" s="12" t="s">
        <v>73</v>
      </c>
      <c r="AY227" s="227" t="s">
        <v>162</v>
      </c>
    </row>
    <row r="228" spans="2:51" s="13" customFormat="1" ht="13.5">
      <c r="B228" s="228"/>
      <c r="C228" s="229"/>
      <c r="D228" s="218" t="s">
        <v>172</v>
      </c>
      <c r="E228" s="230" t="s">
        <v>23</v>
      </c>
      <c r="F228" s="231" t="s">
        <v>174</v>
      </c>
      <c r="G228" s="229"/>
      <c r="H228" s="232">
        <v>5.04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172</v>
      </c>
      <c r="AU228" s="238" t="s">
        <v>82</v>
      </c>
      <c r="AV228" s="13" t="s">
        <v>170</v>
      </c>
      <c r="AW228" s="13" t="s">
        <v>36</v>
      </c>
      <c r="AX228" s="13" t="s">
        <v>80</v>
      </c>
      <c r="AY228" s="238" t="s">
        <v>162</v>
      </c>
    </row>
    <row r="229" spans="2:65" s="1" customFormat="1" ht="25.5" customHeight="1">
      <c r="B229" s="42"/>
      <c r="C229" s="204" t="s">
        <v>412</v>
      </c>
      <c r="D229" s="204" t="s">
        <v>165</v>
      </c>
      <c r="E229" s="205" t="s">
        <v>1157</v>
      </c>
      <c r="F229" s="206" t="s">
        <v>1158</v>
      </c>
      <c r="G229" s="207" t="s">
        <v>186</v>
      </c>
      <c r="H229" s="208">
        <v>13.2</v>
      </c>
      <c r="I229" s="209"/>
      <c r="J229" s="210">
        <f>ROUND(I229*H229,2)</f>
        <v>0</v>
      </c>
      <c r="K229" s="206" t="s">
        <v>23</v>
      </c>
      <c r="L229" s="62"/>
      <c r="M229" s="211" t="s">
        <v>23</v>
      </c>
      <c r="N229" s="212" t="s">
        <v>44</v>
      </c>
      <c r="O229" s="43"/>
      <c r="P229" s="213">
        <f>O229*H229</f>
        <v>0</v>
      </c>
      <c r="Q229" s="213">
        <v>0.00094</v>
      </c>
      <c r="R229" s="213">
        <f>Q229*H229</f>
        <v>0.012407999999999999</v>
      </c>
      <c r="S229" s="213">
        <v>0</v>
      </c>
      <c r="T229" s="214">
        <f>S229*H229</f>
        <v>0</v>
      </c>
      <c r="AR229" s="25" t="s">
        <v>266</v>
      </c>
      <c r="AT229" s="25" t="s">
        <v>165</v>
      </c>
      <c r="AU229" s="25" t="s">
        <v>82</v>
      </c>
      <c r="AY229" s="25" t="s">
        <v>162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5" t="s">
        <v>80</v>
      </c>
      <c r="BK229" s="215">
        <f>ROUND(I229*H229,2)</f>
        <v>0</v>
      </c>
      <c r="BL229" s="25" t="s">
        <v>266</v>
      </c>
      <c r="BM229" s="25" t="s">
        <v>1159</v>
      </c>
    </row>
    <row r="230" spans="2:51" s="14" customFormat="1" ht="13.5">
      <c r="B230" s="241"/>
      <c r="C230" s="242"/>
      <c r="D230" s="218" t="s">
        <v>172</v>
      </c>
      <c r="E230" s="243" t="s">
        <v>23</v>
      </c>
      <c r="F230" s="244" t="s">
        <v>777</v>
      </c>
      <c r="G230" s="242"/>
      <c r="H230" s="243" t="s">
        <v>23</v>
      </c>
      <c r="I230" s="245"/>
      <c r="J230" s="242"/>
      <c r="K230" s="242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172</v>
      </c>
      <c r="AU230" s="250" t="s">
        <v>82</v>
      </c>
      <c r="AV230" s="14" t="s">
        <v>80</v>
      </c>
      <c r="AW230" s="14" t="s">
        <v>36</v>
      </c>
      <c r="AX230" s="14" t="s">
        <v>73</v>
      </c>
      <c r="AY230" s="250" t="s">
        <v>162</v>
      </c>
    </row>
    <row r="231" spans="2:51" s="12" customFormat="1" ht="13.5">
      <c r="B231" s="216"/>
      <c r="C231" s="217"/>
      <c r="D231" s="218" t="s">
        <v>172</v>
      </c>
      <c r="E231" s="219" t="s">
        <v>23</v>
      </c>
      <c r="F231" s="220" t="s">
        <v>1160</v>
      </c>
      <c r="G231" s="217"/>
      <c r="H231" s="221">
        <v>13.2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172</v>
      </c>
      <c r="AU231" s="227" t="s">
        <v>82</v>
      </c>
      <c r="AV231" s="12" t="s">
        <v>82</v>
      </c>
      <c r="AW231" s="12" t="s">
        <v>36</v>
      </c>
      <c r="AX231" s="12" t="s">
        <v>73</v>
      </c>
      <c r="AY231" s="227" t="s">
        <v>162</v>
      </c>
    </row>
    <row r="232" spans="2:51" s="13" customFormat="1" ht="13.5">
      <c r="B232" s="228"/>
      <c r="C232" s="229"/>
      <c r="D232" s="218" t="s">
        <v>172</v>
      </c>
      <c r="E232" s="230" t="s">
        <v>23</v>
      </c>
      <c r="F232" s="231" t="s">
        <v>174</v>
      </c>
      <c r="G232" s="229"/>
      <c r="H232" s="232">
        <v>13.2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172</v>
      </c>
      <c r="AU232" s="238" t="s">
        <v>82</v>
      </c>
      <c r="AV232" s="13" t="s">
        <v>170</v>
      </c>
      <c r="AW232" s="13" t="s">
        <v>36</v>
      </c>
      <c r="AX232" s="13" t="s">
        <v>80</v>
      </c>
      <c r="AY232" s="238" t="s">
        <v>162</v>
      </c>
    </row>
    <row r="233" spans="2:65" s="1" customFormat="1" ht="25.5" customHeight="1">
      <c r="B233" s="42"/>
      <c r="C233" s="204" t="s">
        <v>416</v>
      </c>
      <c r="D233" s="204" t="s">
        <v>165</v>
      </c>
      <c r="E233" s="205" t="s">
        <v>1161</v>
      </c>
      <c r="F233" s="206" t="s">
        <v>1162</v>
      </c>
      <c r="G233" s="207" t="s">
        <v>186</v>
      </c>
      <c r="H233" s="208">
        <v>68</v>
      </c>
      <c r="I233" s="209"/>
      <c r="J233" s="210">
        <f>ROUND(I233*H233,2)</f>
        <v>0</v>
      </c>
      <c r="K233" s="206" t="s">
        <v>23</v>
      </c>
      <c r="L233" s="62"/>
      <c r="M233" s="211" t="s">
        <v>23</v>
      </c>
      <c r="N233" s="212" t="s">
        <v>44</v>
      </c>
      <c r="O233" s="43"/>
      <c r="P233" s="213">
        <f>O233*H233</f>
        <v>0</v>
      </c>
      <c r="Q233" s="213">
        <v>0.00401</v>
      </c>
      <c r="R233" s="213">
        <f>Q233*H233</f>
        <v>0.27268</v>
      </c>
      <c r="S233" s="213">
        <v>0</v>
      </c>
      <c r="T233" s="214">
        <f>S233*H233</f>
        <v>0</v>
      </c>
      <c r="AR233" s="25" t="s">
        <v>266</v>
      </c>
      <c r="AT233" s="25" t="s">
        <v>165</v>
      </c>
      <c r="AU233" s="25" t="s">
        <v>82</v>
      </c>
      <c r="AY233" s="25" t="s">
        <v>162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25" t="s">
        <v>80</v>
      </c>
      <c r="BK233" s="215">
        <f>ROUND(I233*H233,2)</f>
        <v>0</v>
      </c>
      <c r="BL233" s="25" t="s">
        <v>266</v>
      </c>
      <c r="BM233" s="25" t="s">
        <v>1163</v>
      </c>
    </row>
    <row r="234" spans="2:51" s="14" customFormat="1" ht="13.5">
      <c r="B234" s="241"/>
      <c r="C234" s="242"/>
      <c r="D234" s="218" t="s">
        <v>172</v>
      </c>
      <c r="E234" s="243" t="s">
        <v>23</v>
      </c>
      <c r="F234" s="244" t="s">
        <v>777</v>
      </c>
      <c r="G234" s="242"/>
      <c r="H234" s="243" t="s">
        <v>23</v>
      </c>
      <c r="I234" s="245"/>
      <c r="J234" s="242"/>
      <c r="K234" s="242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172</v>
      </c>
      <c r="AU234" s="250" t="s">
        <v>82</v>
      </c>
      <c r="AV234" s="14" t="s">
        <v>80</v>
      </c>
      <c r="AW234" s="14" t="s">
        <v>36</v>
      </c>
      <c r="AX234" s="14" t="s">
        <v>73</v>
      </c>
      <c r="AY234" s="250" t="s">
        <v>162</v>
      </c>
    </row>
    <row r="235" spans="2:51" s="12" customFormat="1" ht="13.5">
      <c r="B235" s="216"/>
      <c r="C235" s="217"/>
      <c r="D235" s="218" t="s">
        <v>172</v>
      </c>
      <c r="E235" s="219" t="s">
        <v>23</v>
      </c>
      <c r="F235" s="220" t="s">
        <v>1164</v>
      </c>
      <c r="G235" s="217"/>
      <c r="H235" s="221">
        <v>68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172</v>
      </c>
      <c r="AU235" s="227" t="s">
        <v>82</v>
      </c>
      <c r="AV235" s="12" t="s">
        <v>82</v>
      </c>
      <c r="AW235" s="12" t="s">
        <v>36</v>
      </c>
      <c r="AX235" s="12" t="s">
        <v>73</v>
      </c>
      <c r="AY235" s="227" t="s">
        <v>162</v>
      </c>
    </row>
    <row r="236" spans="2:51" s="13" customFormat="1" ht="13.5">
      <c r="B236" s="228"/>
      <c r="C236" s="229"/>
      <c r="D236" s="218" t="s">
        <v>172</v>
      </c>
      <c r="E236" s="230" t="s">
        <v>23</v>
      </c>
      <c r="F236" s="231" t="s">
        <v>174</v>
      </c>
      <c r="G236" s="229"/>
      <c r="H236" s="232">
        <v>68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172</v>
      </c>
      <c r="AU236" s="238" t="s">
        <v>82</v>
      </c>
      <c r="AV236" s="13" t="s">
        <v>170</v>
      </c>
      <c r="AW236" s="13" t="s">
        <v>36</v>
      </c>
      <c r="AX236" s="13" t="s">
        <v>80</v>
      </c>
      <c r="AY236" s="238" t="s">
        <v>162</v>
      </c>
    </row>
    <row r="237" spans="2:65" s="1" customFormat="1" ht="38.25" customHeight="1">
      <c r="B237" s="42"/>
      <c r="C237" s="204" t="s">
        <v>421</v>
      </c>
      <c r="D237" s="204" t="s">
        <v>165</v>
      </c>
      <c r="E237" s="205" t="s">
        <v>1165</v>
      </c>
      <c r="F237" s="206" t="s">
        <v>1166</v>
      </c>
      <c r="G237" s="207" t="s">
        <v>177</v>
      </c>
      <c r="H237" s="208">
        <v>1</v>
      </c>
      <c r="I237" s="209"/>
      <c r="J237" s="210">
        <f>ROUND(I237*H237,2)</f>
        <v>0</v>
      </c>
      <c r="K237" s="206" t="s">
        <v>23</v>
      </c>
      <c r="L237" s="62"/>
      <c r="M237" s="211" t="s">
        <v>23</v>
      </c>
      <c r="N237" s="212" t="s">
        <v>44</v>
      </c>
      <c r="O237" s="43"/>
      <c r="P237" s="213">
        <f>O237*H237</f>
        <v>0</v>
      </c>
      <c r="Q237" s="213">
        <v>0.00106</v>
      </c>
      <c r="R237" s="213">
        <f>Q237*H237</f>
        <v>0.00106</v>
      </c>
      <c r="S237" s="213">
        <v>0</v>
      </c>
      <c r="T237" s="214">
        <f>S237*H237</f>
        <v>0</v>
      </c>
      <c r="AR237" s="25" t="s">
        <v>266</v>
      </c>
      <c r="AT237" s="25" t="s">
        <v>165</v>
      </c>
      <c r="AU237" s="25" t="s">
        <v>82</v>
      </c>
      <c r="AY237" s="25" t="s">
        <v>162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5" t="s">
        <v>80</v>
      </c>
      <c r="BK237" s="215">
        <f>ROUND(I237*H237,2)</f>
        <v>0</v>
      </c>
      <c r="BL237" s="25" t="s">
        <v>266</v>
      </c>
      <c r="BM237" s="25" t="s">
        <v>1167</v>
      </c>
    </row>
    <row r="238" spans="2:51" s="14" customFormat="1" ht="13.5">
      <c r="B238" s="241"/>
      <c r="C238" s="242"/>
      <c r="D238" s="218" t="s">
        <v>172</v>
      </c>
      <c r="E238" s="243" t="s">
        <v>23</v>
      </c>
      <c r="F238" s="244" t="s">
        <v>777</v>
      </c>
      <c r="G238" s="242"/>
      <c r="H238" s="243" t="s">
        <v>23</v>
      </c>
      <c r="I238" s="245"/>
      <c r="J238" s="242"/>
      <c r="K238" s="242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172</v>
      </c>
      <c r="AU238" s="250" t="s">
        <v>82</v>
      </c>
      <c r="AV238" s="14" t="s">
        <v>80</v>
      </c>
      <c r="AW238" s="14" t="s">
        <v>36</v>
      </c>
      <c r="AX238" s="14" t="s">
        <v>73</v>
      </c>
      <c r="AY238" s="250" t="s">
        <v>162</v>
      </c>
    </row>
    <row r="239" spans="2:51" s="12" customFormat="1" ht="13.5">
      <c r="B239" s="216"/>
      <c r="C239" s="217"/>
      <c r="D239" s="218" t="s">
        <v>172</v>
      </c>
      <c r="E239" s="219" t="s">
        <v>23</v>
      </c>
      <c r="F239" s="220" t="s">
        <v>303</v>
      </c>
      <c r="G239" s="217"/>
      <c r="H239" s="221">
        <v>1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172</v>
      </c>
      <c r="AU239" s="227" t="s">
        <v>82</v>
      </c>
      <c r="AV239" s="12" t="s">
        <v>82</v>
      </c>
      <c r="AW239" s="12" t="s">
        <v>36</v>
      </c>
      <c r="AX239" s="12" t="s">
        <v>73</v>
      </c>
      <c r="AY239" s="227" t="s">
        <v>162</v>
      </c>
    </row>
    <row r="240" spans="2:51" s="13" customFormat="1" ht="13.5">
      <c r="B240" s="228"/>
      <c r="C240" s="229"/>
      <c r="D240" s="218" t="s">
        <v>172</v>
      </c>
      <c r="E240" s="230" t="s">
        <v>23</v>
      </c>
      <c r="F240" s="231" t="s">
        <v>174</v>
      </c>
      <c r="G240" s="229"/>
      <c r="H240" s="232">
        <v>1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172</v>
      </c>
      <c r="AU240" s="238" t="s">
        <v>82</v>
      </c>
      <c r="AV240" s="13" t="s">
        <v>170</v>
      </c>
      <c r="AW240" s="13" t="s">
        <v>36</v>
      </c>
      <c r="AX240" s="13" t="s">
        <v>80</v>
      </c>
      <c r="AY240" s="238" t="s">
        <v>162</v>
      </c>
    </row>
    <row r="241" spans="2:65" s="1" customFormat="1" ht="38.25" customHeight="1">
      <c r="B241" s="42"/>
      <c r="C241" s="204" t="s">
        <v>427</v>
      </c>
      <c r="D241" s="204" t="s">
        <v>165</v>
      </c>
      <c r="E241" s="205" t="s">
        <v>780</v>
      </c>
      <c r="F241" s="206" t="s">
        <v>781</v>
      </c>
      <c r="G241" s="207" t="s">
        <v>313</v>
      </c>
      <c r="H241" s="208">
        <v>0.319</v>
      </c>
      <c r="I241" s="209"/>
      <c r="J241" s="210">
        <f>ROUND(I241*H241,2)</f>
        <v>0</v>
      </c>
      <c r="K241" s="206" t="s">
        <v>169</v>
      </c>
      <c r="L241" s="62"/>
      <c r="M241" s="211" t="s">
        <v>23</v>
      </c>
      <c r="N241" s="212" t="s">
        <v>44</v>
      </c>
      <c r="O241" s="43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AR241" s="25" t="s">
        <v>266</v>
      </c>
      <c r="AT241" s="25" t="s">
        <v>165</v>
      </c>
      <c r="AU241" s="25" t="s">
        <v>82</v>
      </c>
      <c r="AY241" s="25" t="s">
        <v>162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25" t="s">
        <v>80</v>
      </c>
      <c r="BK241" s="215">
        <f>ROUND(I241*H241,2)</f>
        <v>0</v>
      </c>
      <c r="BL241" s="25" t="s">
        <v>266</v>
      </c>
      <c r="BM241" s="25" t="s">
        <v>782</v>
      </c>
    </row>
    <row r="242" spans="2:63" s="11" customFormat="1" ht="29.85" customHeight="1">
      <c r="B242" s="188"/>
      <c r="C242" s="189"/>
      <c r="D242" s="190" t="s">
        <v>72</v>
      </c>
      <c r="E242" s="202" t="s">
        <v>410</v>
      </c>
      <c r="F242" s="202" t="s">
        <v>411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SUM(P243:P270)</f>
        <v>0</v>
      </c>
      <c r="Q242" s="196"/>
      <c r="R242" s="197">
        <f>SUM(R243:R270)</f>
        <v>0.12319999999999999</v>
      </c>
      <c r="S242" s="196"/>
      <c r="T242" s="198">
        <f>SUM(T243:T270)</f>
        <v>0</v>
      </c>
      <c r="AR242" s="199" t="s">
        <v>82</v>
      </c>
      <c r="AT242" s="200" t="s">
        <v>72</v>
      </c>
      <c r="AU242" s="200" t="s">
        <v>80</v>
      </c>
      <c r="AY242" s="199" t="s">
        <v>162</v>
      </c>
      <c r="BK242" s="201">
        <f>SUM(BK243:BK270)</f>
        <v>0</v>
      </c>
    </row>
    <row r="243" spans="2:65" s="1" customFormat="1" ht="25.5" customHeight="1">
      <c r="B243" s="42"/>
      <c r="C243" s="204" t="s">
        <v>432</v>
      </c>
      <c r="D243" s="204" t="s">
        <v>165</v>
      </c>
      <c r="E243" s="205" t="s">
        <v>1168</v>
      </c>
      <c r="F243" s="206" t="s">
        <v>1169</v>
      </c>
      <c r="G243" s="207" t="s">
        <v>177</v>
      </c>
      <c r="H243" s="208">
        <v>1</v>
      </c>
      <c r="I243" s="209"/>
      <c r="J243" s="210">
        <f aca="true" t="shared" si="0" ref="J243:J253">ROUND(I243*H243,2)</f>
        <v>0</v>
      </c>
      <c r="K243" s="206" t="s">
        <v>23</v>
      </c>
      <c r="L243" s="62"/>
      <c r="M243" s="211" t="s">
        <v>23</v>
      </c>
      <c r="N243" s="212" t="s">
        <v>44</v>
      </c>
      <c r="O243" s="43"/>
      <c r="P243" s="213">
        <f aca="true" t="shared" si="1" ref="P243:P253">O243*H243</f>
        <v>0</v>
      </c>
      <c r="Q243" s="213">
        <v>0.00026</v>
      </c>
      <c r="R243" s="213">
        <f aca="true" t="shared" si="2" ref="R243:R253">Q243*H243</f>
        <v>0.00026</v>
      </c>
      <c r="S243" s="213">
        <v>0</v>
      </c>
      <c r="T243" s="214">
        <f aca="true" t="shared" si="3" ref="T243:T253">S243*H243</f>
        <v>0</v>
      </c>
      <c r="AR243" s="25" t="s">
        <v>266</v>
      </c>
      <c r="AT243" s="25" t="s">
        <v>165</v>
      </c>
      <c r="AU243" s="25" t="s">
        <v>82</v>
      </c>
      <c r="AY243" s="25" t="s">
        <v>162</v>
      </c>
      <c r="BE243" s="215">
        <f aca="true" t="shared" si="4" ref="BE243:BE253">IF(N243="základní",J243,0)</f>
        <v>0</v>
      </c>
      <c r="BF243" s="215">
        <f aca="true" t="shared" si="5" ref="BF243:BF253">IF(N243="snížená",J243,0)</f>
        <v>0</v>
      </c>
      <c r="BG243" s="215">
        <f aca="true" t="shared" si="6" ref="BG243:BG253">IF(N243="zákl. přenesená",J243,0)</f>
        <v>0</v>
      </c>
      <c r="BH243" s="215">
        <f aca="true" t="shared" si="7" ref="BH243:BH253">IF(N243="sníž. přenesená",J243,0)</f>
        <v>0</v>
      </c>
      <c r="BI243" s="215">
        <f aca="true" t="shared" si="8" ref="BI243:BI253">IF(N243="nulová",J243,0)</f>
        <v>0</v>
      </c>
      <c r="BJ243" s="25" t="s">
        <v>80</v>
      </c>
      <c r="BK243" s="215">
        <f aca="true" t="shared" si="9" ref="BK243:BK253">ROUND(I243*H243,2)</f>
        <v>0</v>
      </c>
      <c r="BL243" s="25" t="s">
        <v>266</v>
      </c>
      <c r="BM243" s="25" t="s">
        <v>1170</v>
      </c>
    </row>
    <row r="244" spans="2:65" s="1" customFormat="1" ht="25.5" customHeight="1">
      <c r="B244" s="42"/>
      <c r="C244" s="204" t="s">
        <v>437</v>
      </c>
      <c r="D244" s="204" t="s">
        <v>165</v>
      </c>
      <c r="E244" s="205" t="s">
        <v>1171</v>
      </c>
      <c r="F244" s="206" t="s">
        <v>1172</v>
      </c>
      <c r="G244" s="207" t="s">
        <v>177</v>
      </c>
      <c r="H244" s="208">
        <v>3</v>
      </c>
      <c r="I244" s="209"/>
      <c r="J244" s="210">
        <f t="shared" si="0"/>
        <v>0</v>
      </c>
      <c r="K244" s="206" t="s">
        <v>23</v>
      </c>
      <c r="L244" s="62"/>
      <c r="M244" s="211" t="s">
        <v>23</v>
      </c>
      <c r="N244" s="212" t="s">
        <v>44</v>
      </c>
      <c r="O244" s="43"/>
      <c r="P244" s="213">
        <f t="shared" si="1"/>
        <v>0</v>
      </c>
      <c r="Q244" s="213">
        <v>0.00026</v>
      </c>
      <c r="R244" s="213">
        <f t="shared" si="2"/>
        <v>0.0007799999999999999</v>
      </c>
      <c r="S244" s="213">
        <v>0</v>
      </c>
      <c r="T244" s="214">
        <f t="shared" si="3"/>
        <v>0</v>
      </c>
      <c r="AR244" s="25" t="s">
        <v>266</v>
      </c>
      <c r="AT244" s="25" t="s">
        <v>165</v>
      </c>
      <c r="AU244" s="25" t="s">
        <v>82</v>
      </c>
      <c r="AY244" s="25" t="s">
        <v>162</v>
      </c>
      <c r="BE244" s="215">
        <f t="shared" si="4"/>
        <v>0</v>
      </c>
      <c r="BF244" s="215">
        <f t="shared" si="5"/>
        <v>0</v>
      </c>
      <c r="BG244" s="215">
        <f t="shared" si="6"/>
        <v>0</v>
      </c>
      <c r="BH244" s="215">
        <f t="shared" si="7"/>
        <v>0</v>
      </c>
      <c r="BI244" s="215">
        <f t="shared" si="8"/>
        <v>0</v>
      </c>
      <c r="BJ244" s="25" t="s">
        <v>80</v>
      </c>
      <c r="BK244" s="215">
        <f t="shared" si="9"/>
        <v>0</v>
      </c>
      <c r="BL244" s="25" t="s">
        <v>266</v>
      </c>
      <c r="BM244" s="25" t="s">
        <v>1173</v>
      </c>
    </row>
    <row r="245" spans="2:65" s="1" customFormat="1" ht="25.5" customHeight="1">
      <c r="B245" s="42"/>
      <c r="C245" s="204" t="s">
        <v>442</v>
      </c>
      <c r="D245" s="204" t="s">
        <v>165</v>
      </c>
      <c r="E245" s="205" t="s">
        <v>1174</v>
      </c>
      <c r="F245" s="206" t="s">
        <v>1175</v>
      </c>
      <c r="G245" s="207" t="s">
        <v>177</v>
      </c>
      <c r="H245" s="208">
        <v>1</v>
      </c>
      <c r="I245" s="209"/>
      <c r="J245" s="210">
        <f t="shared" si="0"/>
        <v>0</v>
      </c>
      <c r="K245" s="206" t="s">
        <v>23</v>
      </c>
      <c r="L245" s="62"/>
      <c r="M245" s="211" t="s">
        <v>23</v>
      </c>
      <c r="N245" s="212" t="s">
        <v>44</v>
      </c>
      <c r="O245" s="43"/>
      <c r="P245" s="213">
        <f t="shared" si="1"/>
        <v>0</v>
      </c>
      <c r="Q245" s="213">
        <v>0.00026</v>
      </c>
      <c r="R245" s="213">
        <f t="shared" si="2"/>
        <v>0.00026</v>
      </c>
      <c r="S245" s="213">
        <v>0</v>
      </c>
      <c r="T245" s="214">
        <f t="shared" si="3"/>
        <v>0</v>
      </c>
      <c r="AR245" s="25" t="s">
        <v>266</v>
      </c>
      <c r="AT245" s="25" t="s">
        <v>165</v>
      </c>
      <c r="AU245" s="25" t="s">
        <v>82</v>
      </c>
      <c r="AY245" s="25" t="s">
        <v>162</v>
      </c>
      <c r="BE245" s="215">
        <f t="shared" si="4"/>
        <v>0</v>
      </c>
      <c r="BF245" s="215">
        <f t="shared" si="5"/>
        <v>0</v>
      </c>
      <c r="BG245" s="215">
        <f t="shared" si="6"/>
        <v>0</v>
      </c>
      <c r="BH245" s="215">
        <f t="shared" si="7"/>
        <v>0</v>
      </c>
      <c r="BI245" s="215">
        <f t="shared" si="8"/>
        <v>0</v>
      </c>
      <c r="BJ245" s="25" t="s">
        <v>80</v>
      </c>
      <c r="BK245" s="215">
        <f t="shared" si="9"/>
        <v>0</v>
      </c>
      <c r="BL245" s="25" t="s">
        <v>266</v>
      </c>
      <c r="BM245" s="25" t="s">
        <v>1176</v>
      </c>
    </row>
    <row r="246" spans="2:65" s="1" customFormat="1" ht="25.5" customHeight="1">
      <c r="B246" s="42"/>
      <c r="C246" s="204" t="s">
        <v>448</v>
      </c>
      <c r="D246" s="204" t="s">
        <v>165</v>
      </c>
      <c r="E246" s="205" t="s">
        <v>1177</v>
      </c>
      <c r="F246" s="206" t="s">
        <v>1178</v>
      </c>
      <c r="G246" s="207" t="s">
        <v>177</v>
      </c>
      <c r="H246" s="208">
        <v>1</v>
      </c>
      <c r="I246" s="209"/>
      <c r="J246" s="210">
        <f t="shared" si="0"/>
        <v>0</v>
      </c>
      <c r="K246" s="206" t="s">
        <v>23</v>
      </c>
      <c r="L246" s="62"/>
      <c r="M246" s="211" t="s">
        <v>23</v>
      </c>
      <c r="N246" s="212" t="s">
        <v>44</v>
      </c>
      <c r="O246" s="43"/>
      <c r="P246" s="213">
        <f t="shared" si="1"/>
        <v>0</v>
      </c>
      <c r="Q246" s="213">
        <v>0.00026</v>
      </c>
      <c r="R246" s="213">
        <f t="shared" si="2"/>
        <v>0.00026</v>
      </c>
      <c r="S246" s="213">
        <v>0</v>
      </c>
      <c r="T246" s="214">
        <f t="shared" si="3"/>
        <v>0</v>
      </c>
      <c r="AR246" s="25" t="s">
        <v>266</v>
      </c>
      <c r="AT246" s="25" t="s">
        <v>165</v>
      </c>
      <c r="AU246" s="25" t="s">
        <v>82</v>
      </c>
      <c r="AY246" s="25" t="s">
        <v>162</v>
      </c>
      <c r="BE246" s="215">
        <f t="shared" si="4"/>
        <v>0</v>
      </c>
      <c r="BF246" s="215">
        <f t="shared" si="5"/>
        <v>0</v>
      </c>
      <c r="BG246" s="215">
        <f t="shared" si="6"/>
        <v>0</v>
      </c>
      <c r="BH246" s="215">
        <f t="shared" si="7"/>
        <v>0</v>
      </c>
      <c r="BI246" s="215">
        <f t="shared" si="8"/>
        <v>0</v>
      </c>
      <c r="BJ246" s="25" t="s">
        <v>80</v>
      </c>
      <c r="BK246" s="215">
        <f t="shared" si="9"/>
        <v>0</v>
      </c>
      <c r="BL246" s="25" t="s">
        <v>266</v>
      </c>
      <c r="BM246" s="25" t="s">
        <v>1179</v>
      </c>
    </row>
    <row r="247" spans="2:65" s="1" customFormat="1" ht="25.5" customHeight="1">
      <c r="B247" s="42"/>
      <c r="C247" s="204" t="s">
        <v>454</v>
      </c>
      <c r="D247" s="204" t="s">
        <v>165</v>
      </c>
      <c r="E247" s="205" t="s">
        <v>1180</v>
      </c>
      <c r="F247" s="206" t="s">
        <v>1181</v>
      </c>
      <c r="G247" s="207" t="s">
        <v>177</v>
      </c>
      <c r="H247" s="208">
        <v>3</v>
      </c>
      <c r="I247" s="209"/>
      <c r="J247" s="210">
        <f t="shared" si="0"/>
        <v>0</v>
      </c>
      <c r="K247" s="206" t="s">
        <v>23</v>
      </c>
      <c r="L247" s="62"/>
      <c r="M247" s="211" t="s">
        <v>23</v>
      </c>
      <c r="N247" s="212" t="s">
        <v>44</v>
      </c>
      <c r="O247" s="43"/>
      <c r="P247" s="213">
        <f t="shared" si="1"/>
        <v>0</v>
      </c>
      <c r="Q247" s="213">
        <v>0.00026</v>
      </c>
      <c r="R247" s="213">
        <f t="shared" si="2"/>
        <v>0.0007799999999999999</v>
      </c>
      <c r="S247" s="213">
        <v>0</v>
      </c>
      <c r="T247" s="214">
        <f t="shared" si="3"/>
        <v>0</v>
      </c>
      <c r="AR247" s="25" t="s">
        <v>266</v>
      </c>
      <c r="AT247" s="25" t="s">
        <v>165</v>
      </c>
      <c r="AU247" s="25" t="s">
        <v>82</v>
      </c>
      <c r="AY247" s="25" t="s">
        <v>162</v>
      </c>
      <c r="BE247" s="215">
        <f t="shared" si="4"/>
        <v>0</v>
      </c>
      <c r="BF247" s="215">
        <f t="shared" si="5"/>
        <v>0</v>
      </c>
      <c r="BG247" s="215">
        <f t="shared" si="6"/>
        <v>0</v>
      </c>
      <c r="BH247" s="215">
        <f t="shared" si="7"/>
        <v>0</v>
      </c>
      <c r="BI247" s="215">
        <f t="shared" si="8"/>
        <v>0</v>
      </c>
      <c r="BJ247" s="25" t="s">
        <v>80</v>
      </c>
      <c r="BK247" s="215">
        <f t="shared" si="9"/>
        <v>0</v>
      </c>
      <c r="BL247" s="25" t="s">
        <v>266</v>
      </c>
      <c r="BM247" s="25" t="s">
        <v>1182</v>
      </c>
    </row>
    <row r="248" spans="2:65" s="1" customFormat="1" ht="25.5" customHeight="1">
      <c r="B248" s="42"/>
      <c r="C248" s="204" t="s">
        <v>458</v>
      </c>
      <c r="D248" s="204" t="s">
        <v>165</v>
      </c>
      <c r="E248" s="205" t="s">
        <v>1183</v>
      </c>
      <c r="F248" s="206" t="s">
        <v>1184</v>
      </c>
      <c r="G248" s="207" t="s">
        <v>177</v>
      </c>
      <c r="H248" s="208">
        <v>3</v>
      </c>
      <c r="I248" s="209"/>
      <c r="J248" s="210">
        <f t="shared" si="0"/>
        <v>0</v>
      </c>
      <c r="K248" s="206" t="s">
        <v>23</v>
      </c>
      <c r="L248" s="62"/>
      <c r="M248" s="211" t="s">
        <v>23</v>
      </c>
      <c r="N248" s="212" t="s">
        <v>44</v>
      </c>
      <c r="O248" s="43"/>
      <c r="P248" s="213">
        <f t="shared" si="1"/>
        <v>0</v>
      </c>
      <c r="Q248" s="213">
        <v>0.00026</v>
      </c>
      <c r="R248" s="213">
        <f t="shared" si="2"/>
        <v>0.0007799999999999999</v>
      </c>
      <c r="S248" s="213">
        <v>0</v>
      </c>
      <c r="T248" s="214">
        <f t="shared" si="3"/>
        <v>0</v>
      </c>
      <c r="AR248" s="25" t="s">
        <v>266</v>
      </c>
      <c r="AT248" s="25" t="s">
        <v>165</v>
      </c>
      <c r="AU248" s="25" t="s">
        <v>82</v>
      </c>
      <c r="AY248" s="25" t="s">
        <v>162</v>
      </c>
      <c r="BE248" s="215">
        <f t="shared" si="4"/>
        <v>0</v>
      </c>
      <c r="BF248" s="215">
        <f t="shared" si="5"/>
        <v>0</v>
      </c>
      <c r="BG248" s="215">
        <f t="shared" si="6"/>
        <v>0</v>
      </c>
      <c r="BH248" s="215">
        <f t="shared" si="7"/>
        <v>0</v>
      </c>
      <c r="BI248" s="215">
        <f t="shared" si="8"/>
        <v>0</v>
      </c>
      <c r="BJ248" s="25" t="s">
        <v>80</v>
      </c>
      <c r="BK248" s="215">
        <f t="shared" si="9"/>
        <v>0</v>
      </c>
      <c r="BL248" s="25" t="s">
        <v>266</v>
      </c>
      <c r="BM248" s="25" t="s">
        <v>1185</v>
      </c>
    </row>
    <row r="249" spans="2:65" s="1" customFormat="1" ht="25.5" customHeight="1">
      <c r="B249" s="42"/>
      <c r="C249" s="204" t="s">
        <v>724</v>
      </c>
      <c r="D249" s="204" t="s">
        <v>165</v>
      </c>
      <c r="E249" s="205" t="s">
        <v>1186</v>
      </c>
      <c r="F249" s="206" t="s">
        <v>1187</v>
      </c>
      <c r="G249" s="207" t="s">
        <v>177</v>
      </c>
      <c r="H249" s="208">
        <v>2</v>
      </c>
      <c r="I249" s="209"/>
      <c r="J249" s="210">
        <f t="shared" si="0"/>
        <v>0</v>
      </c>
      <c r="K249" s="206" t="s">
        <v>23</v>
      </c>
      <c r="L249" s="62"/>
      <c r="M249" s="211" t="s">
        <v>23</v>
      </c>
      <c r="N249" s="212" t="s">
        <v>44</v>
      </c>
      <c r="O249" s="43"/>
      <c r="P249" s="213">
        <f t="shared" si="1"/>
        <v>0</v>
      </c>
      <c r="Q249" s="213">
        <v>0.00026</v>
      </c>
      <c r="R249" s="213">
        <f t="shared" si="2"/>
        <v>0.00052</v>
      </c>
      <c r="S249" s="213">
        <v>0</v>
      </c>
      <c r="T249" s="214">
        <f t="shared" si="3"/>
        <v>0</v>
      </c>
      <c r="AR249" s="25" t="s">
        <v>266</v>
      </c>
      <c r="AT249" s="25" t="s">
        <v>165</v>
      </c>
      <c r="AU249" s="25" t="s">
        <v>82</v>
      </c>
      <c r="AY249" s="25" t="s">
        <v>162</v>
      </c>
      <c r="BE249" s="215">
        <f t="shared" si="4"/>
        <v>0</v>
      </c>
      <c r="BF249" s="215">
        <f t="shared" si="5"/>
        <v>0</v>
      </c>
      <c r="BG249" s="215">
        <f t="shared" si="6"/>
        <v>0</v>
      </c>
      <c r="BH249" s="215">
        <f t="shared" si="7"/>
        <v>0</v>
      </c>
      <c r="BI249" s="215">
        <f t="shared" si="8"/>
        <v>0</v>
      </c>
      <c r="BJ249" s="25" t="s">
        <v>80</v>
      </c>
      <c r="BK249" s="215">
        <f t="shared" si="9"/>
        <v>0</v>
      </c>
      <c r="BL249" s="25" t="s">
        <v>266</v>
      </c>
      <c r="BM249" s="25" t="s">
        <v>1188</v>
      </c>
    </row>
    <row r="250" spans="2:65" s="1" customFormat="1" ht="25.5" customHeight="1">
      <c r="B250" s="42"/>
      <c r="C250" s="204" t="s">
        <v>728</v>
      </c>
      <c r="D250" s="204" t="s">
        <v>165</v>
      </c>
      <c r="E250" s="205" t="s">
        <v>1189</v>
      </c>
      <c r="F250" s="206" t="s">
        <v>1190</v>
      </c>
      <c r="G250" s="207" t="s">
        <v>177</v>
      </c>
      <c r="H250" s="208">
        <v>3</v>
      </c>
      <c r="I250" s="209"/>
      <c r="J250" s="210">
        <f t="shared" si="0"/>
        <v>0</v>
      </c>
      <c r="K250" s="206" t="s">
        <v>169</v>
      </c>
      <c r="L250" s="62"/>
      <c r="M250" s="211" t="s">
        <v>23</v>
      </c>
      <c r="N250" s="212" t="s">
        <v>44</v>
      </c>
      <c r="O250" s="43"/>
      <c r="P250" s="213">
        <f t="shared" si="1"/>
        <v>0</v>
      </c>
      <c r="Q250" s="213">
        <v>0.00092</v>
      </c>
      <c r="R250" s="213">
        <f t="shared" si="2"/>
        <v>0.0027600000000000003</v>
      </c>
      <c r="S250" s="213">
        <v>0</v>
      </c>
      <c r="T250" s="214">
        <f t="shared" si="3"/>
        <v>0</v>
      </c>
      <c r="AR250" s="25" t="s">
        <v>266</v>
      </c>
      <c r="AT250" s="25" t="s">
        <v>165</v>
      </c>
      <c r="AU250" s="25" t="s">
        <v>82</v>
      </c>
      <c r="AY250" s="25" t="s">
        <v>162</v>
      </c>
      <c r="BE250" s="215">
        <f t="shared" si="4"/>
        <v>0</v>
      </c>
      <c r="BF250" s="215">
        <f t="shared" si="5"/>
        <v>0</v>
      </c>
      <c r="BG250" s="215">
        <f t="shared" si="6"/>
        <v>0</v>
      </c>
      <c r="BH250" s="215">
        <f t="shared" si="7"/>
        <v>0</v>
      </c>
      <c r="BI250" s="215">
        <f t="shared" si="8"/>
        <v>0</v>
      </c>
      <c r="BJ250" s="25" t="s">
        <v>80</v>
      </c>
      <c r="BK250" s="215">
        <f t="shared" si="9"/>
        <v>0</v>
      </c>
      <c r="BL250" s="25" t="s">
        <v>266</v>
      </c>
      <c r="BM250" s="25" t="s">
        <v>1191</v>
      </c>
    </row>
    <row r="251" spans="2:65" s="1" customFormat="1" ht="16.5" customHeight="1">
      <c r="B251" s="42"/>
      <c r="C251" s="265" t="s">
        <v>730</v>
      </c>
      <c r="D251" s="265" t="s">
        <v>624</v>
      </c>
      <c r="E251" s="266" t="s">
        <v>1192</v>
      </c>
      <c r="F251" s="267" t="s">
        <v>1193</v>
      </c>
      <c r="G251" s="268" t="s">
        <v>177</v>
      </c>
      <c r="H251" s="269">
        <v>2</v>
      </c>
      <c r="I251" s="270"/>
      <c r="J251" s="271">
        <f t="shared" si="0"/>
        <v>0</v>
      </c>
      <c r="K251" s="267" t="s">
        <v>23</v>
      </c>
      <c r="L251" s="272"/>
      <c r="M251" s="273" t="s">
        <v>23</v>
      </c>
      <c r="N251" s="274" t="s">
        <v>44</v>
      </c>
      <c r="O251" s="43"/>
      <c r="P251" s="213">
        <f t="shared" si="1"/>
        <v>0</v>
      </c>
      <c r="Q251" s="213">
        <v>0.029</v>
      </c>
      <c r="R251" s="213">
        <f t="shared" si="2"/>
        <v>0.058</v>
      </c>
      <c r="S251" s="213">
        <v>0</v>
      </c>
      <c r="T251" s="214">
        <f t="shared" si="3"/>
        <v>0</v>
      </c>
      <c r="AR251" s="25" t="s">
        <v>371</v>
      </c>
      <c r="AT251" s="25" t="s">
        <v>624</v>
      </c>
      <c r="AU251" s="25" t="s">
        <v>82</v>
      </c>
      <c r="AY251" s="25" t="s">
        <v>162</v>
      </c>
      <c r="BE251" s="215">
        <f t="shared" si="4"/>
        <v>0</v>
      </c>
      <c r="BF251" s="215">
        <f t="shared" si="5"/>
        <v>0</v>
      </c>
      <c r="BG251" s="215">
        <f t="shared" si="6"/>
        <v>0</v>
      </c>
      <c r="BH251" s="215">
        <f t="shared" si="7"/>
        <v>0</v>
      </c>
      <c r="BI251" s="215">
        <f t="shared" si="8"/>
        <v>0</v>
      </c>
      <c r="BJ251" s="25" t="s">
        <v>80</v>
      </c>
      <c r="BK251" s="215">
        <f t="shared" si="9"/>
        <v>0</v>
      </c>
      <c r="BL251" s="25" t="s">
        <v>266</v>
      </c>
      <c r="BM251" s="25" t="s">
        <v>1194</v>
      </c>
    </row>
    <row r="252" spans="2:65" s="1" customFormat="1" ht="16.5" customHeight="1">
      <c r="B252" s="42"/>
      <c r="C252" s="265" t="s">
        <v>735</v>
      </c>
      <c r="D252" s="265" t="s">
        <v>624</v>
      </c>
      <c r="E252" s="266" t="s">
        <v>1195</v>
      </c>
      <c r="F252" s="267" t="s">
        <v>1196</v>
      </c>
      <c r="G252" s="268" t="s">
        <v>177</v>
      </c>
      <c r="H252" s="269">
        <v>1</v>
      </c>
      <c r="I252" s="270"/>
      <c r="J252" s="271">
        <f t="shared" si="0"/>
        <v>0</v>
      </c>
      <c r="K252" s="267" t="s">
        <v>23</v>
      </c>
      <c r="L252" s="272"/>
      <c r="M252" s="273" t="s">
        <v>23</v>
      </c>
      <c r="N252" s="274" t="s">
        <v>44</v>
      </c>
      <c r="O252" s="43"/>
      <c r="P252" s="213">
        <f t="shared" si="1"/>
        <v>0</v>
      </c>
      <c r="Q252" s="213">
        <v>0.029</v>
      </c>
      <c r="R252" s="213">
        <f t="shared" si="2"/>
        <v>0.029</v>
      </c>
      <c r="S252" s="213">
        <v>0</v>
      </c>
      <c r="T252" s="214">
        <f t="shared" si="3"/>
        <v>0</v>
      </c>
      <c r="AR252" s="25" t="s">
        <v>371</v>
      </c>
      <c r="AT252" s="25" t="s">
        <v>624</v>
      </c>
      <c r="AU252" s="25" t="s">
        <v>82</v>
      </c>
      <c r="AY252" s="25" t="s">
        <v>162</v>
      </c>
      <c r="BE252" s="215">
        <f t="shared" si="4"/>
        <v>0</v>
      </c>
      <c r="BF252" s="215">
        <f t="shared" si="5"/>
        <v>0</v>
      </c>
      <c r="BG252" s="215">
        <f t="shared" si="6"/>
        <v>0</v>
      </c>
      <c r="BH252" s="215">
        <f t="shared" si="7"/>
        <v>0</v>
      </c>
      <c r="BI252" s="215">
        <f t="shared" si="8"/>
        <v>0</v>
      </c>
      <c r="BJ252" s="25" t="s">
        <v>80</v>
      </c>
      <c r="BK252" s="215">
        <f t="shared" si="9"/>
        <v>0</v>
      </c>
      <c r="BL252" s="25" t="s">
        <v>266</v>
      </c>
      <c r="BM252" s="25" t="s">
        <v>1197</v>
      </c>
    </row>
    <row r="253" spans="2:65" s="1" customFormat="1" ht="25.5" customHeight="1">
      <c r="B253" s="42"/>
      <c r="C253" s="204" t="s">
        <v>739</v>
      </c>
      <c r="D253" s="204" t="s">
        <v>165</v>
      </c>
      <c r="E253" s="205" t="s">
        <v>1198</v>
      </c>
      <c r="F253" s="206" t="s">
        <v>1199</v>
      </c>
      <c r="G253" s="207" t="s">
        <v>177</v>
      </c>
      <c r="H253" s="208">
        <v>4</v>
      </c>
      <c r="I253" s="209"/>
      <c r="J253" s="210">
        <f t="shared" si="0"/>
        <v>0</v>
      </c>
      <c r="K253" s="206" t="s">
        <v>169</v>
      </c>
      <c r="L253" s="62"/>
      <c r="M253" s="211" t="s">
        <v>23</v>
      </c>
      <c r="N253" s="212" t="s">
        <v>44</v>
      </c>
      <c r="O253" s="43"/>
      <c r="P253" s="213">
        <f t="shared" si="1"/>
        <v>0</v>
      </c>
      <c r="Q253" s="213">
        <v>0</v>
      </c>
      <c r="R253" s="213">
        <f t="shared" si="2"/>
        <v>0</v>
      </c>
      <c r="S253" s="213">
        <v>0</v>
      </c>
      <c r="T253" s="214">
        <f t="shared" si="3"/>
        <v>0</v>
      </c>
      <c r="AR253" s="25" t="s">
        <v>266</v>
      </c>
      <c r="AT253" s="25" t="s">
        <v>165</v>
      </c>
      <c r="AU253" s="25" t="s">
        <v>82</v>
      </c>
      <c r="AY253" s="25" t="s">
        <v>162</v>
      </c>
      <c r="BE253" s="215">
        <f t="shared" si="4"/>
        <v>0</v>
      </c>
      <c r="BF253" s="215">
        <f t="shared" si="5"/>
        <v>0</v>
      </c>
      <c r="BG253" s="215">
        <f t="shared" si="6"/>
        <v>0</v>
      </c>
      <c r="BH253" s="215">
        <f t="shared" si="7"/>
        <v>0</v>
      </c>
      <c r="BI253" s="215">
        <f t="shared" si="8"/>
        <v>0</v>
      </c>
      <c r="BJ253" s="25" t="s">
        <v>80</v>
      </c>
      <c r="BK253" s="215">
        <f t="shared" si="9"/>
        <v>0</v>
      </c>
      <c r="BL253" s="25" t="s">
        <v>266</v>
      </c>
      <c r="BM253" s="25" t="s">
        <v>1200</v>
      </c>
    </row>
    <row r="254" spans="2:51" s="14" customFormat="1" ht="13.5">
      <c r="B254" s="241"/>
      <c r="C254" s="242"/>
      <c r="D254" s="218" t="s">
        <v>172</v>
      </c>
      <c r="E254" s="243" t="s">
        <v>23</v>
      </c>
      <c r="F254" s="244" t="s">
        <v>661</v>
      </c>
      <c r="G254" s="242"/>
      <c r="H254" s="243" t="s">
        <v>23</v>
      </c>
      <c r="I254" s="245"/>
      <c r="J254" s="242"/>
      <c r="K254" s="242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172</v>
      </c>
      <c r="AU254" s="250" t="s">
        <v>82</v>
      </c>
      <c r="AV254" s="14" t="s">
        <v>80</v>
      </c>
      <c r="AW254" s="14" t="s">
        <v>36</v>
      </c>
      <c r="AX254" s="14" t="s">
        <v>73</v>
      </c>
      <c r="AY254" s="250" t="s">
        <v>162</v>
      </c>
    </row>
    <row r="255" spans="2:51" s="12" customFormat="1" ht="13.5">
      <c r="B255" s="216"/>
      <c r="C255" s="217"/>
      <c r="D255" s="218" t="s">
        <v>172</v>
      </c>
      <c r="E255" s="219" t="s">
        <v>23</v>
      </c>
      <c r="F255" s="220" t="s">
        <v>1201</v>
      </c>
      <c r="G255" s="217"/>
      <c r="H255" s="221">
        <v>4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172</v>
      </c>
      <c r="AU255" s="227" t="s">
        <v>82</v>
      </c>
      <c r="AV255" s="12" t="s">
        <v>82</v>
      </c>
      <c r="AW255" s="12" t="s">
        <v>36</v>
      </c>
      <c r="AX255" s="12" t="s">
        <v>73</v>
      </c>
      <c r="AY255" s="227" t="s">
        <v>162</v>
      </c>
    </row>
    <row r="256" spans="2:51" s="13" customFormat="1" ht="13.5">
      <c r="B256" s="228"/>
      <c r="C256" s="229"/>
      <c r="D256" s="218" t="s">
        <v>172</v>
      </c>
      <c r="E256" s="230" t="s">
        <v>23</v>
      </c>
      <c r="F256" s="231" t="s">
        <v>174</v>
      </c>
      <c r="G256" s="229"/>
      <c r="H256" s="232">
        <v>4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172</v>
      </c>
      <c r="AU256" s="238" t="s">
        <v>82</v>
      </c>
      <c r="AV256" s="13" t="s">
        <v>170</v>
      </c>
      <c r="AW256" s="13" t="s">
        <v>36</v>
      </c>
      <c r="AX256" s="13" t="s">
        <v>80</v>
      </c>
      <c r="AY256" s="238" t="s">
        <v>162</v>
      </c>
    </row>
    <row r="257" spans="2:65" s="1" customFormat="1" ht="25.5" customHeight="1">
      <c r="B257" s="42"/>
      <c r="C257" s="204" t="s">
        <v>742</v>
      </c>
      <c r="D257" s="204" t="s">
        <v>165</v>
      </c>
      <c r="E257" s="205" t="s">
        <v>1202</v>
      </c>
      <c r="F257" s="206" t="s">
        <v>1203</v>
      </c>
      <c r="G257" s="207" t="s">
        <v>177</v>
      </c>
      <c r="H257" s="208">
        <v>7</v>
      </c>
      <c r="I257" s="209"/>
      <c r="J257" s="210">
        <f>ROUND(I257*H257,2)</f>
        <v>0</v>
      </c>
      <c r="K257" s="206" t="s">
        <v>169</v>
      </c>
      <c r="L257" s="62"/>
      <c r="M257" s="211" t="s">
        <v>23</v>
      </c>
      <c r="N257" s="212" t="s">
        <v>44</v>
      </c>
      <c r="O257" s="43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25" t="s">
        <v>266</v>
      </c>
      <c r="AT257" s="25" t="s">
        <v>165</v>
      </c>
      <c r="AU257" s="25" t="s">
        <v>82</v>
      </c>
      <c r="AY257" s="25" t="s">
        <v>162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25" t="s">
        <v>80</v>
      </c>
      <c r="BK257" s="215">
        <f>ROUND(I257*H257,2)</f>
        <v>0</v>
      </c>
      <c r="BL257" s="25" t="s">
        <v>266</v>
      </c>
      <c r="BM257" s="25" t="s">
        <v>1204</v>
      </c>
    </row>
    <row r="258" spans="2:51" s="14" customFormat="1" ht="13.5">
      <c r="B258" s="241"/>
      <c r="C258" s="242"/>
      <c r="D258" s="218" t="s">
        <v>172</v>
      </c>
      <c r="E258" s="243" t="s">
        <v>23</v>
      </c>
      <c r="F258" s="244" t="s">
        <v>661</v>
      </c>
      <c r="G258" s="242"/>
      <c r="H258" s="243" t="s">
        <v>23</v>
      </c>
      <c r="I258" s="245"/>
      <c r="J258" s="242"/>
      <c r="K258" s="242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172</v>
      </c>
      <c r="AU258" s="250" t="s">
        <v>82</v>
      </c>
      <c r="AV258" s="14" t="s">
        <v>80</v>
      </c>
      <c r="AW258" s="14" t="s">
        <v>36</v>
      </c>
      <c r="AX258" s="14" t="s">
        <v>73</v>
      </c>
      <c r="AY258" s="250" t="s">
        <v>162</v>
      </c>
    </row>
    <row r="259" spans="2:51" s="12" customFormat="1" ht="13.5">
      <c r="B259" s="216"/>
      <c r="C259" s="217"/>
      <c r="D259" s="218" t="s">
        <v>172</v>
      </c>
      <c r="E259" s="219" t="s">
        <v>23</v>
      </c>
      <c r="F259" s="220" t="s">
        <v>1205</v>
      </c>
      <c r="G259" s="217"/>
      <c r="H259" s="221">
        <v>7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172</v>
      </c>
      <c r="AU259" s="227" t="s">
        <v>82</v>
      </c>
      <c r="AV259" s="12" t="s">
        <v>82</v>
      </c>
      <c r="AW259" s="12" t="s">
        <v>36</v>
      </c>
      <c r="AX259" s="12" t="s">
        <v>73</v>
      </c>
      <c r="AY259" s="227" t="s">
        <v>162</v>
      </c>
    </row>
    <row r="260" spans="2:51" s="13" customFormat="1" ht="13.5">
      <c r="B260" s="228"/>
      <c r="C260" s="229"/>
      <c r="D260" s="218" t="s">
        <v>172</v>
      </c>
      <c r="E260" s="230" t="s">
        <v>23</v>
      </c>
      <c r="F260" s="231" t="s">
        <v>174</v>
      </c>
      <c r="G260" s="229"/>
      <c r="H260" s="232">
        <v>7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172</v>
      </c>
      <c r="AU260" s="238" t="s">
        <v>82</v>
      </c>
      <c r="AV260" s="13" t="s">
        <v>170</v>
      </c>
      <c r="AW260" s="13" t="s">
        <v>36</v>
      </c>
      <c r="AX260" s="13" t="s">
        <v>80</v>
      </c>
      <c r="AY260" s="238" t="s">
        <v>162</v>
      </c>
    </row>
    <row r="261" spans="2:65" s="1" customFormat="1" ht="25.5" customHeight="1">
      <c r="B261" s="42"/>
      <c r="C261" s="204" t="s">
        <v>746</v>
      </c>
      <c r="D261" s="204" t="s">
        <v>165</v>
      </c>
      <c r="E261" s="205" t="s">
        <v>1206</v>
      </c>
      <c r="F261" s="206" t="s">
        <v>1207</v>
      </c>
      <c r="G261" s="207" t="s">
        <v>177</v>
      </c>
      <c r="H261" s="208">
        <v>3</v>
      </c>
      <c r="I261" s="209"/>
      <c r="J261" s="210">
        <f>ROUND(I261*H261,2)</f>
        <v>0</v>
      </c>
      <c r="K261" s="206" t="s">
        <v>169</v>
      </c>
      <c r="L261" s="62"/>
      <c r="M261" s="211" t="s">
        <v>23</v>
      </c>
      <c r="N261" s="212" t="s">
        <v>44</v>
      </c>
      <c r="O261" s="43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5" t="s">
        <v>266</v>
      </c>
      <c r="AT261" s="25" t="s">
        <v>165</v>
      </c>
      <c r="AU261" s="25" t="s">
        <v>82</v>
      </c>
      <c r="AY261" s="25" t="s">
        <v>162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5" t="s">
        <v>80</v>
      </c>
      <c r="BK261" s="215">
        <f>ROUND(I261*H261,2)</f>
        <v>0</v>
      </c>
      <c r="BL261" s="25" t="s">
        <v>266</v>
      </c>
      <c r="BM261" s="25" t="s">
        <v>1208</v>
      </c>
    </row>
    <row r="262" spans="2:51" s="14" customFormat="1" ht="13.5">
      <c r="B262" s="241"/>
      <c r="C262" s="242"/>
      <c r="D262" s="218" t="s">
        <v>172</v>
      </c>
      <c r="E262" s="243" t="s">
        <v>23</v>
      </c>
      <c r="F262" s="244" t="s">
        <v>661</v>
      </c>
      <c r="G262" s="242"/>
      <c r="H262" s="243" t="s">
        <v>23</v>
      </c>
      <c r="I262" s="245"/>
      <c r="J262" s="242"/>
      <c r="K262" s="242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172</v>
      </c>
      <c r="AU262" s="250" t="s">
        <v>82</v>
      </c>
      <c r="AV262" s="14" t="s">
        <v>80</v>
      </c>
      <c r="AW262" s="14" t="s">
        <v>36</v>
      </c>
      <c r="AX262" s="14" t="s">
        <v>73</v>
      </c>
      <c r="AY262" s="250" t="s">
        <v>162</v>
      </c>
    </row>
    <row r="263" spans="2:51" s="12" customFormat="1" ht="13.5">
      <c r="B263" s="216"/>
      <c r="C263" s="217"/>
      <c r="D263" s="218" t="s">
        <v>172</v>
      </c>
      <c r="E263" s="219" t="s">
        <v>23</v>
      </c>
      <c r="F263" s="220" t="s">
        <v>342</v>
      </c>
      <c r="G263" s="217"/>
      <c r="H263" s="221">
        <v>3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172</v>
      </c>
      <c r="AU263" s="227" t="s">
        <v>82</v>
      </c>
      <c r="AV263" s="12" t="s">
        <v>82</v>
      </c>
      <c r="AW263" s="12" t="s">
        <v>36</v>
      </c>
      <c r="AX263" s="12" t="s">
        <v>73</v>
      </c>
      <c r="AY263" s="227" t="s">
        <v>162</v>
      </c>
    </row>
    <row r="264" spans="2:51" s="13" customFormat="1" ht="13.5">
      <c r="B264" s="228"/>
      <c r="C264" s="229"/>
      <c r="D264" s="218" t="s">
        <v>172</v>
      </c>
      <c r="E264" s="230" t="s">
        <v>23</v>
      </c>
      <c r="F264" s="231" t="s">
        <v>174</v>
      </c>
      <c r="G264" s="229"/>
      <c r="H264" s="232">
        <v>3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172</v>
      </c>
      <c r="AU264" s="238" t="s">
        <v>82</v>
      </c>
      <c r="AV264" s="13" t="s">
        <v>170</v>
      </c>
      <c r="AW264" s="13" t="s">
        <v>36</v>
      </c>
      <c r="AX264" s="13" t="s">
        <v>80</v>
      </c>
      <c r="AY264" s="238" t="s">
        <v>162</v>
      </c>
    </row>
    <row r="265" spans="2:65" s="1" customFormat="1" ht="16.5" customHeight="1">
      <c r="B265" s="42"/>
      <c r="C265" s="265" t="s">
        <v>752</v>
      </c>
      <c r="D265" s="265" t="s">
        <v>624</v>
      </c>
      <c r="E265" s="266" t="s">
        <v>1209</v>
      </c>
      <c r="F265" s="267" t="s">
        <v>1210</v>
      </c>
      <c r="G265" s="268" t="s">
        <v>186</v>
      </c>
      <c r="H265" s="269">
        <v>18</v>
      </c>
      <c r="I265" s="270"/>
      <c r="J265" s="271">
        <f>ROUND(I265*H265,2)</f>
        <v>0</v>
      </c>
      <c r="K265" s="267" t="s">
        <v>169</v>
      </c>
      <c r="L265" s="272"/>
      <c r="M265" s="273" t="s">
        <v>23</v>
      </c>
      <c r="N265" s="274" t="s">
        <v>44</v>
      </c>
      <c r="O265" s="43"/>
      <c r="P265" s="213">
        <f>O265*H265</f>
        <v>0</v>
      </c>
      <c r="Q265" s="213">
        <v>0.0015</v>
      </c>
      <c r="R265" s="213">
        <f>Q265*H265</f>
        <v>0.027</v>
      </c>
      <c r="S265" s="213">
        <v>0</v>
      </c>
      <c r="T265" s="214">
        <f>S265*H265</f>
        <v>0</v>
      </c>
      <c r="AR265" s="25" t="s">
        <v>371</v>
      </c>
      <c r="AT265" s="25" t="s">
        <v>624</v>
      </c>
      <c r="AU265" s="25" t="s">
        <v>82</v>
      </c>
      <c r="AY265" s="25" t="s">
        <v>162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5" t="s">
        <v>80</v>
      </c>
      <c r="BK265" s="215">
        <f>ROUND(I265*H265,2)</f>
        <v>0</v>
      </c>
      <c r="BL265" s="25" t="s">
        <v>266</v>
      </c>
      <c r="BM265" s="25" t="s">
        <v>1211</v>
      </c>
    </row>
    <row r="266" spans="2:51" s="14" customFormat="1" ht="13.5">
      <c r="B266" s="241"/>
      <c r="C266" s="242"/>
      <c r="D266" s="218" t="s">
        <v>172</v>
      </c>
      <c r="E266" s="243" t="s">
        <v>23</v>
      </c>
      <c r="F266" s="244" t="s">
        <v>661</v>
      </c>
      <c r="G266" s="242"/>
      <c r="H266" s="243" t="s">
        <v>23</v>
      </c>
      <c r="I266" s="245"/>
      <c r="J266" s="242"/>
      <c r="K266" s="242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172</v>
      </c>
      <c r="AU266" s="250" t="s">
        <v>82</v>
      </c>
      <c r="AV266" s="14" t="s">
        <v>80</v>
      </c>
      <c r="AW266" s="14" t="s">
        <v>36</v>
      </c>
      <c r="AX266" s="14" t="s">
        <v>73</v>
      </c>
      <c r="AY266" s="250" t="s">
        <v>162</v>
      </c>
    </row>
    <row r="267" spans="2:51" s="12" customFormat="1" ht="13.5">
      <c r="B267" s="216"/>
      <c r="C267" s="217"/>
      <c r="D267" s="218" t="s">
        <v>172</v>
      </c>
      <c r="E267" s="219" t="s">
        <v>23</v>
      </c>
      <c r="F267" s="220" t="s">
        <v>1212</v>
      </c>
      <c r="G267" s="217"/>
      <c r="H267" s="221">
        <v>18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172</v>
      </c>
      <c r="AU267" s="227" t="s">
        <v>82</v>
      </c>
      <c r="AV267" s="12" t="s">
        <v>82</v>
      </c>
      <c r="AW267" s="12" t="s">
        <v>36</v>
      </c>
      <c r="AX267" s="12" t="s">
        <v>73</v>
      </c>
      <c r="AY267" s="227" t="s">
        <v>162</v>
      </c>
    </row>
    <row r="268" spans="2:51" s="13" customFormat="1" ht="13.5">
      <c r="B268" s="228"/>
      <c r="C268" s="229"/>
      <c r="D268" s="218" t="s">
        <v>172</v>
      </c>
      <c r="E268" s="230" t="s">
        <v>23</v>
      </c>
      <c r="F268" s="231" t="s">
        <v>174</v>
      </c>
      <c r="G268" s="229"/>
      <c r="H268" s="232">
        <v>18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172</v>
      </c>
      <c r="AU268" s="238" t="s">
        <v>82</v>
      </c>
      <c r="AV268" s="13" t="s">
        <v>170</v>
      </c>
      <c r="AW268" s="13" t="s">
        <v>36</v>
      </c>
      <c r="AX268" s="13" t="s">
        <v>80</v>
      </c>
      <c r="AY268" s="238" t="s">
        <v>162</v>
      </c>
    </row>
    <row r="269" spans="2:65" s="1" customFormat="1" ht="16.5" customHeight="1">
      <c r="B269" s="42"/>
      <c r="C269" s="265" t="s">
        <v>757</v>
      </c>
      <c r="D269" s="265" t="s">
        <v>624</v>
      </c>
      <c r="E269" s="266" t="s">
        <v>1213</v>
      </c>
      <c r="F269" s="267" t="s">
        <v>1214</v>
      </c>
      <c r="G269" s="268" t="s">
        <v>1215</v>
      </c>
      <c r="H269" s="269">
        <v>14</v>
      </c>
      <c r="I269" s="270"/>
      <c r="J269" s="271">
        <f>ROUND(I269*H269,2)</f>
        <v>0</v>
      </c>
      <c r="K269" s="267" t="s">
        <v>169</v>
      </c>
      <c r="L269" s="272"/>
      <c r="M269" s="273" t="s">
        <v>23</v>
      </c>
      <c r="N269" s="274" t="s">
        <v>44</v>
      </c>
      <c r="O269" s="43"/>
      <c r="P269" s="213">
        <f>O269*H269</f>
        <v>0</v>
      </c>
      <c r="Q269" s="213">
        <v>0.0002</v>
      </c>
      <c r="R269" s="213">
        <f>Q269*H269</f>
        <v>0.0028</v>
      </c>
      <c r="S269" s="213">
        <v>0</v>
      </c>
      <c r="T269" s="214">
        <f>S269*H269</f>
        <v>0</v>
      </c>
      <c r="AR269" s="25" t="s">
        <v>371</v>
      </c>
      <c r="AT269" s="25" t="s">
        <v>624</v>
      </c>
      <c r="AU269" s="25" t="s">
        <v>82</v>
      </c>
      <c r="AY269" s="25" t="s">
        <v>162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5" t="s">
        <v>80</v>
      </c>
      <c r="BK269" s="215">
        <f>ROUND(I269*H269,2)</f>
        <v>0</v>
      </c>
      <c r="BL269" s="25" t="s">
        <v>266</v>
      </c>
      <c r="BM269" s="25" t="s">
        <v>1216</v>
      </c>
    </row>
    <row r="270" spans="2:65" s="1" customFormat="1" ht="38.25" customHeight="1">
      <c r="B270" s="42"/>
      <c r="C270" s="204" t="s">
        <v>761</v>
      </c>
      <c r="D270" s="204" t="s">
        <v>165</v>
      </c>
      <c r="E270" s="205" t="s">
        <v>808</v>
      </c>
      <c r="F270" s="206" t="s">
        <v>809</v>
      </c>
      <c r="G270" s="207" t="s">
        <v>313</v>
      </c>
      <c r="H270" s="208">
        <v>0.123</v>
      </c>
      <c r="I270" s="209"/>
      <c r="J270" s="210">
        <f>ROUND(I270*H270,2)</f>
        <v>0</v>
      </c>
      <c r="K270" s="206" t="s">
        <v>169</v>
      </c>
      <c r="L270" s="62"/>
      <c r="M270" s="211" t="s">
        <v>23</v>
      </c>
      <c r="N270" s="212" t="s">
        <v>44</v>
      </c>
      <c r="O270" s="43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5" t="s">
        <v>266</v>
      </c>
      <c r="AT270" s="25" t="s">
        <v>165</v>
      </c>
      <c r="AU270" s="25" t="s">
        <v>82</v>
      </c>
      <c r="AY270" s="25" t="s">
        <v>162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5" t="s">
        <v>80</v>
      </c>
      <c r="BK270" s="215">
        <f>ROUND(I270*H270,2)</f>
        <v>0</v>
      </c>
      <c r="BL270" s="25" t="s">
        <v>266</v>
      </c>
      <c r="BM270" s="25" t="s">
        <v>810</v>
      </c>
    </row>
    <row r="271" spans="2:63" s="11" customFormat="1" ht="29.85" customHeight="1">
      <c r="B271" s="188"/>
      <c r="C271" s="189"/>
      <c r="D271" s="190" t="s">
        <v>72</v>
      </c>
      <c r="E271" s="202" t="s">
        <v>425</v>
      </c>
      <c r="F271" s="202" t="s">
        <v>426</v>
      </c>
      <c r="G271" s="189"/>
      <c r="H271" s="189"/>
      <c r="I271" s="192"/>
      <c r="J271" s="203">
        <f>BK271</f>
        <v>0</v>
      </c>
      <c r="K271" s="189"/>
      <c r="L271" s="194"/>
      <c r="M271" s="195"/>
      <c r="N271" s="196"/>
      <c r="O271" s="196"/>
      <c r="P271" s="197">
        <f>SUM(P272:P286)</f>
        <v>0</v>
      </c>
      <c r="Q271" s="196"/>
      <c r="R271" s="197">
        <f>SUM(R272:R286)</f>
        <v>0.0061</v>
      </c>
      <c r="S271" s="196"/>
      <c r="T271" s="198">
        <f>SUM(T272:T286)</f>
        <v>0.019</v>
      </c>
      <c r="AR271" s="199" t="s">
        <v>82</v>
      </c>
      <c r="AT271" s="200" t="s">
        <v>72</v>
      </c>
      <c r="AU271" s="200" t="s">
        <v>80</v>
      </c>
      <c r="AY271" s="199" t="s">
        <v>162</v>
      </c>
      <c r="BK271" s="201">
        <f>SUM(BK272:BK286)</f>
        <v>0</v>
      </c>
    </row>
    <row r="272" spans="2:65" s="1" customFormat="1" ht="16.5" customHeight="1">
      <c r="B272" s="42"/>
      <c r="C272" s="204" t="s">
        <v>765</v>
      </c>
      <c r="D272" s="204" t="s">
        <v>165</v>
      </c>
      <c r="E272" s="205" t="s">
        <v>1217</v>
      </c>
      <c r="F272" s="206" t="s">
        <v>1218</v>
      </c>
      <c r="G272" s="207" t="s">
        <v>177</v>
      </c>
      <c r="H272" s="208">
        <v>1</v>
      </c>
      <c r="I272" s="209"/>
      <c r="J272" s="210">
        <f>ROUND(I272*H272,2)</f>
        <v>0</v>
      </c>
      <c r="K272" s="206" t="s">
        <v>169</v>
      </c>
      <c r="L272" s="62"/>
      <c r="M272" s="211" t="s">
        <v>23</v>
      </c>
      <c r="N272" s="212" t="s">
        <v>44</v>
      </c>
      <c r="O272" s="43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5" t="s">
        <v>266</v>
      </c>
      <c r="AT272" s="25" t="s">
        <v>165</v>
      </c>
      <c r="AU272" s="25" t="s">
        <v>82</v>
      </c>
      <c r="AY272" s="25" t="s">
        <v>162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5" t="s">
        <v>80</v>
      </c>
      <c r="BK272" s="215">
        <f>ROUND(I272*H272,2)</f>
        <v>0</v>
      </c>
      <c r="BL272" s="25" t="s">
        <v>266</v>
      </c>
      <c r="BM272" s="25" t="s">
        <v>1219</v>
      </c>
    </row>
    <row r="273" spans="2:47" s="1" customFormat="1" ht="27">
      <c r="B273" s="42"/>
      <c r="C273" s="64"/>
      <c r="D273" s="218" t="s">
        <v>179</v>
      </c>
      <c r="E273" s="64"/>
      <c r="F273" s="239" t="s">
        <v>1220</v>
      </c>
      <c r="G273" s="64"/>
      <c r="H273" s="64"/>
      <c r="I273" s="173"/>
      <c r="J273" s="64"/>
      <c r="K273" s="64"/>
      <c r="L273" s="62"/>
      <c r="M273" s="240"/>
      <c r="N273" s="43"/>
      <c r="O273" s="43"/>
      <c r="P273" s="43"/>
      <c r="Q273" s="43"/>
      <c r="R273" s="43"/>
      <c r="S273" s="43"/>
      <c r="T273" s="79"/>
      <c r="AT273" s="25" t="s">
        <v>179</v>
      </c>
      <c r="AU273" s="25" t="s">
        <v>82</v>
      </c>
    </row>
    <row r="274" spans="2:51" s="14" customFormat="1" ht="13.5">
      <c r="B274" s="241"/>
      <c r="C274" s="242"/>
      <c r="D274" s="218" t="s">
        <v>172</v>
      </c>
      <c r="E274" s="243" t="s">
        <v>23</v>
      </c>
      <c r="F274" s="244" t="s">
        <v>1221</v>
      </c>
      <c r="G274" s="242"/>
      <c r="H274" s="243" t="s">
        <v>23</v>
      </c>
      <c r="I274" s="245"/>
      <c r="J274" s="242"/>
      <c r="K274" s="242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172</v>
      </c>
      <c r="AU274" s="250" t="s">
        <v>82</v>
      </c>
      <c r="AV274" s="14" t="s">
        <v>80</v>
      </c>
      <c r="AW274" s="14" t="s">
        <v>36</v>
      </c>
      <c r="AX274" s="14" t="s">
        <v>73</v>
      </c>
      <c r="AY274" s="250" t="s">
        <v>162</v>
      </c>
    </row>
    <row r="275" spans="2:51" s="12" customFormat="1" ht="13.5">
      <c r="B275" s="216"/>
      <c r="C275" s="217"/>
      <c r="D275" s="218" t="s">
        <v>172</v>
      </c>
      <c r="E275" s="219" t="s">
        <v>23</v>
      </c>
      <c r="F275" s="220" t="s">
        <v>303</v>
      </c>
      <c r="G275" s="217"/>
      <c r="H275" s="221">
        <v>1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172</v>
      </c>
      <c r="AU275" s="227" t="s">
        <v>82</v>
      </c>
      <c r="AV275" s="12" t="s">
        <v>82</v>
      </c>
      <c r="AW275" s="12" t="s">
        <v>36</v>
      </c>
      <c r="AX275" s="12" t="s">
        <v>73</v>
      </c>
      <c r="AY275" s="227" t="s">
        <v>162</v>
      </c>
    </row>
    <row r="276" spans="2:51" s="13" customFormat="1" ht="13.5">
      <c r="B276" s="228"/>
      <c r="C276" s="229"/>
      <c r="D276" s="218" t="s">
        <v>172</v>
      </c>
      <c r="E276" s="230" t="s">
        <v>23</v>
      </c>
      <c r="F276" s="231" t="s">
        <v>174</v>
      </c>
      <c r="G276" s="229"/>
      <c r="H276" s="232">
        <v>1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172</v>
      </c>
      <c r="AU276" s="238" t="s">
        <v>82</v>
      </c>
      <c r="AV276" s="13" t="s">
        <v>170</v>
      </c>
      <c r="AW276" s="13" t="s">
        <v>36</v>
      </c>
      <c r="AX276" s="13" t="s">
        <v>80</v>
      </c>
      <c r="AY276" s="238" t="s">
        <v>162</v>
      </c>
    </row>
    <row r="277" spans="2:65" s="1" customFormat="1" ht="16.5" customHeight="1">
      <c r="B277" s="42"/>
      <c r="C277" s="204" t="s">
        <v>769</v>
      </c>
      <c r="D277" s="204" t="s">
        <v>165</v>
      </c>
      <c r="E277" s="205" t="s">
        <v>1222</v>
      </c>
      <c r="F277" s="206" t="s">
        <v>1223</v>
      </c>
      <c r="G277" s="207" t="s">
        <v>300</v>
      </c>
      <c r="H277" s="208">
        <v>1</v>
      </c>
      <c r="I277" s="209"/>
      <c r="J277" s="210">
        <f>ROUND(I277*H277,2)</f>
        <v>0</v>
      </c>
      <c r="K277" s="206" t="s">
        <v>23</v>
      </c>
      <c r="L277" s="62"/>
      <c r="M277" s="211" t="s">
        <v>23</v>
      </c>
      <c r="N277" s="212" t="s">
        <v>44</v>
      </c>
      <c r="O277" s="43"/>
      <c r="P277" s="213">
        <f>O277*H277</f>
        <v>0</v>
      </c>
      <c r="Q277" s="213">
        <v>0</v>
      </c>
      <c r="R277" s="213">
        <f>Q277*H277</f>
        <v>0</v>
      </c>
      <c r="S277" s="213">
        <v>0.019</v>
      </c>
      <c r="T277" s="214">
        <f>S277*H277</f>
        <v>0.019</v>
      </c>
      <c r="AR277" s="25" t="s">
        <v>266</v>
      </c>
      <c r="AT277" s="25" t="s">
        <v>165</v>
      </c>
      <c r="AU277" s="25" t="s">
        <v>82</v>
      </c>
      <c r="AY277" s="25" t="s">
        <v>162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5" t="s">
        <v>80</v>
      </c>
      <c r="BK277" s="215">
        <f>ROUND(I277*H277,2)</f>
        <v>0</v>
      </c>
      <c r="BL277" s="25" t="s">
        <v>266</v>
      </c>
      <c r="BM277" s="25" t="s">
        <v>1224</v>
      </c>
    </row>
    <row r="278" spans="2:51" s="14" customFormat="1" ht="13.5">
      <c r="B278" s="241"/>
      <c r="C278" s="242"/>
      <c r="D278" s="218" t="s">
        <v>172</v>
      </c>
      <c r="E278" s="243" t="s">
        <v>23</v>
      </c>
      <c r="F278" s="244" t="s">
        <v>188</v>
      </c>
      <c r="G278" s="242"/>
      <c r="H278" s="243" t="s">
        <v>23</v>
      </c>
      <c r="I278" s="245"/>
      <c r="J278" s="242"/>
      <c r="K278" s="242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172</v>
      </c>
      <c r="AU278" s="250" t="s">
        <v>82</v>
      </c>
      <c r="AV278" s="14" t="s">
        <v>80</v>
      </c>
      <c r="AW278" s="14" t="s">
        <v>36</v>
      </c>
      <c r="AX278" s="14" t="s">
        <v>73</v>
      </c>
      <c r="AY278" s="250" t="s">
        <v>162</v>
      </c>
    </row>
    <row r="279" spans="2:51" s="12" customFormat="1" ht="13.5">
      <c r="B279" s="216"/>
      <c r="C279" s="217"/>
      <c r="D279" s="218" t="s">
        <v>172</v>
      </c>
      <c r="E279" s="219" t="s">
        <v>23</v>
      </c>
      <c r="F279" s="220" t="s">
        <v>303</v>
      </c>
      <c r="G279" s="217"/>
      <c r="H279" s="221">
        <v>1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172</v>
      </c>
      <c r="AU279" s="227" t="s">
        <v>82</v>
      </c>
      <c r="AV279" s="12" t="s">
        <v>82</v>
      </c>
      <c r="AW279" s="12" t="s">
        <v>36</v>
      </c>
      <c r="AX279" s="12" t="s">
        <v>73</v>
      </c>
      <c r="AY279" s="227" t="s">
        <v>162</v>
      </c>
    </row>
    <row r="280" spans="2:51" s="13" customFormat="1" ht="13.5">
      <c r="B280" s="228"/>
      <c r="C280" s="229"/>
      <c r="D280" s="218" t="s">
        <v>172</v>
      </c>
      <c r="E280" s="230" t="s">
        <v>23</v>
      </c>
      <c r="F280" s="231" t="s">
        <v>174</v>
      </c>
      <c r="G280" s="229"/>
      <c r="H280" s="232">
        <v>1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172</v>
      </c>
      <c r="AU280" s="238" t="s">
        <v>82</v>
      </c>
      <c r="AV280" s="13" t="s">
        <v>170</v>
      </c>
      <c r="AW280" s="13" t="s">
        <v>36</v>
      </c>
      <c r="AX280" s="13" t="s">
        <v>80</v>
      </c>
      <c r="AY280" s="238" t="s">
        <v>162</v>
      </c>
    </row>
    <row r="281" spans="2:65" s="1" customFormat="1" ht="16.5" customHeight="1">
      <c r="B281" s="42"/>
      <c r="C281" s="204" t="s">
        <v>773</v>
      </c>
      <c r="D281" s="204" t="s">
        <v>165</v>
      </c>
      <c r="E281" s="205" t="s">
        <v>1225</v>
      </c>
      <c r="F281" s="206" t="s">
        <v>1226</v>
      </c>
      <c r="G281" s="207" t="s">
        <v>177</v>
      </c>
      <c r="H281" s="208">
        <v>1</v>
      </c>
      <c r="I281" s="209"/>
      <c r="J281" s="210">
        <f>ROUND(I281*H281,2)</f>
        <v>0</v>
      </c>
      <c r="K281" s="206" t="s">
        <v>169</v>
      </c>
      <c r="L281" s="62"/>
      <c r="M281" s="211" t="s">
        <v>23</v>
      </c>
      <c r="N281" s="212" t="s">
        <v>44</v>
      </c>
      <c r="O281" s="43"/>
      <c r="P281" s="213">
        <f>O281*H281</f>
        <v>0</v>
      </c>
      <c r="Q281" s="213">
        <v>0.0001</v>
      </c>
      <c r="R281" s="213">
        <f>Q281*H281</f>
        <v>0.0001</v>
      </c>
      <c r="S281" s="213">
        <v>0</v>
      </c>
      <c r="T281" s="214">
        <f>S281*H281</f>
        <v>0</v>
      </c>
      <c r="AR281" s="25" t="s">
        <v>266</v>
      </c>
      <c r="AT281" s="25" t="s">
        <v>165</v>
      </c>
      <c r="AU281" s="25" t="s">
        <v>82</v>
      </c>
      <c r="AY281" s="25" t="s">
        <v>162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5" t="s">
        <v>80</v>
      </c>
      <c r="BK281" s="215">
        <f>ROUND(I281*H281,2)</f>
        <v>0</v>
      </c>
      <c r="BL281" s="25" t="s">
        <v>266</v>
      </c>
      <c r="BM281" s="25" t="s">
        <v>1227</v>
      </c>
    </row>
    <row r="282" spans="2:51" s="14" customFormat="1" ht="13.5">
      <c r="B282" s="241"/>
      <c r="C282" s="242"/>
      <c r="D282" s="218" t="s">
        <v>172</v>
      </c>
      <c r="E282" s="243" t="s">
        <v>23</v>
      </c>
      <c r="F282" s="244" t="s">
        <v>1228</v>
      </c>
      <c r="G282" s="242"/>
      <c r="H282" s="243" t="s">
        <v>23</v>
      </c>
      <c r="I282" s="245"/>
      <c r="J282" s="242"/>
      <c r="K282" s="242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172</v>
      </c>
      <c r="AU282" s="250" t="s">
        <v>82</v>
      </c>
      <c r="AV282" s="14" t="s">
        <v>80</v>
      </c>
      <c r="AW282" s="14" t="s">
        <v>36</v>
      </c>
      <c r="AX282" s="14" t="s">
        <v>73</v>
      </c>
      <c r="AY282" s="250" t="s">
        <v>162</v>
      </c>
    </row>
    <row r="283" spans="2:51" s="12" customFormat="1" ht="13.5">
      <c r="B283" s="216"/>
      <c r="C283" s="217"/>
      <c r="D283" s="218" t="s">
        <v>172</v>
      </c>
      <c r="E283" s="219" t="s">
        <v>23</v>
      </c>
      <c r="F283" s="220" t="s">
        <v>303</v>
      </c>
      <c r="G283" s="217"/>
      <c r="H283" s="221">
        <v>1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172</v>
      </c>
      <c r="AU283" s="227" t="s">
        <v>82</v>
      </c>
      <c r="AV283" s="12" t="s">
        <v>82</v>
      </c>
      <c r="AW283" s="12" t="s">
        <v>36</v>
      </c>
      <c r="AX283" s="12" t="s">
        <v>73</v>
      </c>
      <c r="AY283" s="227" t="s">
        <v>162</v>
      </c>
    </row>
    <row r="284" spans="2:51" s="13" customFormat="1" ht="13.5">
      <c r="B284" s="228"/>
      <c r="C284" s="229"/>
      <c r="D284" s="218" t="s">
        <v>172</v>
      </c>
      <c r="E284" s="230" t="s">
        <v>23</v>
      </c>
      <c r="F284" s="231" t="s">
        <v>174</v>
      </c>
      <c r="G284" s="229"/>
      <c r="H284" s="232">
        <v>1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172</v>
      </c>
      <c r="AU284" s="238" t="s">
        <v>82</v>
      </c>
      <c r="AV284" s="13" t="s">
        <v>170</v>
      </c>
      <c r="AW284" s="13" t="s">
        <v>36</v>
      </c>
      <c r="AX284" s="13" t="s">
        <v>80</v>
      </c>
      <c r="AY284" s="238" t="s">
        <v>162</v>
      </c>
    </row>
    <row r="285" spans="2:65" s="1" customFormat="1" ht="16.5" customHeight="1">
      <c r="B285" s="42"/>
      <c r="C285" s="265" t="s">
        <v>779</v>
      </c>
      <c r="D285" s="265" t="s">
        <v>624</v>
      </c>
      <c r="E285" s="266" t="s">
        <v>1229</v>
      </c>
      <c r="F285" s="267" t="s">
        <v>1230</v>
      </c>
      <c r="G285" s="268" t="s">
        <v>177</v>
      </c>
      <c r="H285" s="269">
        <v>1</v>
      </c>
      <c r="I285" s="270"/>
      <c r="J285" s="271">
        <f>ROUND(I285*H285,2)</f>
        <v>0</v>
      </c>
      <c r="K285" s="267" t="s">
        <v>23</v>
      </c>
      <c r="L285" s="272"/>
      <c r="M285" s="273" t="s">
        <v>23</v>
      </c>
      <c r="N285" s="274" t="s">
        <v>44</v>
      </c>
      <c r="O285" s="43"/>
      <c r="P285" s="213">
        <f>O285*H285</f>
        <v>0</v>
      </c>
      <c r="Q285" s="213">
        <v>0.006</v>
      </c>
      <c r="R285" s="213">
        <f>Q285*H285</f>
        <v>0.006</v>
      </c>
      <c r="S285" s="213">
        <v>0</v>
      </c>
      <c r="T285" s="214">
        <f>S285*H285</f>
        <v>0</v>
      </c>
      <c r="AR285" s="25" t="s">
        <v>371</v>
      </c>
      <c r="AT285" s="25" t="s">
        <v>624</v>
      </c>
      <c r="AU285" s="25" t="s">
        <v>82</v>
      </c>
      <c r="AY285" s="25" t="s">
        <v>162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5" t="s">
        <v>80</v>
      </c>
      <c r="BK285" s="215">
        <f>ROUND(I285*H285,2)</f>
        <v>0</v>
      </c>
      <c r="BL285" s="25" t="s">
        <v>266</v>
      </c>
      <c r="BM285" s="25" t="s">
        <v>1231</v>
      </c>
    </row>
    <row r="286" spans="2:65" s="1" customFormat="1" ht="38.25" customHeight="1">
      <c r="B286" s="42"/>
      <c r="C286" s="204" t="s">
        <v>783</v>
      </c>
      <c r="D286" s="204" t="s">
        <v>165</v>
      </c>
      <c r="E286" s="205" t="s">
        <v>1232</v>
      </c>
      <c r="F286" s="206" t="s">
        <v>1233</v>
      </c>
      <c r="G286" s="207" t="s">
        <v>313</v>
      </c>
      <c r="H286" s="208">
        <v>0.006</v>
      </c>
      <c r="I286" s="209"/>
      <c r="J286" s="210">
        <f>ROUND(I286*H286,2)</f>
        <v>0</v>
      </c>
      <c r="K286" s="206" t="s">
        <v>169</v>
      </c>
      <c r="L286" s="62"/>
      <c r="M286" s="211" t="s">
        <v>23</v>
      </c>
      <c r="N286" s="275" t="s">
        <v>44</v>
      </c>
      <c r="O286" s="276"/>
      <c r="P286" s="277">
        <f>O286*H286</f>
        <v>0</v>
      </c>
      <c r="Q286" s="277">
        <v>0</v>
      </c>
      <c r="R286" s="277">
        <f>Q286*H286</f>
        <v>0</v>
      </c>
      <c r="S286" s="277">
        <v>0</v>
      </c>
      <c r="T286" s="278">
        <f>S286*H286</f>
        <v>0</v>
      </c>
      <c r="AR286" s="25" t="s">
        <v>266</v>
      </c>
      <c r="AT286" s="25" t="s">
        <v>165</v>
      </c>
      <c r="AU286" s="25" t="s">
        <v>82</v>
      </c>
      <c r="AY286" s="25" t="s">
        <v>162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5" t="s">
        <v>80</v>
      </c>
      <c r="BK286" s="215">
        <f>ROUND(I286*H286,2)</f>
        <v>0</v>
      </c>
      <c r="BL286" s="25" t="s">
        <v>266</v>
      </c>
      <c r="BM286" s="25" t="s">
        <v>1234</v>
      </c>
    </row>
    <row r="287" spans="2:12" s="1" customFormat="1" ht="6.95" customHeight="1">
      <c r="B287" s="57"/>
      <c r="C287" s="58"/>
      <c r="D287" s="58"/>
      <c r="E287" s="58"/>
      <c r="F287" s="58"/>
      <c r="G287" s="58"/>
      <c r="H287" s="58"/>
      <c r="I287" s="149"/>
      <c r="J287" s="58"/>
      <c r="K287" s="58"/>
      <c r="L287" s="62"/>
    </row>
  </sheetData>
  <sheetProtection algorithmName="SHA-512" hashValue="pMUY4A4BU7PgWuGFb2ZTb2kKjRwfwPHKJuUIDSWpnIWfLenLZmqiGaUUcAPPrU5TOzkr1jXClEi7i8LSF3xuBw==" saltValue="5+v37/Rrlo2LhCI/0aly8lzTTqAzB7ND7uTZWX521Mi9eT5S0Zryl0jkin0izlOdUjr5mSzfQVF09p5kWTJcMg==" spinCount="100000" sheet="1" objects="1" scenarios="1" formatColumns="0" formatRows="0" autoFilter="0"/>
  <autoFilter ref="C90:K286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ht="15">
      <c r="B8" s="29"/>
      <c r="C8" s="30"/>
      <c r="D8" s="38" t="s">
        <v>124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1235</v>
      </c>
      <c r="F9" s="403"/>
      <c r="G9" s="403"/>
      <c r="H9" s="403"/>
      <c r="I9" s="128"/>
      <c r="J9" s="43"/>
      <c r="K9" s="46"/>
    </row>
    <row r="10" spans="2:11" s="1" customFormat="1" ht="15">
      <c r="B10" s="42"/>
      <c r="C10" s="43"/>
      <c r="D10" s="38" t="s">
        <v>126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4" t="s">
        <v>1236</v>
      </c>
      <c r="F11" s="403"/>
      <c r="G11" s="403"/>
      <c r="H11" s="40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23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29" t="s">
        <v>26</v>
      </c>
      <c r="J14" s="130" t="str">
        <f>'Rekapitulace stavby'!AN8</f>
        <v>24. 6. 2018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29" t="s">
        <v>29</v>
      </c>
      <c r="J16" s="36" t="s">
        <v>23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23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32</v>
      </c>
      <c r="E19" s="43"/>
      <c r="F19" s="43"/>
      <c r="G19" s="43"/>
      <c r="H19" s="43"/>
      <c r="I19" s="129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34</v>
      </c>
      <c r="E22" s="43"/>
      <c r="F22" s="43"/>
      <c r="G22" s="43"/>
      <c r="H22" s="43"/>
      <c r="I22" s="129" t="s">
        <v>29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31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37</v>
      </c>
      <c r="E25" s="43"/>
      <c r="F25" s="43"/>
      <c r="G25" s="43"/>
      <c r="H25" s="43"/>
      <c r="I25" s="128"/>
      <c r="J25" s="43"/>
      <c r="K25" s="46"/>
    </row>
    <row r="26" spans="2:11" s="7" customFormat="1" ht="71.25" customHeight="1">
      <c r="B26" s="131"/>
      <c r="C26" s="132"/>
      <c r="D26" s="132"/>
      <c r="E26" s="396" t="s">
        <v>38</v>
      </c>
      <c r="F26" s="396"/>
      <c r="G26" s="396"/>
      <c r="H26" s="396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39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39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40">
        <f>ROUND(SUM(BE87:BE130),2)</f>
        <v>0</v>
      </c>
      <c r="G32" s="43"/>
      <c r="H32" s="43"/>
      <c r="I32" s="141">
        <v>0.21</v>
      </c>
      <c r="J32" s="140">
        <f>ROUND(ROUND((SUM(BE87:BE130)),2)*I32,2)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40">
        <f>ROUND(SUM(BF87:BF130),2)</f>
        <v>0</v>
      </c>
      <c r="G33" s="43"/>
      <c r="H33" s="43"/>
      <c r="I33" s="141">
        <v>0.15</v>
      </c>
      <c r="J33" s="140">
        <f>ROUND(ROUND((SUM(BF87:BF130)),2)*I33,2)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40">
        <f>ROUND(SUM(BG87:BG130),2)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40">
        <f>ROUND(SUM(BH87:BH130),2)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40">
        <f>ROUND(SUM(BI87:BI130),2)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49</v>
      </c>
      <c r="E38" s="80"/>
      <c r="F38" s="80"/>
      <c r="G38" s="144" t="s">
        <v>50</v>
      </c>
      <c r="H38" s="145" t="s">
        <v>51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NÍZKOPRAHOVÉ DENNÍ CENTRUM A NOCLEHÁRNA PRO ŽENY - REKONSTRUKCE A VYBAVENÍ</v>
      </c>
      <c r="F47" s="408"/>
      <c r="G47" s="408"/>
      <c r="H47" s="408"/>
      <c r="I47" s="128"/>
      <c r="J47" s="43"/>
      <c r="K47" s="46"/>
    </row>
    <row r="48" spans="2:11" ht="15">
      <c r="B48" s="29"/>
      <c r="C48" s="38" t="s">
        <v>124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1235</v>
      </c>
      <c r="F49" s="403"/>
      <c r="G49" s="403"/>
      <c r="H49" s="403"/>
      <c r="I49" s="128"/>
      <c r="J49" s="43"/>
      <c r="K49" s="46"/>
    </row>
    <row r="50" spans="2:11" s="1" customFormat="1" ht="14.45" customHeight="1">
      <c r="B50" s="42"/>
      <c r="C50" s="38" t="s">
        <v>126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02.1 - Zpevněné plochy</v>
      </c>
      <c r="F51" s="403"/>
      <c r="G51" s="403"/>
      <c r="H51" s="403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Kochova 3957, Chomutov</v>
      </c>
      <c r="G53" s="43"/>
      <c r="H53" s="43"/>
      <c r="I53" s="129" t="s">
        <v>26</v>
      </c>
      <c r="J53" s="130" t="str">
        <f>IF(J14="","",J14)</f>
        <v>24. 6. 2018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5">
      <c r="B55" s="42"/>
      <c r="C55" s="38" t="s">
        <v>28</v>
      </c>
      <c r="D55" s="43"/>
      <c r="E55" s="43"/>
      <c r="F55" s="36" t="str">
        <f>E17</f>
        <v>Statutární město Chomutov</v>
      </c>
      <c r="G55" s="43"/>
      <c r="H55" s="43"/>
      <c r="I55" s="129" t="s">
        <v>34</v>
      </c>
      <c r="J55" s="396" t="str">
        <f>E23</f>
        <v xml:space="preserve"> </v>
      </c>
      <c r="K55" s="46"/>
    </row>
    <row r="56" spans="2:11" s="1" customFormat="1" ht="14.45" customHeight="1">
      <c r="B56" s="42"/>
      <c r="C56" s="38" t="s">
        <v>32</v>
      </c>
      <c r="D56" s="43"/>
      <c r="E56" s="43"/>
      <c r="F56" s="36" t="str">
        <f>IF(E20="","",E20)</f>
        <v/>
      </c>
      <c r="G56" s="43"/>
      <c r="H56" s="43"/>
      <c r="I56" s="128"/>
      <c r="J56" s="405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129</v>
      </c>
      <c r="D58" s="142"/>
      <c r="E58" s="142"/>
      <c r="F58" s="142"/>
      <c r="G58" s="142"/>
      <c r="H58" s="142"/>
      <c r="I58" s="155"/>
      <c r="J58" s="156" t="s">
        <v>130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131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132</v>
      </c>
    </row>
    <row r="61" spans="2:11" s="8" customFormat="1" ht="24.95" customHeight="1">
      <c r="B61" s="159"/>
      <c r="C61" s="160"/>
      <c r="D61" s="161" t="s">
        <v>133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1237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" customHeight="1">
      <c r="B63" s="166"/>
      <c r="C63" s="167"/>
      <c r="D63" s="168" t="s">
        <v>1238</v>
      </c>
      <c r="E63" s="169"/>
      <c r="F63" s="169"/>
      <c r="G63" s="169"/>
      <c r="H63" s="169"/>
      <c r="I63" s="170"/>
      <c r="J63" s="171">
        <f>J107</f>
        <v>0</v>
      </c>
      <c r="K63" s="172"/>
    </row>
    <row r="64" spans="2:11" s="9" customFormat="1" ht="19.9" customHeight="1">
      <c r="B64" s="166"/>
      <c r="C64" s="167"/>
      <c r="D64" s="168" t="s">
        <v>134</v>
      </c>
      <c r="E64" s="169"/>
      <c r="F64" s="169"/>
      <c r="G64" s="169"/>
      <c r="H64" s="169"/>
      <c r="I64" s="170"/>
      <c r="J64" s="171">
        <f>J122</f>
        <v>0</v>
      </c>
      <c r="K64" s="172"/>
    </row>
    <row r="65" spans="2:11" s="9" customFormat="1" ht="19.9" customHeight="1">
      <c r="B65" s="166"/>
      <c r="C65" s="167"/>
      <c r="D65" s="168" t="s">
        <v>471</v>
      </c>
      <c r="E65" s="169"/>
      <c r="F65" s="169"/>
      <c r="G65" s="169"/>
      <c r="H65" s="169"/>
      <c r="I65" s="170"/>
      <c r="J65" s="171">
        <f>J129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146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6" t="str">
        <f>E7</f>
        <v>NÍZKOPRAHOVÉ DENNÍ CENTRUM A NOCLEHÁRNA PRO ŽENY - REKONSTRUKCE A VYBAVENÍ</v>
      </c>
      <c r="F75" s="407"/>
      <c r="G75" s="407"/>
      <c r="H75" s="407"/>
      <c r="I75" s="173"/>
      <c r="J75" s="64"/>
      <c r="K75" s="64"/>
      <c r="L75" s="62"/>
    </row>
    <row r="76" spans="2:12" ht="15">
      <c r="B76" s="29"/>
      <c r="C76" s="66" t="s">
        <v>124</v>
      </c>
      <c r="D76" s="174"/>
      <c r="E76" s="174"/>
      <c r="F76" s="174"/>
      <c r="G76" s="174"/>
      <c r="H76" s="174"/>
      <c r="J76" s="174"/>
      <c r="K76" s="174"/>
      <c r="L76" s="175"/>
    </row>
    <row r="77" spans="2:12" s="1" customFormat="1" ht="16.5" customHeight="1">
      <c r="B77" s="42"/>
      <c r="C77" s="64"/>
      <c r="D77" s="64"/>
      <c r="E77" s="406" t="s">
        <v>1235</v>
      </c>
      <c r="F77" s="400"/>
      <c r="G77" s="400"/>
      <c r="H77" s="400"/>
      <c r="I77" s="173"/>
      <c r="J77" s="64"/>
      <c r="K77" s="64"/>
      <c r="L77" s="62"/>
    </row>
    <row r="78" spans="2:12" s="1" customFormat="1" ht="14.45" customHeight="1">
      <c r="B78" s="42"/>
      <c r="C78" s="66" t="s">
        <v>126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73" t="str">
        <f>E11</f>
        <v>02.1 - Zpevněné plochy</v>
      </c>
      <c r="F79" s="400"/>
      <c r="G79" s="400"/>
      <c r="H79" s="400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24</v>
      </c>
      <c r="D81" s="64"/>
      <c r="E81" s="64"/>
      <c r="F81" s="176" t="str">
        <f>F14</f>
        <v>Kochova 3957, Chomutov</v>
      </c>
      <c r="G81" s="64"/>
      <c r="H81" s="64"/>
      <c r="I81" s="177" t="s">
        <v>26</v>
      </c>
      <c r="J81" s="74" t="str">
        <f>IF(J14="","",J14)</f>
        <v>24. 6. 2018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5">
      <c r="B83" s="42"/>
      <c r="C83" s="66" t="s">
        <v>28</v>
      </c>
      <c r="D83" s="64"/>
      <c r="E83" s="64"/>
      <c r="F83" s="176" t="str">
        <f>E17</f>
        <v>Statutární město Chomutov</v>
      </c>
      <c r="G83" s="64"/>
      <c r="H83" s="64"/>
      <c r="I83" s="177" t="s">
        <v>34</v>
      </c>
      <c r="J83" s="176" t="str">
        <f>E23</f>
        <v xml:space="preserve"> </v>
      </c>
      <c r="K83" s="64"/>
      <c r="L83" s="62"/>
    </row>
    <row r="84" spans="2:12" s="1" customFormat="1" ht="14.45" customHeight="1">
      <c r="B84" s="42"/>
      <c r="C84" s="66" t="s">
        <v>32</v>
      </c>
      <c r="D84" s="64"/>
      <c r="E84" s="64"/>
      <c r="F84" s="176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8"/>
      <c r="C86" s="179" t="s">
        <v>147</v>
      </c>
      <c r="D86" s="180" t="s">
        <v>58</v>
      </c>
      <c r="E86" s="180" t="s">
        <v>54</v>
      </c>
      <c r="F86" s="180" t="s">
        <v>148</v>
      </c>
      <c r="G86" s="180" t="s">
        <v>149</v>
      </c>
      <c r="H86" s="180" t="s">
        <v>150</v>
      </c>
      <c r="I86" s="181" t="s">
        <v>151</v>
      </c>
      <c r="J86" s="180" t="s">
        <v>130</v>
      </c>
      <c r="K86" s="182" t="s">
        <v>152</v>
      </c>
      <c r="L86" s="183"/>
      <c r="M86" s="82" t="s">
        <v>153</v>
      </c>
      <c r="N86" s="83" t="s">
        <v>43</v>
      </c>
      <c r="O86" s="83" t="s">
        <v>154</v>
      </c>
      <c r="P86" s="83" t="s">
        <v>155</v>
      </c>
      <c r="Q86" s="83" t="s">
        <v>156</v>
      </c>
      <c r="R86" s="83" t="s">
        <v>157</v>
      </c>
      <c r="S86" s="83" t="s">
        <v>158</v>
      </c>
      <c r="T86" s="84" t="s">
        <v>159</v>
      </c>
    </row>
    <row r="87" spans="2:63" s="1" customFormat="1" ht="29.25" customHeight="1">
      <c r="B87" s="42"/>
      <c r="C87" s="88" t="s">
        <v>131</v>
      </c>
      <c r="D87" s="64"/>
      <c r="E87" s="64"/>
      <c r="F87" s="64"/>
      <c r="G87" s="64"/>
      <c r="H87" s="64"/>
      <c r="I87" s="173"/>
      <c r="J87" s="184">
        <f>BK87</f>
        <v>0</v>
      </c>
      <c r="K87" s="64"/>
      <c r="L87" s="62"/>
      <c r="M87" s="85"/>
      <c r="N87" s="86"/>
      <c r="O87" s="86"/>
      <c r="P87" s="185">
        <f>P88</f>
        <v>0</v>
      </c>
      <c r="Q87" s="86"/>
      <c r="R87" s="185">
        <f>R88</f>
        <v>12.8214019</v>
      </c>
      <c r="S87" s="86"/>
      <c r="T87" s="186">
        <f>T88</f>
        <v>0</v>
      </c>
      <c r="AT87" s="25" t="s">
        <v>72</v>
      </c>
      <c r="AU87" s="25" t="s">
        <v>132</v>
      </c>
      <c r="BK87" s="187">
        <f>BK88</f>
        <v>0</v>
      </c>
    </row>
    <row r="88" spans="2:63" s="11" customFormat="1" ht="37.35" customHeight="1">
      <c r="B88" s="188"/>
      <c r="C88" s="189"/>
      <c r="D88" s="190" t="s">
        <v>72</v>
      </c>
      <c r="E88" s="191" t="s">
        <v>160</v>
      </c>
      <c r="F88" s="191" t="s">
        <v>161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P89+P107+P122+P129</f>
        <v>0</v>
      </c>
      <c r="Q88" s="196"/>
      <c r="R88" s="197">
        <f>R89+R107+R122+R129</f>
        <v>12.8214019</v>
      </c>
      <c r="S88" s="196"/>
      <c r="T88" s="198">
        <f>T89+T107+T122+T129</f>
        <v>0</v>
      </c>
      <c r="AR88" s="199" t="s">
        <v>80</v>
      </c>
      <c r="AT88" s="200" t="s">
        <v>72</v>
      </c>
      <c r="AU88" s="200" t="s">
        <v>73</v>
      </c>
      <c r="AY88" s="199" t="s">
        <v>162</v>
      </c>
      <c r="BK88" s="201">
        <f>BK89+BK107+BK122+BK129</f>
        <v>0</v>
      </c>
    </row>
    <row r="89" spans="2:63" s="11" customFormat="1" ht="19.9" customHeight="1">
      <c r="B89" s="188"/>
      <c r="C89" s="189"/>
      <c r="D89" s="190" t="s">
        <v>72</v>
      </c>
      <c r="E89" s="202" t="s">
        <v>80</v>
      </c>
      <c r="F89" s="202" t="s">
        <v>1239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SUM(P90:P106)</f>
        <v>0</v>
      </c>
      <c r="Q89" s="196"/>
      <c r="R89" s="197">
        <f>SUM(R90:R106)</f>
        <v>0</v>
      </c>
      <c r="S89" s="196"/>
      <c r="T89" s="198">
        <f>SUM(T90:T106)</f>
        <v>0</v>
      </c>
      <c r="AR89" s="199" t="s">
        <v>80</v>
      </c>
      <c r="AT89" s="200" t="s">
        <v>72</v>
      </c>
      <c r="AU89" s="200" t="s">
        <v>80</v>
      </c>
      <c r="AY89" s="199" t="s">
        <v>162</v>
      </c>
      <c r="BK89" s="201">
        <f>SUM(BK90:BK106)</f>
        <v>0</v>
      </c>
    </row>
    <row r="90" spans="2:65" s="1" customFormat="1" ht="38.25" customHeight="1">
      <c r="B90" s="42"/>
      <c r="C90" s="204" t="s">
        <v>80</v>
      </c>
      <c r="D90" s="204" t="s">
        <v>165</v>
      </c>
      <c r="E90" s="205" t="s">
        <v>1240</v>
      </c>
      <c r="F90" s="206" t="s">
        <v>1241</v>
      </c>
      <c r="G90" s="207" t="s">
        <v>243</v>
      </c>
      <c r="H90" s="208">
        <v>10.64</v>
      </c>
      <c r="I90" s="209"/>
      <c r="J90" s="210">
        <f>ROUND(I90*H90,2)</f>
        <v>0</v>
      </c>
      <c r="K90" s="206" t="s">
        <v>169</v>
      </c>
      <c r="L90" s="62"/>
      <c r="M90" s="211" t="s">
        <v>23</v>
      </c>
      <c r="N90" s="212" t="s">
        <v>44</v>
      </c>
      <c r="O90" s="43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5" t="s">
        <v>170</v>
      </c>
      <c r="AT90" s="25" t="s">
        <v>165</v>
      </c>
      <c r="AU90" s="25" t="s">
        <v>82</v>
      </c>
      <c r="AY90" s="25" t="s">
        <v>162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5" t="s">
        <v>80</v>
      </c>
      <c r="BK90" s="215">
        <f>ROUND(I90*H90,2)</f>
        <v>0</v>
      </c>
      <c r="BL90" s="25" t="s">
        <v>170</v>
      </c>
      <c r="BM90" s="25" t="s">
        <v>1242</v>
      </c>
    </row>
    <row r="91" spans="2:51" s="14" customFormat="1" ht="13.5">
      <c r="B91" s="241"/>
      <c r="C91" s="242"/>
      <c r="D91" s="218" t="s">
        <v>172</v>
      </c>
      <c r="E91" s="243" t="s">
        <v>23</v>
      </c>
      <c r="F91" s="244" t="s">
        <v>1243</v>
      </c>
      <c r="G91" s="242"/>
      <c r="H91" s="243" t="s">
        <v>23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172</v>
      </c>
      <c r="AU91" s="250" t="s">
        <v>82</v>
      </c>
      <c r="AV91" s="14" t="s">
        <v>80</v>
      </c>
      <c r="AW91" s="14" t="s">
        <v>36</v>
      </c>
      <c r="AX91" s="14" t="s">
        <v>73</v>
      </c>
      <c r="AY91" s="250" t="s">
        <v>162</v>
      </c>
    </row>
    <row r="92" spans="2:51" s="12" customFormat="1" ht="13.5">
      <c r="B92" s="216"/>
      <c r="C92" s="217"/>
      <c r="D92" s="218" t="s">
        <v>172</v>
      </c>
      <c r="E92" s="219" t="s">
        <v>23</v>
      </c>
      <c r="F92" s="220" t="s">
        <v>1244</v>
      </c>
      <c r="G92" s="217"/>
      <c r="H92" s="221">
        <v>10.64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172</v>
      </c>
      <c r="AU92" s="227" t="s">
        <v>82</v>
      </c>
      <c r="AV92" s="12" t="s">
        <v>82</v>
      </c>
      <c r="AW92" s="12" t="s">
        <v>36</v>
      </c>
      <c r="AX92" s="12" t="s">
        <v>73</v>
      </c>
      <c r="AY92" s="227" t="s">
        <v>162</v>
      </c>
    </row>
    <row r="93" spans="2:51" s="13" customFormat="1" ht="13.5">
      <c r="B93" s="228"/>
      <c r="C93" s="229"/>
      <c r="D93" s="218" t="s">
        <v>172</v>
      </c>
      <c r="E93" s="230" t="s">
        <v>23</v>
      </c>
      <c r="F93" s="231" t="s">
        <v>174</v>
      </c>
      <c r="G93" s="229"/>
      <c r="H93" s="232">
        <v>10.64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172</v>
      </c>
      <c r="AU93" s="238" t="s">
        <v>82</v>
      </c>
      <c r="AV93" s="13" t="s">
        <v>170</v>
      </c>
      <c r="AW93" s="13" t="s">
        <v>36</v>
      </c>
      <c r="AX93" s="13" t="s">
        <v>80</v>
      </c>
      <c r="AY93" s="238" t="s">
        <v>162</v>
      </c>
    </row>
    <row r="94" spans="2:65" s="1" customFormat="1" ht="38.25" customHeight="1">
      <c r="B94" s="42"/>
      <c r="C94" s="204" t="s">
        <v>82</v>
      </c>
      <c r="D94" s="204" t="s">
        <v>165</v>
      </c>
      <c r="E94" s="205" t="s">
        <v>1245</v>
      </c>
      <c r="F94" s="206" t="s">
        <v>1246</v>
      </c>
      <c r="G94" s="207" t="s">
        <v>243</v>
      </c>
      <c r="H94" s="208">
        <v>10.64</v>
      </c>
      <c r="I94" s="209"/>
      <c r="J94" s="210">
        <f>ROUND(I94*H94,2)</f>
        <v>0</v>
      </c>
      <c r="K94" s="206" t="s">
        <v>169</v>
      </c>
      <c r="L94" s="62"/>
      <c r="M94" s="211" t="s">
        <v>23</v>
      </c>
      <c r="N94" s="212" t="s">
        <v>44</v>
      </c>
      <c r="O94" s="43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5" t="s">
        <v>170</v>
      </c>
      <c r="AT94" s="25" t="s">
        <v>165</v>
      </c>
      <c r="AU94" s="25" t="s">
        <v>82</v>
      </c>
      <c r="AY94" s="25" t="s">
        <v>162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5" t="s">
        <v>80</v>
      </c>
      <c r="BK94" s="215">
        <f>ROUND(I94*H94,2)</f>
        <v>0</v>
      </c>
      <c r="BL94" s="25" t="s">
        <v>170</v>
      </c>
      <c r="BM94" s="25" t="s">
        <v>1247</v>
      </c>
    </row>
    <row r="95" spans="2:51" s="12" customFormat="1" ht="13.5">
      <c r="B95" s="216"/>
      <c r="C95" s="217"/>
      <c r="D95" s="218" t="s">
        <v>172</v>
      </c>
      <c r="E95" s="219" t="s">
        <v>23</v>
      </c>
      <c r="F95" s="220" t="s">
        <v>1248</v>
      </c>
      <c r="G95" s="217"/>
      <c r="H95" s="221">
        <v>10.64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172</v>
      </c>
      <c r="AU95" s="227" t="s">
        <v>82</v>
      </c>
      <c r="AV95" s="12" t="s">
        <v>82</v>
      </c>
      <c r="AW95" s="12" t="s">
        <v>36</v>
      </c>
      <c r="AX95" s="12" t="s">
        <v>73</v>
      </c>
      <c r="AY95" s="227" t="s">
        <v>162</v>
      </c>
    </row>
    <row r="96" spans="2:51" s="13" customFormat="1" ht="13.5">
      <c r="B96" s="228"/>
      <c r="C96" s="229"/>
      <c r="D96" s="218" t="s">
        <v>172</v>
      </c>
      <c r="E96" s="230" t="s">
        <v>23</v>
      </c>
      <c r="F96" s="231" t="s">
        <v>174</v>
      </c>
      <c r="G96" s="229"/>
      <c r="H96" s="232">
        <v>10.64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172</v>
      </c>
      <c r="AU96" s="238" t="s">
        <v>82</v>
      </c>
      <c r="AV96" s="13" t="s">
        <v>170</v>
      </c>
      <c r="AW96" s="13" t="s">
        <v>36</v>
      </c>
      <c r="AX96" s="13" t="s">
        <v>80</v>
      </c>
      <c r="AY96" s="238" t="s">
        <v>162</v>
      </c>
    </row>
    <row r="97" spans="2:65" s="1" customFormat="1" ht="16.5" customHeight="1">
      <c r="B97" s="42"/>
      <c r="C97" s="204" t="s">
        <v>183</v>
      </c>
      <c r="D97" s="204" t="s">
        <v>165</v>
      </c>
      <c r="E97" s="205" t="s">
        <v>1249</v>
      </c>
      <c r="F97" s="206" t="s">
        <v>1250</v>
      </c>
      <c r="G97" s="207" t="s">
        <v>243</v>
      </c>
      <c r="H97" s="208">
        <v>10.64</v>
      </c>
      <c r="I97" s="209"/>
      <c r="J97" s="210">
        <f>ROUND(I97*H97,2)</f>
        <v>0</v>
      </c>
      <c r="K97" s="206" t="s">
        <v>169</v>
      </c>
      <c r="L97" s="62"/>
      <c r="M97" s="211" t="s">
        <v>23</v>
      </c>
      <c r="N97" s="212" t="s">
        <v>44</v>
      </c>
      <c r="O97" s="43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5" t="s">
        <v>170</v>
      </c>
      <c r="AT97" s="25" t="s">
        <v>165</v>
      </c>
      <c r="AU97" s="25" t="s">
        <v>82</v>
      </c>
      <c r="AY97" s="25" t="s">
        <v>162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5" t="s">
        <v>80</v>
      </c>
      <c r="BK97" s="215">
        <f>ROUND(I97*H97,2)</f>
        <v>0</v>
      </c>
      <c r="BL97" s="25" t="s">
        <v>170</v>
      </c>
      <c r="BM97" s="25" t="s">
        <v>1251</v>
      </c>
    </row>
    <row r="98" spans="2:51" s="14" customFormat="1" ht="13.5">
      <c r="B98" s="241"/>
      <c r="C98" s="242"/>
      <c r="D98" s="218" t="s">
        <v>172</v>
      </c>
      <c r="E98" s="243" t="s">
        <v>23</v>
      </c>
      <c r="F98" s="244" t="s">
        <v>1243</v>
      </c>
      <c r="G98" s="242"/>
      <c r="H98" s="243" t="s">
        <v>23</v>
      </c>
      <c r="I98" s="245"/>
      <c r="J98" s="242"/>
      <c r="K98" s="242"/>
      <c r="L98" s="246"/>
      <c r="M98" s="247"/>
      <c r="N98" s="248"/>
      <c r="O98" s="248"/>
      <c r="P98" s="248"/>
      <c r="Q98" s="248"/>
      <c r="R98" s="248"/>
      <c r="S98" s="248"/>
      <c r="T98" s="249"/>
      <c r="AT98" s="250" t="s">
        <v>172</v>
      </c>
      <c r="AU98" s="250" t="s">
        <v>82</v>
      </c>
      <c r="AV98" s="14" t="s">
        <v>80</v>
      </c>
      <c r="AW98" s="14" t="s">
        <v>36</v>
      </c>
      <c r="AX98" s="14" t="s">
        <v>73</v>
      </c>
      <c r="AY98" s="250" t="s">
        <v>162</v>
      </c>
    </row>
    <row r="99" spans="2:51" s="12" customFormat="1" ht="13.5">
      <c r="B99" s="216"/>
      <c r="C99" s="217"/>
      <c r="D99" s="218" t="s">
        <v>172</v>
      </c>
      <c r="E99" s="219" t="s">
        <v>23</v>
      </c>
      <c r="F99" s="220" t="s">
        <v>1248</v>
      </c>
      <c r="G99" s="217"/>
      <c r="H99" s="221">
        <v>10.64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172</v>
      </c>
      <c r="AU99" s="227" t="s">
        <v>82</v>
      </c>
      <c r="AV99" s="12" t="s">
        <v>82</v>
      </c>
      <c r="AW99" s="12" t="s">
        <v>36</v>
      </c>
      <c r="AX99" s="12" t="s">
        <v>73</v>
      </c>
      <c r="AY99" s="227" t="s">
        <v>162</v>
      </c>
    </row>
    <row r="100" spans="2:51" s="13" customFormat="1" ht="13.5">
      <c r="B100" s="228"/>
      <c r="C100" s="229"/>
      <c r="D100" s="218" t="s">
        <v>172</v>
      </c>
      <c r="E100" s="230" t="s">
        <v>23</v>
      </c>
      <c r="F100" s="231" t="s">
        <v>174</v>
      </c>
      <c r="G100" s="229"/>
      <c r="H100" s="232">
        <v>10.64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172</v>
      </c>
      <c r="AU100" s="238" t="s">
        <v>82</v>
      </c>
      <c r="AV100" s="13" t="s">
        <v>170</v>
      </c>
      <c r="AW100" s="13" t="s">
        <v>36</v>
      </c>
      <c r="AX100" s="13" t="s">
        <v>80</v>
      </c>
      <c r="AY100" s="238" t="s">
        <v>162</v>
      </c>
    </row>
    <row r="101" spans="2:65" s="1" customFormat="1" ht="25.5" customHeight="1">
      <c r="B101" s="42"/>
      <c r="C101" s="204" t="s">
        <v>170</v>
      </c>
      <c r="D101" s="204" t="s">
        <v>165</v>
      </c>
      <c r="E101" s="205" t="s">
        <v>1252</v>
      </c>
      <c r="F101" s="206" t="s">
        <v>1253</v>
      </c>
      <c r="G101" s="207" t="s">
        <v>313</v>
      </c>
      <c r="H101" s="208">
        <v>68.4</v>
      </c>
      <c r="I101" s="209"/>
      <c r="J101" s="210">
        <f>ROUND(I101*H101,2)</f>
        <v>0</v>
      </c>
      <c r="K101" s="206" t="s">
        <v>169</v>
      </c>
      <c r="L101" s="62"/>
      <c r="M101" s="211" t="s">
        <v>23</v>
      </c>
      <c r="N101" s="212" t="s">
        <v>44</v>
      </c>
      <c r="O101" s="43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5" t="s">
        <v>170</v>
      </c>
      <c r="AT101" s="25" t="s">
        <v>165</v>
      </c>
      <c r="AU101" s="25" t="s">
        <v>82</v>
      </c>
      <c r="AY101" s="25" t="s">
        <v>162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5" t="s">
        <v>80</v>
      </c>
      <c r="BK101" s="215">
        <f>ROUND(I101*H101,2)</f>
        <v>0</v>
      </c>
      <c r="BL101" s="25" t="s">
        <v>170</v>
      </c>
      <c r="BM101" s="25" t="s">
        <v>1254</v>
      </c>
    </row>
    <row r="102" spans="2:51" s="12" customFormat="1" ht="13.5">
      <c r="B102" s="216"/>
      <c r="C102" s="217"/>
      <c r="D102" s="218" t="s">
        <v>172</v>
      </c>
      <c r="E102" s="217"/>
      <c r="F102" s="220" t="s">
        <v>1255</v>
      </c>
      <c r="G102" s="217"/>
      <c r="H102" s="221">
        <v>68.4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172</v>
      </c>
      <c r="AU102" s="227" t="s">
        <v>82</v>
      </c>
      <c r="AV102" s="12" t="s">
        <v>82</v>
      </c>
      <c r="AW102" s="12" t="s">
        <v>6</v>
      </c>
      <c r="AX102" s="12" t="s">
        <v>80</v>
      </c>
      <c r="AY102" s="227" t="s">
        <v>162</v>
      </c>
    </row>
    <row r="103" spans="2:65" s="1" customFormat="1" ht="25.5" customHeight="1">
      <c r="B103" s="42"/>
      <c r="C103" s="204" t="s">
        <v>194</v>
      </c>
      <c r="D103" s="204" t="s">
        <v>165</v>
      </c>
      <c r="E103" s="205" t="s">
        <v>1256</v>
      </c>
      <c r="F103" s="206" t="s">
        <v>1257</v>
      </c>
      <c r="G103" s="207" t="s">
        <v>168</v>
      </c>
      <c r="H103" s="208">
        <v>38</v>
      </c>
      <c r="I103" s="209"/>
      <c r="J103" s="210">
        <f>ROUND(I103*H103,2)</f>
        <v>0</v>
      </c>
      <c r="K103" s="206" t="s">
        <v>169</v>
      </c>
      <c r="L103" s="62"/>
      <c r="M103" s="211" t="s">
        <v>23</v>
      </c>
      <c r="N103" s="212" t="s">
        <v>44</v>
      </c>
      <c r="O103" s="43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5" t="s">
        <v>170</v>
      </c>
      <c r="AT103" s="25" t="s">
        <v>165</v>
      </c>
      <c r="AU103" s="25" t="s">
        <v>82</v>
      </c>
      <c r="AY103" s="25" t="s">
        <v>162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5" t="s">
        <v>80</v>
      </c>
      <c r="BK103" s="215">
        <f>ROUND(I103*H103,2)</f>
        <v>0</v>
      </c>
      <c r="BL103" s="25" t="s">
        <v>170</v>
      </c>
      <c r="BM103" s="25" t="s">
        <v>1258</v>
      </c>
    </row>
    <row r="104" spans="2:51" s="14" customFormat="1" ht="13.5">
      <c r="B104" s="241"/>
      <c r="C104" s="242"/>
      <c r="D104" s="218" t="s">
        <v>172</v>
      </c>
      <c r="E104" s="243" t="s">
        <v>23</v>
      </c>
      <c r="F104" s="244" t="s">
        <v>1243</v>
      </c>
      <c r="G104" s="242"/>
      <c r="H104" s="243" t="s">
        <v>23</v>
      </c>
      <c r="I104" s="245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172</v>
      </c>
      <c r="AU104" s="250" t="s">
        <v>82</v>
      </c>
      <c r="AV104" s="14" t="s">
        <v>80</v>
      </c>
      <c r="AW104" s="14" t="s">
        <v>36</v>
      </c>
      <c r="AX104" s="14" t="s">
        <v>73</v>
      </c>
      <c r="AY104" s="250" t="s">
        <v>162</v>
      </c>
    </row>
    <row r="105" spans="2:51" s="12" customFormat="1" ht="13.5">
      <c r="B105" s="216"/>
      <c r="C105" s="217"/>
      <c r="D105" s="218" t="s">
        <v>172</v>
      </c>
      <c r="E105" s="219" t="s">
        <v>23</v>
      </c>
      <c r="F105" s="220" t="s">
        <v>1259</v>
      </c>
      <c r="G105" s="217"/>
      <c r="H105" s="221">
        <v>38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172</v>
      </c>
      <c r="AU105" s="227" t="s">
        <v>82</v>
      </c>
      <c r="AV105" s="12" t="s">
        <v>82</v>
      </c>
      <c r="AW105" s="12" t="s">
        <v>36</v>
      </c>
      <c r="AX105" s="12" t="s">
        <v>73</v>
      </c>
      <c r="AY105" s="227" t="s">
        <v>162</v>
      </c>
    </row>
    <row r="106" spans="2:51" s="13" customFormat="1" ht="13.5">
      <c r="B106" s="228"/>
      <c r="C106" s="229"/>
      <c r="D106" s="218" t="s">
        <v>172</v>
      </c>
      <c r="E106" s="230" t="s">
        <v>23</v>
      </c>
      <c r="F106" s="231" t="s">
        <v>174</v>
      </c>
      <c r="G106" s="229"/>
      <c r="H106" s="232">
        <v>38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172</v>
      </c>
      <c r="AU106" s="238" t="s">
        <v>82</v>
      </c>
      <c r="AV106" s="13" t="s">
        <v>170</v>
      </c>
      <c r="AW106" s="13" t="s">
        <v>36</v>
      </c>
      <c r="AX106" s="13" t="s">
        <v>80</v>
      </c>
      <c r="AY106" s="238" t="s">
        <v>162</v>
      </c>
    </row>
    <row r="107" spans="2:63" s="11" customFormat="1" ht="29.85" customHeight="1">
      <c r="B107" s="188"/>
      <c r="C107" s="189"/>
      <c r="D107" s="190" t="s">
        <v>72</v>
      </c>
      <c r="E107" s="202" t="s">
        <v>194</v>
      </c>
      <c r="F107" s="202" t="s">
        <v>1260</v>
      </c>
      <c r="G107" s="189"/>
      <c r="H107" s="189"/>
      <c r="I107" s="192"/>
      <c r="J107" s="203">
        <f>BK107</f>
        <v>0</v>
      </c>
      <c r="K107" s="189"/>
      <c r="L107" s="194"/>
      <c r="M107" s="195"/>
      <c r="N107" s="196"/>
      <c r="O107" s="196"/>
      <c r="P107" s="197">
        <f>SUM(P108:P121)</f>
        <v>0</v>
      </c>
      <c r="Q107" s="196"/>
      <c r="R107" s="197">
        <f>SUM(R108:R121)</f>
        <v>9.20398</v>
      </c>
      <c r="S107" s="196"/>
      <c r="T107" s="198">
        <f>SUM(T108:T121)</f>
        <v>0</v>
      </c>
      <c r="AR107" s="199" t="s">
        <v>80</v>
      </c>
      <c r="AT107" s="200" t="s">
        <v>72</v>
      </c>
      <c r="AU107" s="200" t="s">
        <v>80</v>
      </c>
      <c r="AY107" s="199" t="s">
        <v>162</v>
      </c>
      <c r="BK107" s="201">
        <f>SUM(BK108:BK121)</f>
        <v>0</v>
      </c>
    </row>
    <row r="108" spans="2:65" s="1" customFormat="1" ht="25.5" customHeight="1">
      <c r="B108" s="42"/>
      <c r="C108" s="204" t="s">
        <v>200</v>
      </c>
      <c r="D108" s="204" t="s">
        <v>165</v>
      </c>
      <c r="E108" s="205" t="s">
        <v>1261</v>
      </c>
      <c r="F108" s="206" t="s">
        <v>1262</v>
      </c>
      <c r="G108" s="207" t="s">
        <v>168</v>
      </c>
      <c r="H108" s="208">
        <v>38</v>
      </c>
      <c r="I108" s="209"/>
      <c r="J108" s="210">
        <f>ROUND(I108*H108,2)</f>
        <v>0</v>
      </c>
      <c r="K108" s="206" t="s">
        <v>169</v>
      </c>
      <c r="L108" s="62"/>
      <c r="M108" s="211" t="s">
        <v>23</v>
      </c>
      <c r="N108" s="212" t="s">
        <v>44</v>
      </c>
      <c r="O108" s="43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5" t="s">
        <v>170</v>
      </c>
      <c r="AT108" s="25" t="s">
        <v>165</v>
      </c>
      <c r="AU108" s="25" t="s">
        <v>82</v>
      </c>
      <c r="AY108" s="25" t="s">
        <v>162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5" t="s">
        <v>80</v>
      </c>
      <c r="BK108" s="215">
        <f>ROUND(I108*H108,2)</f>
        <v>0</v>
      </c>
      <c r="BL108" s="25" t="s">
        <v>170</v>
      </c>
      <c r="BM108" s="25" t="s">
        <v>1263</v>
      </c>
    </row>
    <row r="109" spans="2:51" s="14" customFormat="1" ht="13.5">
      <c r="B109" s="241"/>
      <c r="C109" s="242"/>
      <c r="D109" s="218" t="s">
        <v>172</v>
      </c>
      <c r="E109" s="243" t="s">
        <v>23</v>
      </c>
      <c r="F109" s="244" t="s">
        <v>1243</v>
      </c>
      <c r="G109" s="242"/>
      <c r="H109" s="243" t="s">
        <v>23</v>
      </c>
      <c r="I109" s="245"/>
      <c r="J109" s="242"/>
      <c r="K109" s="242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172</v>
      </c>
      <c r="AU109" s="250" t="s">
        <v>82</v>
      </c>
      <c r="AV109" s="14" t="s">
        <v>80</v>
      </c>
      <c r="AW109" s="14" t="s">
        <v>36</v>
      </c>
      <c r="AX109" s="14" t="s">
        <v>73</v>
      </c>
      <c r="AY109" s="250" t="s">
        <v>162</v>
      </c>
    </row>
    <row r="110" spans="2:51" s="12" customFormat="1" ht="13.5">
      <c r="B110" s="216"/>
      <c r="C110" s="217"/>
      <c r="D110" s="218" t="s">
        <v>172</v>
      </c>
      <c r="E110" s="219" t="s">
        <v>23</v>
      </c>
      <c r="F110" s="220" t="s">
        <v>1259</v>
      </c>
      <c r="G110" s="217"/>
      <c r="H110" s="221">
        <v>38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172</v>
      </c>
      <c r="AU110" s="227" t="s">
        <v>82</v>
      </c>
      <c r="AV110" s="12" t="s">
        <v>82</v>
      </c>
      <c r="AW110" s="12" t="s">
        <v>36</v>
      </c>
      <c r="AX110" s="12" t="s">
        <v>73</v>
      </c>
      <c r="AY110" s="227" t="s">
        <v>162</v>
      </c>
    </row>
    <row r="111" spans="2:51" s="13" customFormat="1" ht="13.5">
      <c r="B111" s="228"/>
      <c r="C111" s="229"/>
      <c r="D111" s="218" t="s">
        <v>172</v>
      </c>
      <c r="E111" s="230" t="s">
        <v>23</v>
      </c>
      <c r="F111" s="231" t="s">
        <v>174</v>
      </c>
      <c r="G111" s="229"/>
      <c r="H111" s="232">
        <v>38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172</v>
      </c>
      <c r="AU111" s="238" t="s">
        <v>82</v>
      </c>
      <c r="AV111" s="13" t="s">
        <v>170</v>
      </c>
      <c r="AW111" s="13" t="s">
        <v>36</v>
      </c>
      <c r="AX111" s="13" t="s">
        <v>80</v>
      </c>
      <c r="AY111" s="238" t="s">
        <v>162</v>
      </c>
    </row>
    <row r="112" spans="2:65" s="1" customFormat="1" ht="25.5" customHeight="1">
      <c r="B112" s="42"/>
      <c r="C112" s="204" t="s">
        <v>206</v>
      </c>
      <c r="D112" s="204" t="s">
        <v>165</v>
      </c>
      <c r="E112" s="205" t="s">
        <v>1264</v>
      </c>
      <c r="F112" s="206" t="s">
        <v>1265</v>
      </c>
      <c r="G112" s="207" t="s">
        <v>168</v>
      </c>
      <c r="H112" s="208">
        <v>38</v>
      </c>
      <c r="I112" s="209"/>
      <c r="J112" s="210">
        <f>ROUND(I112*H112,2)</f>
        <v>0</v>
      </c>
      <c r="K112" s="206" t="s">
        <v>169</v>
      </c>
      <c r="L112" s="62"/>
      <c r="M112" s="211" t="s">
        <v>23</v>
      </c>
      <c r="N112" s="212" t="s">
        <v>44</v>
      </c>
      <c r="O112" s="43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5" t="s">
        <v>170</v>
      </c>
      <c r="AT112" s="25" t="s">
        <v>165</v>
      </c>
      <c r="AU112" s="25" t="s">
        <v>82</v>
      </c>
      <c r="AY112" s="25" t="s">
        <v>162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5" t="s">
        <v>80</v>
      </c>
      <c r="BK112" s="215">
        <f>ROUND(I112*H112,2)</f>
        <v>0</v>
      </c>
      <c r="BL112" s="25" t="s">
        <v>170</v>
      </c>
      <c r="BM112" s="25" t="s">
        <v>1266</v>
      </c>
    </row>
    <row r="113" spans="2:51" s="14" customFormat="1" ht="13.5">
      <c r="B113" s="241"/>
      <c r="C113" s="242"/>
      <c r="D113" s="218" t="s">
        <v>172</v>
      </c>
      <c r="E113" s="243" t="s">
        <v>23</v>
      </c>
      <c r="F113" s="244" t="s">
        <v>1243</v>
      </c>
      <c r="G113" s="242"/>
      <c r="H113" s="243" t="s">
        <v>23</v>
      </c>
      <c r="I113" s="245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172</v>
      </c>
      <c r="AU113" s="250" t="s">
        <v>82</v>
      </c>
      <c r="AV113" s="14" t="s">
        <v>80</v>
      </c>
      <c r="AW113" s="14" t="s">
        <v>36</v>
      </c>
      <c r="AX113" s="14" t="s">
        <v>73</v>
      </c>
      <c r="AY113" s="250" t="s">
        <v>162</v>
      </c>
    </row>
    <row r="114" spans="2:51" s="12" customFormat="1" ht="13.5">
      <c r="B114" s="216"/>
      <c r="C114" s="217"/>
      <c r="D114" s="218" t="s">
        <v>172</v>
      </c>
      <c r="E114" s="219" t="s">
        <v>23</v>
      </c>
      <c r="F114" s="220" t="s">
        <v>1259</v>
      </c>
      <c r="G114" s="217"/>
      <c r="H114" s="221">
        <v>38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172</v>
      </c>
      <c r="AU114" s="227" t="s">
        <v>82</v>
      </c>
      <c r="AV114" s="12" t="s">
        <v>82</v>
      </c>
      <c r="AW114" s="12" t="s">
        <v>36</v>
      </c>
      <c r="AX114" s="12" t="s">
        <v>73</v>
      </c>
      <c r="AY114" s="227" t="s">
        <v>162</v>
      </c>
    </row>
    <row r="115" spans="2:51" s="13" customFormat="1" ht="13.5">
      <c r="B115" s="228"/>
      <c r="C115" s="229"/>
      <c r="D115" s="218" t="s">
        <v>172</v>
      </c>
      <c r="E115" s="230" t="s">
        <v>23</v>
      </c>
      <c r="F115" s="231" t="s">
        <v>174</v>
      </c>
      <c r="G115" s="229"/>
      <c r="H115" s="232">
        <v>38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172</v>
      </c>
      <c r="AU115" s="238" t="s">
        <v>82</v>
      </c>
      <c r="AV115" s="13" t="s">
        <v>170</v>
      </c>
      <c r="AW115" s="13" t="s">
        <v>36</v>
      </c>
      <c r="AX115" s="13" t="s">
        <v>80</v>
      </c>
      <c r="AY115" s="238" t="s">
        <v>162</v>
      </c>
    </row>
    <row r="116" spans="2:65" s="1" customFormat="1" ht="51" customHeight="1">
      <c r="B116" s="42"/>
      <c r="C116" s="204" t="s">
        <v>212</v>
      </c>
      <c r="D116" s="204" t="s">
        <v>165</v>
      </c>
      <c r="E116" s="205" t="s">
        <v>1267</v>
      </c>
      <c r="F116" s="206" t="s">
        <v>1268</v>
      </c>
      <c r="G116" s="207" t="s">
        <v>168</v>
      </c>
      <c r="H116" s="208">
        <v>38</v>
      </c>
      <c r="I116" s="209"/>
      <c r="J116" s="210">
        <f>ROUND(I116*H116,2)</f>
        <v>0</v>
      </c>
      <c r="K116" s="206" t="s">
        <v>169</v>
      </c>
      <c r="L116" s="62"/>
      <c r="M116" s="211" t="s">
        <v>23</v>
      </c>
      <c r="N116" s="212" t="s">
        <v>44</v>
      </c>
      <c r="O116" s="43"/>
      <c r="P116" s="213">
        <f>O116*H116</f>
        <v>0</v>
      </c>
      <c r="Q116" s="213">
        <v>0.08565</v>
      </c>
      <c r="R116" s="213">
        <f>Q116*H116</f>
        <v>3.2547</v>
      </c>
      <c r="S116" s="213">
        <v>0</v>
      </c>
      <c r="T116" s="214">
        <f>S116*H116</f>
        <v>0</v>
      </c>
      <c r="AR116" s="25" t="s">
        <v>170</v>
      </c>
      <c r="AT116" s="25" t="s">
        <v>165</v>
      </c>
      <c r="AU116" s="25" t="s">
        <v>82</v>
      </c>
      <c r="AY116" s="25" t="s">
        <v>162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5" t="s">
        <v>80</v>
      </c>
      <c r="BK116" s="215">
        <f>ROUND(I116*H116,2)</f>
        <v>0</v>
      </c>
      <c r="BL116" s="25" t="s">
        <v>170</v>
      </c>
      <c r="BM116" s="25" t="s">
        <v>1269</v>
      </c>
    </row>
    <row r="117" spans="2:51" s="14" customFormat="1" ht="13.5">
      <c r="B117" s="241"/>
      <c r="C117" s="242"/>
      <c r="D117" s="218" t="s">
        <v>172</v>
      </c>
      <c r="E117" s="243" t="s">
        <v>23</v>
      </c>
      <c r="F117" s="244" t="s">
        <v>1243</v>
      </c>
      <c r="G117" s="242"/>
      <c r="H117" s="243" t="s">
        <v>23</v>
      </c>
      <c r="I117" s="245"/>
      <c r="J117" s="242"/>
      <c r="K117" s="242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172</v>
      </c>
      <c r="AU117" s="250" t="s">
        <v>82</v>
      </c>
      <c r="AV117" s="14" t="s">
        <v>80</v>
      </c>
      <c r="AW117" s="14" t="s">
        <v>36</v>
      </c>
      <c r="AX117" s="14" t="s">
        <v>73</v>
      </c>
      <c r="AY117" s="250" t="s">
        <v>162</v>
      </c>
    </row>
    <row r="118" spans="2:51" s="12" customFormat="1" ht="13.5">
      <c r="B118" s="216"/>
      <c r="C118" s="217"/>
      <c r="D118" s="218" t="s">
        <v>172</v>
      </c>
      <c r="E118" s="219" t="s">
        <v>23</v>
      </c>
      <c r="F118" s="220" t="s">
        <v>1259</v>
      </c>
      <c r="G118" s="217"/>
      <c r="H118" s="221">
        <v>38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172</v>
      </c>
      <c r="AU118" s="227" t="s">
        <v>82</v>
      </c>
      <c r="AV118" s="12" t="s">
        <v>82</v>
      </c>
      <c r="AW118" s="12" t="s">
        <v>36</v>
      </c>
      <c r="AX118" s="12" t="s">
        <v>73</v>
      </c>
      <c r="AY118" s="227" t="s">
        <v>162</v>
      </c>
    </row>
    <row r="119" spans="2:51" s="13" customFormat="1" ht="13.5">
      <c r="B119" s="228"/>
      <c r="C119" s="229"/>
      <c r="D119" s="218" t="s">
        <v>172</v>
      </c>
      <c r="E119" s="230" t="s">
        <v>23</v>
      </c>
      <c r="F119" s="231" t="s">
        <v>174</v>
      </c>
      <c r="G119" s="229"/>
      <c r="H119" s="232">
        <v>38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172</v>
      </c>
      <c r="AU119" s="238" t="s">
        <v>82</v>
      </c>
      <c r="AV119" s="13" t="s">
        <v>170</v>
      </c>
      <c r="AW119" s="13" t="s">
        <v>36</v>
      </c>
      <c r="AX119" s="13" t="s">
        <v>80</v>
      </c>
      <c r="AY119" s="238" t="s">
        <v>162</v>
      </c>
    </row>
    <row r="120" spans="2:65" s="1" customFormat="1" ht="16.5" customHeight="1">
      <c r="B120" s="42"/>
      <c r="C120" s="265" t="s">
        <v>163</v>
      </c>
      <c r="D120" s="265" t="s">
        <v>624</v>
      </c>
      <c r="E120" s="266" t="s">
        <v>1270</v>
      </c>
      <c r="F120" s="267" t="s">
        <v>1271</v>
      </c>
      <c r="G120" s="268" t="s">
        <v>168</v>
      </c>
      <c r="H120" s="269">
        <v>39.14</v>
      </c>
      <c r="I120" s="270"/>
      <c r="J120" s="271">
        <f>ROUND(I120*H120,2)</f>
        <v>0</v>
      </c>
      <c r="K120" s="267" t="s">
        <v>169</v>
      </c>
      <c r="L120" s="272"/>
      <c r="M120" s="273" t="s">
        <v>23</v>
      </c>
      <c r="N120" s="274" t="s">
        <v>44</v>
      </c>
      <c r="O120" s="43"/>
      <c r="P120" s="213">
        <f>O120*H120</f>
        <v>0</v>
      </c>
      <c r="Q120" s="213">
        <v>0.152</v>
      </c>
      <c r="R120" s="213">
        <f>Q120*H120</f>
        <v>5.94928</v>
      </c>
      <c r="S120" s="213">
        <v>0</v>
      </c>
      <c r="T120" s="214">
        <f>S120*H120</f>
        <v>0</v>
      </c>
      <c r="AR120" s="25" t="s">
        <v>212</v>
      </c>
      <c r="AT120" s="25" t="s">
        <v>624</v>
      </c>
      <c r="AU120" s="25" t="s">
        <v>82</v>
      </c>
      <c r="AY120" s="25" t="s">
        <v>162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5" t="s">
        <v>80</v>
      </c>
      <c r="BK120" s="215">
        <f>ROUND(I120*H120,2)</f>
        <v>0</v>
      </c>
      <c r="BL120" s="25" t="s">
        <v>170</v>
      </c>
      <c r="BM120" s="25" t="s">
        <v>1272</v>
      </c>
    </row>
    <row r="121" spans="2:51" s="12" customFormat="1" ht="13.5">
      <c r="B121" s="216"/>
      <c r="C121" s="217"/>
      <c r="D121" s="218" t="s">
        <v>172</v>
      </c>
      <c r="E121" s="217"/>
      <c r="F121" s="220" t="s">
        <v>1273</v>
      </c>
      <c r="G121" s="217"/>
      <c r="H121" s="221">
        <v>39.14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172</v>
      </c>
      <c r="AU121" s="227" t="s">
        <v>82</v>
      </c>
      <c r="AV121" s="12" t="s">
        <v>82</v>
      </c>
      <c r="AW121" s="12" t="s">
        <v>6</v>
      </c>
      <c r="AX121" s="12" t="s">
        <v>80</v>
      </c>
      <c r="AY121" s="227" t="s">
        <v>162</v>
      </c>
    </row>
    <row r="122" spans="2:63" s="11" customFormat="1" ht="29.85" customHeight="1">
      <c r="B122" s="188"/>
      <c r="C122" s="189"/>
      <c r="D122" s="190" t="s">
        <v>72</v>
      </c>
      <c r="E122" s="202" t="s">
        <v>163</v>
      </c>
      <c r="F122" s="202" t="s">
        <v>164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SUM(P123:P128)</f>
        <v>0</v>
      </c>
      <c r="Q122" s="196"/>
      <c r="R122" s="197">
        <f>SUM(R123:R128)</f>
        <v>3.6174219</v>
      </c>
      <c r="S122" s="196"/>
      <c r="T122" s="198">
        <f>SUM(T123:T128)</f>
        <v>0</v>
      </c>
      <c r="AR122" s="199" t="s">
        <v>80</v>
      </c>
      <c r="AT122" s="200" t="s">
        <v>72</v>
      </c>
      <c r="AU122" s="200" t="s">
        <v>80</v>
      </c>
      <c r="AY122" s="199" t="s">
        <v>162</v>
      </c>
      <c r="BK122" s="201">
        <f>SUM(BK123:BK128)</f>
        <v>0</v>
      </c>
    </row>
    <row r="123" spans="2:65" s="1" customFormat="1" ht="25.5" customHeight="1">
      <c r="B123" s="42"/>
      <c r="C123" s="204" t="s">
        <v>223</v>
      </c>
      <c r="D123" s="204" t="s">
        <v>165</v>
      </c>
      <c r="E123" s="205" t="s">
        <v>1274</v>
      </c>
      <c r="F123" s="206" t="s">
        <v>1275</v>
      </c>
      <c r="G123" s="207" t="s">
        <v>186</v>
      </c>
      <c r="H123" s="208">
        <v>31.69</v>
      </c>
      <c r="I123" s="209"/>
      <c r="J123" s="210">
        <f>ROUND(I123*H123,2)</f>
        <v>0</v>
      </c>
      <c r="K123" s="206" t="s">
        <v>169</v>
      </c>
      <c r="L123" s="62"/>
      <c r="M123" s="211" t="s">
        <v>23</v>
      </c>
      <c r="N123" s="212" t="s">
        <v>44</v>
      </c>
      <c r="O123" s="43"/>
      <c r="P123" s="213">
        <f>O123*H123</f>
        <v>0</v>
      </c>
      <c r="Q123" s="213">
        <v>0.08531</v>
      </c>
      <c r="R123" s="213">
        <f>Q123*H123</f>
        <v>2.7034739</v>
      </c>
      <c r="S123" s="213">
        <v>0</v>
      </c>
      <c r="T123" s="214">
        <f>S123*H123</f>
        <v>0</v>
      </c>
      <c r="AR123" s="25" t="s">
        <v>170</v>
      </c>
      <c r="AT123" s="25" t="s">
        <v>165</v>
      </c>
      <c r="AU123" s="25" t="s">
        <v>82</v>
      </c>
      <c r="AY123" s="25" t="s">
        <v>162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5" t="s">
        <v>80</v>
      </c>
      <c r="BK123" s="215">
        <f>ROUND(I123*H123,2)</f>
        <v>0</v>
      </c>
      <c r="BL123" s="25" t="s">
        <v>170</v>
      </c>
      <c r="BM123" s="25" t="s">
        <v>1276</v>
      </c>
    </row>
    <row r="124" spans="2:51" s="14" customFormat="1" ht="13.5">
      <c r="B124" s="241"/>
      <c r="C124" s="242"/>
      <c r="D124" s="218" t="s">
        <v>172</v>
      </c>
      <c r="E124" s="243" t="s">
        <v>23</v>
      </c>
      <c r="F124" s="244" t="s">
        <v>1243</v>
      </c>
      <c r="G124" s="242"/>
      <c r="H124" s="243" t="s">
        <v>23</v>
      </c>
      <c r="I124" s="245"/>
      <c r="J124" s="242"/>
      <c r="K124" s="242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172</v>
      </c>
      <c r="AU124" s="250" t="s">
        <v>82</v>
      </c>
      <c r="AV124" s="14" t="s">
        <v>80</v>
      </c>
      <c r="AW124" s="14" t="s">
        <v>36</v>
      </c>
      <c r="AX124" s="14" t="s">
        <v>73</v>
      </c>
      <c r="AY124" s="250" t="s">
        <v>162</v>
      </c>
    </row>
    <row r="125" spans="2:51" s="12" customFormat="1" ht="13.5">
      <c r="B125" s="216"/>
      <c r="C125" s="217"/>
      <c r="D125" s="218" t="s">
        <v>172</v>
      </c>
      <c r="E125" s="219" t="s">
        <v>23</v>
      </c>
      <c r="F125" s="220" t="s">
        <v>1277</v>
      </c>
      <c r="G125" s="217"/>
      <c r="H125" s="221">
        <v>31.69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172</v>
      </c>
      <c r="AU125" s="227" t="s">
        <v>82</v>
      </c>
      <c r="AV125" s="12" t="s">
        <v>82</v>
      </c>
      <c r="AW125" s="12" t="s">
        <v>36</v>
      </c>
      <c r="AX125" s="12" t="s">
        <v>73</v>
      </c>
      <c r="AY125" s="227" t="s">
        <v>162</v>
      </c>
    </row>
    <row r="126" spans="2:51" s="13" customFormat="1" ht="13.5">
      <c r="B126" s="228"/>
      <c r="C126" s="229"/>
      <c r="D126" s="218" t="s">
        <v>172</v>
      </c>
      <c r="E126" s="230" t="s">
        <v>23</v>
      </c>
      <c r="F126" s="231" t="s">
        <v>174</v>
      </c>
      <c r="G126" s="229"/>
      <c r="H126" s="232">
        <v>31.69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172</v>
      </c>
      <c r="AU126" s="238" t="s">
        <v>82</v>
      </c>
      <c r="AV126" s="13" t="s">
        <v>170</v>
      </c>
      <c r="AW126" s="13" t="s">
        <v>36</v>
      </c>
      <c r="AX126" s="13" t="s">
        <v>80</v>
      </c>
      <c r="AY126" s="238" t="s">
        <v>162</v>
      </c>
    </row>
    <row r="127" spans="2:65" s="1" customFormat="1" ht="16.5" customHeight="1">
      <c r="B127" s="42"/>
      <c r="C127" s="265" t="s">
        <v>230</v>
      </c>
      <c r="D127" s="265" t="s">
        <v>624</v>
      </c>
      <c r="E127" s="266" t="s">
        <v>1278</v>
      </c>
      <c r="F127" s="267" t="s">
        <v>1279</v>
      </c>
      <c r="G127" s="268" t="s">
        <v>186</v>
      </c>
      <c r="H127" s="269">
        <v>32.641</v>
      </c>
      <c r="I127" s="270"/>
      <c r="J127" s="271">
        <f>ROUND(I127*H127,2)</f>
        <v>0</v>
      </c>
      <c r="K127" s="267" t="s">
        <v>169</v>
      </c>
      <c r="L127" s="272"/>
      <c r="M127" s="273" t="s">
        <v>23</v>
      </c>
      <c r="N127" s="274" t="s">
        <v>44</v>
      </c>
      <c r="O127" s="43"/>
      <c r="P127" s="213">
        <f>O127*H127</f>
        <v>0</v>
      </c>
      <c r="Q127" s="213">
        <v>0.028</v>
      </c>
      <c r="R127" s="213">
        <f>Q127*H127</f>
        <v>0.913948</v>
      </c>
      <c r="S127" s="213">
        <v>0</v>
      </c>
      <c r="T127" s="214">
        <f>S127*H127</f>
        <v>0</v>
      </c>
      <c r="AR127" s="25" t="s">
        <v>212</v>
      </c>
      <c r="AT127" s="25" t="s">
        <v>624</v>
      </c>
      <c r="AU127" s="25" t="s">
        <v>82</v>
      </c>
      <c r="AY127" s="25" t="s">
        <v>162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5" t="s">
        <v>80</v>
      </c>
      <c r="BK127" s="215">
        <f>ROUND(I127*H127,2)</f>
        <v>0</v>
      </c>
      <c r="BL127" s="25" t="s">
        <v>170</v>
      </c>
      <c r="BM127" s="25" t="s">
        <v>1280</v>
      </c>
    </row>
    <row r="128" spans="2:51" s="12" customFormat="1" ht="13.5">
      <c r="B128" s="216"/>
      <c r="C128" s="217"/>
      <c r="D128" s="218" t="s">
        <v>172</v>
      </c>
      <c r="E128" s="217"/>
      <c r="F128" s="220" t="s">
        <v>1281</v>
      </c>
      <c r="G128" s="217"/>
      <c r="H128" s="221">
        <v>32.641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172</v>
      </c>
      <c r="AU128" s="227" t="s">
        <v>82</v>
      </c>
      <c r="AV128" s="12" t="s">
        <v>82</v>
      </c>
      <c r="AW128" s="12" t="s">
        <v>6</v>
      </c>
      <c r="AX128" s="12" t="s">
        <v>80</v>
      </c>
      <c r="AY128" s="227" t="s">
        <v>162</v>
      </c>
    </row>
    <row r="129" spans="2:63" s="11" customFormat="1" ht="29.85" customHeight="1">
      <c r="B129" s="188"/>
      <c r="C129" s="189"/>
      <c r="D129" s="190" t="s">
        <v>72</v>
      </c>
      <c r="E129" s="202" t="s">
        <v>704</v>
      </c>
      <c r="F129" s="202" t="s">
        <v>705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P130</f>
        <v>0</v>
      </c>
      <c r="Q129" s="196"/>
      <c r="R129" s="197">
        <f>R130</f>
        <v>0</v>
      </c>
      <c r="S129" s="196"/>
      <c r="T129" s="198">
        <f>T130</f>
        <v>0</v>
      </c>
      <c r="AR129" s="199" t="s">
        <v>80</v>
      </c>
      <c r="AT129" s="200" t="s">
        <v>72</v>
      </c>
      <c r="AU129" s="200" t="s">
        <v>80</v>
      </c>
      <c r="AY129" s="199" t="s">
        <v>162</v>
      </c>
      <c r="BK129" s="201">
        <f>BK130</f>
        <v>0</v>
      </c>
    </row>
    <row r="130" spans="2:65" s="1" customFormat="1" ht="25.5" customHeight="1">
      <c r="B130" s="42"/>
      <c r="C130" s="204" t="s">
        <v>235</v>
      </c>
      <c r="D130" s="204" t="s">
        <v>165</v>
      </c>
      <c r="E130" s="205" t="s">
        <v>1282</v>
      </c>
      <c r="F130" s="206" t="s">
        <v>1283</v>
      </c>
      <c r="G130" s="207" t="s">
        <v>313</v>
      </c>
      <c r="H130" s="208">
        <v>12.821</v>
      </c>
      <c r="I130" s="209"/>
      <c r="J130" s="210">
        <f>ROUND(I130*H130,2)</f>
        <v>0</v>
      </c>
      <c r="K130" s="206" t="s">
        <v>169</v>
      </c>
      <c r="L130" s="62"/>
      <c r="M130" s="211" t="s">
        <v>23</v>
      </c>
      <c r="N130" s="275" t="s">
        <v>44</v>
      </c>
      <c r="O130" s="276"/>
      <c r="P130" s="277">
        <f>O130*H130</f>
        <v>0</v>
      </c>
      <c r="Q130" s="277">
        <v>0</v>
      </c>
      <c r="R130" s="277">
        <f>Q130*H130</f>
        <v>0</v>
      </c>
      <c r="S130" s="277">
        <v>0</v>
      </c>
      <c r="T130" s="278">
        <f>S130*H130</f>
        <v>0</v>
      </c>
      <c r="AR130" s="25" t="s">
        <v>170</v>
      </c>
      <c r="AT130" s="25" t="s">
        <v>165</v>
      </c>
      <c r="AU130" s="25" t="s">
        <v>82</v>
      </c>
      <c r="AY130" s="25" t="s">
        <v>162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5" t="s">
        <v>80</v>
      </c>
      <c r="BK130" s="215">
        <f>ROUND(I130*H130,2)</f>
        <v>0</v>
      </c>
      <c r="BL130" s="25" t="s">
        <v>170</v>
      </c>
      <c r="BM130" s="25" t="s">
        <v>1284</v>
      </c>
    </row>
    <row r="131" spans="2:12" s="1" customFormat="1" ht="6.95" customHeight="1">
      <c r="B131" s="57"/>
      <c r="C131" s="58"/>
      <c r="D131" s="58"/>
      <c r="E131" s="58"/>
      <c r="F131" s="58"/>
      <c r="G131" s="58"/>
      <c r="H131" s="58"/>
      <c r="I131" s="149"/>
      <c r="J131" s="58"/>
      <c r="K131" s="58"/>
      <c r="L131" s="62"/>
    </row>
  </sheetData>
  <sheetProtection algorithmName="SHA-512" hashValue="qVyiiy83boxLuoXz8lpVmUn53XnvewUwQMcf/rGA4hh/1yLm5j/AQBlIFZ78ou44tH4wTmJStw/jJ5BNr7zEEg==" saltValue="lb1mA5iCtw6lc87q4obSLX609r7vcWLbMIehefEBKOvWzvz1gbVUq/5kNeP2IJgcZDQcPPWTYmYxIwwtWt7buQ==" spinCount="100000" sheet="1" objects="1" scenarios="1" formatColumns="0" formatRows="0" autoFilter="0"/>
  <autoFilter ref="C86:K130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ht="15">
      <c r="B8" s="29"/>
      <c r="C8" s="30"/>
      <c r="D8" s="38" t="s">
        <v>124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1235</v>
      </c>
      <c r="F9" s="403"/>
      <c r="G9" s="403"/>
      <c r="H9" s="403"/>
      <c r="I9" s="128"/>
      <c r="J9" s="43"/>
      <c r="K9" s="46"/>
    </row>
    <row r="10" spans="2:11" s="1" customFormat="1" ht="15">
      <c r="B10" s="42"/>
      <c r="C10" s="43"/>
      <c r="D10" s="38" t="s">
        <v>126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4" t="s">
        <v>1285</v>
      </c>
      <c r="F11" s="403"/>
      <c r="G11" s="403"/>
      <c r="H11" s="40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23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29" t="s">
        <v>26</v>
      </c>
      <c r="J14" s="130" t="str">
        <f>'Rekapitulace stavby'!AN8</f>
        <v>24. 6. 2018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29" t="s">
        <v>29</v>
      </c>
      <c r="J16" s="36" t="s">
        <v>23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23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32</v>
      </c>
      <c r="E19" s="43"/>
      <c r="F19" s="43"/>
      <c r="G19" s="43"/>
      <c r="H19" s="43"/>
      <c r="I19" s="129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34</v>
      </c>
      <c r="E22" s="43"/>
      <c r="F22" s="43"/>
      <c r="G22" s="43"/>
      <c r="H22" s="43"/>
      <c r="I22" s="129" t="s">
        <v>29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31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37</v>
      </c>
      <c r="E25" s="43"/>
      <c r="F25" s="43"/>
      <c r="G25" s="43"/>
      <c r="H25" s="43"/>
      <c r="I25" s="128"/>
      <c r="J25" s="43"/>
      <c r="K25" s="46"/>
    </row>
    <row r="26" spans="2:11" s="7" customFormat="1" ht="71.25" customHeight="1">
      <c r="B26" s="131"/>
      <c r="C26" s="132"/>
      <c r="D26" s="132"/>
      <c r="E26" s="396" t="s">
        <v>38</v>
      </c>
      <c r="F26" s="396"/>
      <c r="G26" s="396"/>
      <c r="H26" s="396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39</v>
      </c>
      <c r="E29" s="43"/>
      <c r="F29" s="43"/>
      <c r="G29" s="43"/>
      <c r="H29" s="43"/>
      <c r="I29" s="128"/>
      <c r="J29" s="138">
        <f>ROUND(J89,2)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39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40">
        <f>ROUND(SUM(BE89:BE180),2)</f>
        <v>0</v>
      </c>
      <c r="G32" s="43"/>
      <c r="H32" s="43"/>
      <c r="I32" s="141">
        <v>0.21</v>
      </c>
      <c r="J32" s="140">
        <f>ROUND(ROUND((SUM(BE89:BE180)),2)*I32,2)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40">
        <f>ROUND(SUM(BF89:BF180),2)</f>
        <v>0</v>
      </c>
      <c r="G33" s="43"/>
      <c r="H33" s="43"/>
      <c r="I33" s="141">
        <v>0.15</v>
      </c>
      <c r="J33" s="140">
        <f>ROUND(ROUND((SUM(BF89:BF180)),2)*I33,2)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40">
        <f>ROUND(SUM(BG89:BG180),2)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40">
        <f>ROUND(SUM(BH89:BH180),2)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40">
        <f>ROUND(SUM(BI89:BI180),2)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49</v>
      </c>
      <c r="E38" s="80"/>
      <c r="F38" s="80"/>
      <c r="G38" s="144" t="s">
        <v>50</v>
      </c>
      <c r="H38" s="145" t="s">
        <v>51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NÍZKOPRAHOVÉ DENNÍ CENTRUM A NOCLEHÁRNA PRO ŽENY - REKONSTRUKCE A VYBAVENÍ</v>
      </c>
      <c r="F47" s="408"/>
      <c r="G47" s="408"/>
      <c r="H47" s="408"/>
      <c r="I47" s="128"/>
      <c r="J47" s="43"/>
      <c r="K47" s="46"/>
    </row>
    <row r="48" spans="2:11" ht="15">
      <c r="B48" s="29"/>
      <c r="C48" s="38" t="s">
        <v>124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1235</v>
      </c>
      <c r="F49" s="403"/>
      <c r="G49" s="403"/>
      <c r="H49" s="403"/>
      <c r="I49" s="128"/>
      <c r="J49" s="43"/>
      <c r="K49" s="46"/>
    </row>
    <row r="50" spans="2:11" s="1" customFormat="1" ht="14.45" customHeight="1">
      <c r="B50" s="42"/>
      <c r="C50" s="38" t="s">
        <v>126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02.2 - Oplocení</v>
      </c>
      <c r="F51" s="403"/>
      <c r="G51" s="403"/>
      <c r="H51" s="403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Kochova 3957, Chomutov</v>
      </c>
      <c r="G53" s="43"/>
      <c r="H53" s="43"/>
      <c r="I53" s="129" t="s">
        <v>26</v>
      </c>
      <c r="J53" s="130" t="str">
        <f>IF(J14="","",J14)</f>
        <v>24. 6. 2018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5">
      <c r="B55" s="42"/>
      <c r="C55" s="38" t="s">
        <v>28</v>
      </c>
      <c r="D55" s="43"/>
      <c r="E55" s="43"/>
      <c r="F55" s="36" t="str">
        <f>E17</f>
        <v>Statutární město Chomutov</v>
      </c>
      <c r="G55" s="43"/>
      <c r="H55" s="43"/>
      <c r="I55" s="129" t="s">
        <v>34</v>
      </c>
      <c r="J55" s="396" t="str">
        <f>E23</f>
        <v xml:space="preserve"> </v>
      </c>
      <c r="K55" s="46"/>
    </row>
    <row r="56" spans="2:11" s="1" customFormat="1" ht="14.45" customHeight="1">
      <c r="B56" s="42"/>
      <c r="C56" s="38" t="s">
        <v>32</v>
      </c>
      <c r="D56" s="43"/>
      <c r="E56" s="43"/>
      <c r="F56" s="36" t="str">
        <f>IF(E20="","",E20)</f>
        <v/>
      </c>
      <c r="G56" s="43"/>
      <c r="H56" s="43"/>
      <c r="I56" s="128"/>
      <c r="J56" s="405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129</v>
      </c>
      <c r="D58" s="142"/>
      <c r="E58" s="142"/>
      <c r="F58" s="142"/>
      <c r="G58" s="142"/>
      <c r="H58" s="142"/>
      <c r="I58" s="155"/>
      <c r="J58" s="156" t="s">
        <v>130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131</v>
      </c>
      <c r="D60" s="43"/>
      <c r="E60" s="43"/>
      <c r="F60" s="43"/>
      <c r="G60" s="43"/>
      <c r="H60" s="43"/>
      <c r="I60" s="128"/>
      <c r="J60" s="138">
        <f>J89</f>
        <v>0</v>
      </c>
      <c r="K60" s="46"/>
      <c r="AU60" s="25" t="s">
        <v>132</v>
      </c>
    </row>
    <row r="61" spans="2:11" s="8" customFormat="1" ht="24.95" customHeight="1">
      <c r="B61" s="159"/>
      <c r="C61" s="160"/>
      <c r="D61" s="161" t="s">
        <v>133</v>
      </c>
      <c r="E61" s="162"/>
      <c r="F61" s="162"/>
      <c r="G61" s="162"/>
      <c r="H61" s="162"/>
      <c r="I61" s="163"/>
      <c r="J61" s="164">
        <f>J90</f>
        <v>0</v>
      </c>
      <c r="K61" s="165"/>
    </row>
    <row r="62" spans="2:11" s="9" customFormat="1" ht="19.9" customHeight="1">
      <c r="B62" s="166"/>
      <c r="C62" s="167"/>
      <c r="D62" s="168" t="s">
        <v>1237</v>
      </c>
      <c r="E62" s="169"/>
      <c r="F62" s="169"/>
      <c r="G62" s="169"/>
      <c r="H62" s="169"/>
      <c r="I62" s="170"/>
      <c r="J62" s="171">
        <f>J91</f>
        <v>0</v>
      </c>
      <c r="K62" s="172"/>
    </row>
    <row r="63" spans="2:11" s="9" customFormat="1" ht="19.9" customHeight="1">
      <c r="B63" s="166"/>
      <c r="C63" s="167"/>
      <c r="D63" s="168" t="s">
        <v>468</v>
      </c>
      <c r="E63" s="169"/>
      <c r="F63" s="169"/>
      <c r="G63" s="169"/>
      <c r="H63" s="169"/>
      <c r="I63" s="170"/>
      <c r="J63" s="171">
        <f>J114</f>
        <v>0</v>
      </c>
      <c r="K63" s="172"/>
    </row>
    <row r="64" spans="2:11" s="9" customFormat="1" ht="19.9" customHeight="1">
      <c r="B64" s="166"/>
      <c r="C64" s="167"/>
      <c r="D64" s="168" t="s">
        <v>469</v>
      </c>
      <c r="E64" s="169"/>
      <c r="F64" s="169"/>
      <c r="G64" s="169"/>
      <c r="H64" s="169"/>
      <c r="I64" s="170"/>
      <c r="J64" s="171">
        <f>J122</f>
        <v>0</v>
      </c>
      <c r="K64" s="172"/>
    </row>
    <row r="65" spans="2:11" s="9" customFormat="1" ht="19.9" customHeight="1">
      <c r="B65" s="166"/>
      <c r="C65" s="167"/>
      <c r="D65" s="168" t="s">
        <v>134</v>
      </c>
      <c r="E65" s="169"/>
      <c r="F65" s="169"/>
      <c r="G65" s="169"/>
      <c r="H65" s="169"/>
      <c r="I65" s="170"/>
      <c r="J65" s="171">
        <f>J158</f>
        <v>0</v>
      </c>
      <c r="K65" s="172"/>
    </row>
    <row r="66" spans="2:11" s="9" customFormat="1" ht="19.9" customHeight="1">
      <c r="B66" s="166"/>
      <c r="C66" s="167"/>
      <c r="D66" s="168" t="s">
        <v>135</v>
      </c>
      <c r="E66" s="169"/>
      <c r="F66" s="169"/>
      <c r="G66" s="169"/>
      <c r="H66" s="169"/>
      <c r="I66" s="170"/>
      <c r="J66" s="171">
        <f>J172</f>
        <v>0</v>
      </c>
      <c r="K66" s="172"/>
    </row>
    <row r="67" spans="2:11" s="9" customFormat="1" ht="19.9" customHeight="1">
      <c r="B67" s="166"/>
      <c r="C67" s="167"/>
      <c r="D67" s="168" t="s">
        <v>471</v>
      </c>
      <c r="E67" s="169"/>
      <c r="F67" s="169"/>
      <c r="G67" s="169"/>
      <c r="H67" s="169"/>
      <c r="I67" s="170"/>
      <c r="J67" s="171">
        <f>J179</f>
        <v>0</v>
      </c>
      <c r="K67" s="172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" customHeight="1">
      <c r="B74" s="42"/>
      <c r="C74" s="63" t="s">
        <v>146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6" t="str">
        <f>E7</f>
        <v>NÍZKOPRAHOVÉ DENNÍ CENTRUM A NOCLEHÁRNA PRO ŽENY - REKONSTRUKCE A VYBAVENÍ</v>
      </c>
      <c r="F77" s="407"/>
      <c r="G77" s="407"/>
      <c r="H77" s="407"/>
      <c r="I77" s="173"/>
      <c r="J77" s="64"/>
      <c r="K77" s="64"/>
      <c r="L77" s="62"/>
    </row>
    <row r="78" spans="2:12" ht="15">
      <c r="B78" s="29"/>
      <c r="C78" s="66" t="s">
        <v>124</v>
      </c>
      <c r="D78" s="174"/>
      <c r="E78" s="174"/>
      <c r="F78" s="174"/>
      <c r="G78" s="174"/>
      <c r="H78" s="174"/>
      <c r="J78" s="174"/>
      <c r="K78" s="174"/>
      <c r="L78" s="175"/>
    </row>
    <row r="79" spans="2:12" s="1" customFormat="1" ht="16.5" customHeight="1">
      <c r="B79" s="42"/>
      <c r="C79" s="64"/>
      <c r="D79" s="64"/>
      <c r="E79" s="406" t="s">
        <v>1235</v>
      </c>
      <c r="F79" s="400"/>
      <c r="G79" s="400"/>
      <c r="H79" s="400"/>
      <c r="I79" s="173"/>
      <c r="J79" s="64"/>
      <c r="K79" s="64"/>
      <c r="L79" s="62"/>
    </row>
    <row r="80" spans="2:12" s="1" customFormat="1" ht="14.45" customHeight="1">
      <c r="B80" s="42"/>
      <c r="C80" s="66" t="s">
        <v>126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7.25" customHeight="1">
      <c r="B81" s="42"/>
      <c r="C81" s="64"/>
      <c r="D81" s="64"/>
      <c r="E81" s="373" t="str">
        <f>E11</f>
        <v>02.2 - Oplocení</v>
      </c>
      <c r="F81" s="400"/>
      <c r="G81" s="400"/>
      <c r="H81" s="400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24</v>
      </c>
      <c r="D83" s="64"/>
      <c r="E83" s="64"/>
      <c r="F83" s="176" t="str">
        <f>F14</f>
        <v>Kochova 3957, Chomutov</v>
      </c>
      <c r="G83" s="64"/>
      <c r="H83" s="64"/>
      <c r="I83" s="177" t="s">
        <v>26</v>
      </c>
      <c r="J83" s="74" t="str">
        <f>IF(J14="","",J14)</f>
        <v>24. 6. 2018</v>
      </c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5">
      <c r="B85" s="42"/>
      <c r="C85" s="66" t="s">
        <v>28</v>
      </c>
      <c r="D85" s="64"/>
      <c r="E85" s="64"/>
      <c r="F85" s="176" t="str">
        <f>E17</f>
        <v>Statutární město Chomutov</v>
      </c>
      <c r="G85" s="64"/>
      <c r="H85" s="64"/>
      <c r="I85" s="177" t="s">
        <v>34</v>
      </c>
      <c r="J85" s="176" t="str">
        <f>E23</f>
        <v xml:space="preserve"> </v>
      </c>
      <c r="K85" s="64"/>
      <c r="L85" s="62"/>
    </row>
    <row r="86" spans="2:12" s="1" customFormat="1" ht="14.45" customHeight="1">
      <c r="B86" s="42"/>
      <c r="C86" s="66" t="s">
        <v>32</v>
      </c>
      <c r="D86" s="64"/>
      <c r="E86" s="64"/>
      <c r="F86" s="176" t="str">
        <f>IF(E20="","",E20)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8"/>
      <c r="C88" s="179" t="s">
        <v>147</v>
      </c>
      <c r="D88" s="180" t="s">
        <v>58</v>
      </c>
      <c r="E88" s="180" t="s">
        <v>54</v>
      </c>
      <c r="F88" s="180" t="s">
        <v>148</v>
      </c>
      <c r="G88" s="180" t="s">
        <v>149</v>
      </c>
      <c r="H88" s="180" t="s">
        <v>150</v>
      </c>
      <c r="I88" s="181" t="s">
        <v>151</v>
      </c>
      <c r="J88" s="180" t="s">
        <v>130</v>
      </c>
      <c r="K88" s="182" t="s">
        <v>152</v>
      </c>
      <c r="L88" s="183"/>
      <c r="M88" s="82" t="s">
        <v>153</v>
      </c>
      <c r="N88" s="83" t="s">
        <v>43</v>
      </c>
      <c r="O88" s="83" t="s">
        <v>154</v>
      </c>
      <c r="P88" s="83" t="s">
        <v>155</v>
      </c>
      <c r="Q88" s="83" t="s">
        <v>156</v>
      </c>
      <c r="R88" s="83" t="s">
        <v>157</v>
      </c>
      <c r="S88" s="83" t="s">
        <v>158</v>
      </c>
      <c r="T88" s="84" t="s">
        <v>159</v>
      </c>
    </row>
    <row r="89" spans="2:63" s="1" customFormat="1" ht="29.25" customHeight="1">
      <c r="B89" s="42"/>
      <c r="C89" s="88" t="s">
        <v>131</v>
      </c>
      <c r="D89" s="64"/>
      <c r="E89" s="64"/>
      <c r="F89" s="64"/>
      <c r="G89" s="64"/>
      <c r="H89" s="64"/>
      <c r="I89" s="173"/>
      <c r="J89" s="184">
        <f>BK89</f>
        <v>0</v>
      </c>
      <c r="K89" s="64"/>
      <c r="L89" s="62"/>
      <c r="M89" s="85"/>
      <c r="N89" s="86"/>
      <c r="O89" s="86"/>
      <c r="P89" s="185">
        <f>P90</f>
        <v>0</v>
      </c>
      <c r="Q89" s="86"/>
      <c r="R89" s="185">
        <f>R90</f>
        <v>5.83766301</v>
      </c>
      <c r="S89" s="86"/>
      <c r="T89" s="186">
        <f>T90</f>
        <v>2.8775632</v>
      </c>
      <c r="AT89" s="25" t="s">
        <v>72</v>
      </c>
      <c r="AU89" s="25" t="s">
        <v>132</v>
      </c>
      <c r="BK89" s="187">
        <f>BK90</f>
        <v>0</v>
      </c>
    </row>
    <row r="90" spans="2:63" s="11" customFormat="1" ht="37.35" customHeight="1">
      <c r="B90" s="188"/>
      <c r="C90" s="189"/>
      <c r="D90" s="190" t="s">
        <v>72</v>
      </c>
      <c r="E90" s="191" t="s">
        <v>160</v>
      </c>
      <c r="F90" s="191" t="s">
        <v>161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P91+P114+P122+P158+P172+P179</f>
        <v>0</v>
      </c>
      <c r="Q90" s="196"/>
      <c r="R90" s="197">
        <f>R91+R114+R122+R158+R172+R179</f>
        <v>5.83766301</v>
      </c>
      <c r="S90" s="196"/>
      <c r="T90" s="198">
        <f>T91+T114+T122+T158+T172+T179</f>
        <v>2.8775632</v>
      </c>
      <c r="AR90" s="199" t="s">
        <v>80</v>
      </c>
      <c r="AT90" s="200" t="s">
        <v>72</v>
      </c>
      <c r="AU90" s="200" t="s">
        <v>73</v>
      </c>
      <c r="AY90" s="199" t="s">
        <v>162</v>
      </c>
      <c r="BK90" s="201">
        <f>BK91+BK114+BK122+BK158+BK172+BK179</f>
        <v>0</v>
      </c>
    </row>
    <row r="91" spans="2:63" s="11" customFormat="1" ht="19.9" customHeight="1">
      <c r="B91" s="188"/>
      <c r="C91" s="189"/>
      <c r="D91" s="190" t="s">
        <v>72</v>
      </c>
      <c r="E91" s="202" t="s">
        <v>80</v>
      </c>
      <c r="F91" s="202" t="s">
        <v>1239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SUM(P92:P113)</f>
        <v>0</v>
      </c>
      <c r="Q91" s="196"/>
      <c r="R91" s="197">
        <f>SUM(R92:R113)</f>
        <v>0</v>
      </c>
      <c r="S91" s="196"/>
      <c r="T91" s="198">
        <f>SUM(T92:T113)</f>
        <v>0</v>
      </c>
      <c r="AR91" s="199" t="s">
        <v>80</v>
      </c>
      <c r="AT91" s="200" t="s">
        <v>72</v>
      </c>
      <c r="AU91" s="200" t="s">
        <v>80</v>
      </c>
      <c r="AY91" s="199" t="s">
        <v>162</v>
      </c>
      <c r="BK91" s="201">
        <f>SUM(BK92:BK113)</f>
        <v>0</v>
      </c>
    </row>
    <row r="92" spans="2:65" s="1" customFormat="1" ht="25.5" customHeight="1">
      <c r="B92" s="42"/>
      <c r="C92" s="204" t="s">
        <v>80</v>
      </c>
      <c r="D92" s="204" t="s">
        <v>165</v>
      </c>
      <c r="E92" s="205" t="s">
        <v>1286</v>
      </c>
      <c r="F92" s="206" t="s">
        <v>1287</v>
      </c>
      <c r="G92" s="207" t="s">
        <v>186</v>
      </c>
      <c r="H92" s="208">
        <v>2.55</v>
      </c>
      <c r="I92" s="209"/>
      <c r="J92" s="210">
        <f>ROUND(I92*H92,2)</f>
        <v>0</v>
      </c>
      <c r="K92" s="206" t="s">
        <v>169</v>
      </c>
      <c r="L92" s="62"/>
      <c r="M92" s="211" t="s">
        <v>23</v>
      </c>
      <c r="N92" s="212" t="s">
        <v>44</v>
      </c>
      <c r="O92" s="43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5" t="s">
        <v>170</v>
      </c>
      <c r="AT92" s="25" t="s">
        <v>165</v>
      </c>
      <c r="AU92" s="25" t="s">
        <v>82</v>
      </c>
      <c r="AY92" s="25" t="s">
        <v>162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5" t="s">
        <v>80</v>
      </c>
      <c r="BK92" s="215">
        <f>ROUND(I92*H92,2)</f>
        <v>0</v>
      </c>
      <c r="BL92" s="25" t="s">
        <v>170</v>
      </c>
      <c r="BM92" s="25" t="s">
        <v>1288</v>
      </c>
    </row>
    <row r="93" spans="2:51" s="14" customFormat="1" ht="13.5">
      <c r="B93" s="241"/>
      <c r="C93" s="242"/>
      <c r="D93" s="218" t="s">
        <v>172</v>
      </c>
      <c r="E93" s="243" t="s">
        <v>23</v>
      </c>
      <c r="F93" s="244" t="s">
        <v>1289</v>
      </c>
      <c r="G93" s="242"/>
      <c r="H93" s="243" t="s">
        <v>23</v>
      </c>
      <c r="I93" s="245"/>
      <c r="J93" s="242"/>
      <c r="K93" s="242"/>
      <c r="L93" s="246"/>
      <c r="M93" s="247"/>
      <c r="N93" s="248"/>
      <c r="O93" s="248"/>
      <c r="P93" s="248"/>
      <c r="Q93" s="248"/>
      <c r="R93" s="248"/>
      <c r="S93" s="248"/>
      <c r="T93" s="249"/>
      <c r="AT93" s="250" t="s">
        <v>172</v>
      </c>
      <c r="AU93" s="250" t="s">
        <v>82</v>
      </c>
      <c r="AV93" s="14" t="s">
        <v>80</v>
      </c>
      <c r="AW93" s="14" t="s">
        <v>36</v>
      </c>
      <c r="AX93" s="14" t="s">
        <v>73</v>
      </c>
      <c r="AY93" s="250" t="s">
        <v>162</v>
      </c>
    </row>
    <row r="94" spans="2:51" s="12" customFormat="1" ht="13.5">
      <c r="B94" s="216"/>
      <c r="C94" s="217"/>
      <c r="D94" s="218" t="s">
        <v>172</v>
      </c>
      <c r="E94" s="219" t="s">
        <v>23</v>
      </c>
      <c r="F94" s="220" t="s">
        <v>1290</v>
      </c>
      <c r="G94" s="217"/>
      <c r="H94" s="221">
        <v>2.55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172</v>
      </c>
      <c r="AU94" s="227" t="s">
        <v>82</v>
      </c>
      <c r="AV94" s="12" t="s">
        <v>82</v>
      </c>
      <c r="AW94" s="12" t="s">
        <v>36</v>
      </c>
      <c r="AX94" s="12" t="s">
        <v>73</v>
      </c>
      <c r="AY94" s="227" t="s">
        <v>162</v>
      </c>
    </row>
    <row r="95" spans="2:51" s="13" customFormat="1" ht="13.5">
      <c r="B95" s="228"/>
      <c r="C95" s="229"/>
      <c r="D95" s="218" t="s">
        <v>172</v>
      </c>
      <c r="E95" s="230" t="s">
        <v>23</v>
      </c>
      <c r="F95" s="231" t="s">
        <v>174</v>
      </c>
      <c r="G95" s="229"/>
      <c r="H95" s="232">
        <v>2.55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172</v>
      </c>
      <c r="AU95" s="238" t="s">
        <v>82</v>
      </c>
      <c r="AV95" s="13" t="s">
        <v>170</v>
      </c>
      <c r="AW95" s="13" t="s">
        <v>36</v>
      </c>
      <c r="AX95" s="13" t="s">
        <v>80</v>
      </c>
      <c r="AY95" s="238" t="s">
        <v>162</v>
      </c>
    </row>
    <row r="96" spans="2:65" s="1" customFormat="1" ht="38.25" customHeight="1">
      <c r="B96" s="42"/>
      <c r="C96" s="204" t="s">
        <v>82</v>
      </c>
      <c r="D96" s="204" t="s">
        <v>165</v>
      </c>
      <c r="E96" s="205" t="s">
        <v>1291</v>
      </c>
      <c r="F96" s="206" t="s">
        <v>1292</v>
      </c>
      <c r="G96" s="207" t="s">
        <v>243</v>
      </c>
      <c r="H96" s="208">
        <v>1.823</v>
      </c>
      <c r="I96" s="209"/>
      <c r="J96" s="210">
        <f>ROUND(I96*H96,2)</f>
        <v>0</v>
      </c>
      <c r="K96" s="206" t="s">
        <v>169</v>
      </c>
      <c r="L96" s="62"/>
      <c r="M96" s="211" t="s">
        <v>23</v>
      </c>
      <c r="N96" s="212" t="s">
        <v>44</v>
      </c>
      <c r="O96" s="43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5" t="s">
        <v>170</v>
      </c>
      <c r="AT96" s="25" t="s">
        <v>165</v>
      </c>
      <c r="AU96" s="25" t="s">
        <v>82</v>
      </c>
      <c r="AY96" s="25" t="s">
        <v>162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5" t="s">
        <v>80</v>
      </c>
      <c r="BK96" s="215">
        <f>ROUND(I96*H96,2)</f>
        <v>0</v>
      </c>
      <c r="BL96" s="25" t="s">
        <v>170</v>
      </c>
      <c r="BM96" s="25" t="s">
        <v>1293</v>
      </c>
    </row>
    <row r="97" spans="2:51" s="14" customFormat="1" ht="13.5">
      <c r="B97" s="241"/>
      <c r="C97" s="242"/>
      <c r="D97" s="218" t="s">
        <v>172</v>
      </c>
      <c r="E97" s="243" t="s">
        <v>23</v>
      </c>
      <c r="F97" s="244" t="s">
        <v>1289</v>
      </c>
      <c r="G97" s="242"/>
      <c r="H97" s="243" t="s">
        <v>23</v>
      </c>
      <c r="I97" s="245"/>
      <c r="J97" s="242"/>
      <c r="K97" s="242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172</v>
      </c>
      <c r="AU97" s="250" t="s">
        <v>82</v>
      </c>
      <c r="AV97" s="14" t="s">
        <v>80</v>
      </c>
      <c r="AW97" s="14" t="s">
        <v>36</v>
      </c>
      <c r="AX97" s="14" t="s">
        <v>73</v>
      </c>
      <c r="AY97" s="250" t="s">
        <v>162</v>
      </c>
    </row>
    <row r="98" spans="2:51" s="12" customFormat="1" ht="13.5">
      <c r="B98" s="216"/>
      <c r="C98" s="217"/>
      <c r="D98" s="218" t="s">
        <v>172</v>
      </c>
      <c r="E98" s="219" t="s">
        <v>23</v>
      </c>
      <c r="F98" s="220" t="s">
        <v>1294</v>
      </c>
      <c r="G98" s="217"/>
      <c r="H98" s="221">
        <v>1.823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172</v>
      </c>
      <c r="AU98" s="227" t="s">
        <v>82</v>
      </c>
      <c r="AV98" s="12" t="s">
        <v>82</v>
      </c>
      <c r="AW98" s="12" t="s">
        <v>36</v>
      </c>
      <c r="AX98" s="12" t="s">
        <v>73</v>
      </c>
      <c r="AY98" s="227" t="s">
        <v>162</v>
      </c>
    </row>
    <row r="99" spans="2:51" s="13" customFormat="1" ht="13.5">
      <c r="B99" s="228"/>
      <c r="C99" s="229"/>
      <c r="D99" s="218" t="s">
        <v>172</v>
      </c>
      <c r="E99" s="230" t="s">
        <v>23</v>
      </c>
      <c r="F99" s="231" t="s">
        <v>174</v>
      </c>
      <c r="G99" s="229"/>
      <c r="H99" s="232">
        <v>1.823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172</v>
      </c>
      <c r="AU99" s="238" t="s">
        <v>82</v>
      </c>
      <c r="AV99" s="13" t="s">
        <v>170</v>
      </c>
      <c r="AW99" s="13" t="s">
        <v>36</v>
      </c>
      <c r="AX99" s="13" t="s">
        <v>80</v>
      </c>
      <c r="AY99" s="238" t="s">
        <v>162</v>
      </c>
    </row>
    <row r="100" spans="2:65" s="1" customFormat="1" ht="38.25" customHeight="1">
      <c r="B100" s="42"/>
      <c r="C100" s="204" t="s">
        <v>183</v>
      </c>
      <c r="D100" s="204" t="s">
        <v>165</v>
      </c>
      <c r="E100" s="205" t="s">
        <v>1295</v>
      </c>
      <c r="F100" s="206" t="s">
        <v>1296</v>
      </c>
      <c r="G100" s="207" t="s">
        <v>243</v>
      </c>
      <c r="H100" s="208">
        <v>1.823</v>
      </c>
      <c r="I100" s="209"/>
      <c r="J100" s="210">
        <f>ROUND(I100*H100,2)</f>
        <v>0</v>
      </c>
      <c r="K100" s="206" t="s">
        <v>169</v>
      </c>
      <c r="L100" s="62"/>
      <c r="M100" s="211" t="s">
        <v>23</v>
      </c>
      <c r="N100" s="212" t="s">
        <v>44</v>
      </c>
      <c r="O100" s="43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5" t="s">
        <v>170</v>
      </c>
      <c r="AT100" s="25" t="s">
        <v>165</v>
      </c>
      <c r="AU100" s="25" t="s">
        <v>82</v>
      </c>
      <c r="AY100" s="25" t="s">
        <v>162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5" t="s">
        <v>80</v>
      </c>
      <c r="BK100" s="215">
        <f>ROUND(I100*H100,2)</f>
        <v>0</v>
      </c>
      <c r="BL100" s="25" t="s">
        <v>170</v>
      </c>
      <c r="BM100" s="25" t="s">
        <v>1297</v>
      </c>
    </row>
    <row r="101" spans="2:65" s="1" customFormat="1" ht="38.25" customHeight="1">
      <c r="B101" s="42"/>
      <c r="C101" s="204" t="s">
        <v>170</v>
      </c>
      <c r="D101" s="204" t="s">
        <v>165</v>
      </c>
      <c r="E101" s="205" t="s">
        <v>1245</v>
      </c>
      <c r="F101" s="206" t="s">
        <v>1246</v>
      </c>
      <c r="G101" s="207" t="s">
        <v>243</v>
      </c>
      <c r="H101" s="208">
        <v>2.003</v>
      </c>
      <c r="I101" s="209"/>
      <c r="J101" s="210">
        <f>ROUND(I101*H101,2)</f>
        <v>0</v>
      </c>
      <c r="K101" s="206" t="s">
        <v>169</v>
      </c>
      <c r="L101" s="62"/>
      <c r="M101" s="211" t="s">
        <v>23</v>
      </c>
      <c r="N101" s="212" t="s">
        <v>44</v>
      </c>
      <c r="O101" s="43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5" t="s">
        <v>170</v>
      </c>
      <c r="AT101" s="25" t="s">
        <v>165</v>
      </c>
      <c r="AU101" s="25" t="s">
        <v>82</v>
      </c>
      <c r="AY101" s="25" t="s">
        <v>162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5" t="s">
        <v>80</v>
      </c>
      <c r="BK101" s="215">
        <f>ROUND(I101*H101,2)</f>
        <v>0</v>
      </c>
      <c r="BL101" s="25" t="s">
        <v>170</v>
      </c>
      <c r="BM101" s="25" t="s">
        <v>1298</v>
      </c>
    </row>
    <row r="102" spans="2:51" s="14" customFormat="1" ht="13.5">
      <c r="B102" s="241"/>
      <c r="C102" s="242"/>
      <c r="D102" s="218" t="s">
        <v>172</v>
      </c>
      <c r="E102" s="243" t="s">
        <v>23</v>
      </c>
      <c r="F102" s="244" t="s">
        <v>1289</v>
      </c>
      <c r="G102" s="242"/>
      <c r="H102" s="243" t="s">
        <v>23</v>
      </c>
      <c r="I102" s="245"/>
      <c r="J102" s="242"/>
      <c r="K102" s="242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172</v>
      </c>
      <c r="AU102" s="250" t="s">
        <v>82</v>
      </c>
      <c r="AV102" s="14" t="s">
        <v>80</v>
      </c>
      <c r="AW102" s="14" t="s">
        <v>36</v>
      </c>
      <c r="AX102" s="14" t="s">
        <v>73</v>
      </c>
      <c r="AY102" s="250" t="s">
        <v>162</v>
      </c>
    </row>
    <row r="103" spans="2:51" s="12" customFormat="1" ht="13.5">
      <c r="B103" s="216"/>
      <c r="C103" s="217"/>
      <c r="D103" s="218" t="s">
        <v>172</v>
      </c>
      <c r="E103" s="219" t="s">
        <v>23</v>
      </c>
      <c r="F103" s="220" t="s">
        <v>1299</v>
      </c>
      <c r="G103" s="217"/>
      <c r="H103" s="221">
        <v>0.18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172</v>
      </c>
      <c r="AU103" s="227" t="s">
        <v>82</v>
      </c>
      <c r="AV103" s="12" t="s">
        <v>82</v>
      </c>
      <c r="AW103" s="12" t="s">
        <v>36</v>
      </c>
      <c r="AX103" s="12" t="s">
        <v>73</v>
      </c>
      <c r="AY103" s="227" t="s">
        <v>162</v>
      </c>
    </row>
    <row r="104" spans="2:51" s="12" customFormat="1" ht="13.5">
      <c r="B104" s="216"/>
      <c r="C104" s="217"/>
      <c r="D104" s="218" t="s">
        <v>172</v>
      </c>
      <c r="E104" s="219" t="s">
        <v>23</v>
      </c>
      <c r="F104" s="220" t="s">
        <v>1300</v>
      </c>
      <c r="G104" s="217"/>
      <c r="H104" s="221">
        <v>1.823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172</v>
      </c>
      <c r="AU104" s="227" t="s">
        <v>82</v>
      </c>
      <c r="AV104" s="12" t="s">
        <v>82</v>
      </c>
      <c r="AW104" s="12" t="s">
        <v>36</v>
      </c>
      <c r="AX104" s="12" t="s">
        <v>73</v>
      </c>
      <c r="AY104" s="227" t="s">
        <v>162</v>
      </c>
    </row>
    <row r="105" spans="2:51" s="13" customFormat="1" ht="13.5">
      <c r="B105" s="228"/>
      <c r="C105" s="229"/>
      <c r="D105" s="218" t="s">
        <v>172</v>
      </c>
      <c r="E105" s="230" t="s">
        <v>23</v>
      </c>
      <c r="F105" s="231" t="s">
        <v>174</v>
      </c>
      <c r="G105" s="229"/>
      <c r="H105" s="232">
        <v>2.003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172</v>
      </c>
      <c r="AU105" s="238" t="s">
        <v>82</v>
      </c>
      <c r="AV105" s="13" t="s">
        <v>170</v>
      </c>
      <c r="AW105" s="13" t="s">
        <v>36</v>
      </c>
      <c r="AX105" s="13" t="s">
        <v>80</v>
      </c>
      <c r="AY105" s="238" t="s">
        <v>162</v>
      </c>
    </row>
    <row r="106" spans="2:65" s="1" customFormat="1" ht="25.5" customHeight="1">
      <c r="B106" s="42"/>
      <c r="C106" s="204" t="s">
        <v>194</v>
      </c>
      <c r="D106" s="204" t="s">
        <v>165</v>
      </c>
      <c r="E106" s="205" t="s">
        <v>1301</v>
      </c>
      <c r="F106" s="206" t="s">
        <v>1302</v>
      </c>
      <c r="G106" s="207" t="s">
        <v>243</v>
      </c>
      <c r="H106" s="208">
        <v>2.003</v>
      </c>
      <c r="I106" s="209"/>
      <c r="J106" s="210">
        <f>ROUND(I106*H106,2)</f>
        <v>0</v>
      </c>
      <c r="K106" s="206" t="s">
        <v>169</v>
      </c>
      <c r="L106" s="62"/>
      <c r="M106" s="211" t="s">
        <v>23</v>
      </c>
      <c r="N106" s="212" t="s">
        <v>44</v>
      </c>
      <c r="O106" s="43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5" t="s">
        <v>170</v>
      </c>
      <c r="AT106" s="25" t="s">
        <v>165</v>
      </c>
      <c r="AU106" s="25" t="s">
        <v>82</v>
      </c>
      <c r="AY106" s="25" t="s">
        <v>162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5" t="s">
        <v>80</v>
      </c>
      <c r="BK106" s="215">
        <f>ROUND(I106*H106,2)</f>
        <v>0</v>
      </c>
      <c r="BL106" s="25" t="s">
        <v>170</v>
      </c>
      <c r="BM106" s="25" t="s">
        <v>1303</v>
      </c>
    </row>
    <row r="107" spans="2:51" s="12" customFormat="1" ht="13.5">
      <c r="B107" s="216"/>
      <c r="C107" s="217"/>
      <c r="D107" s="218" t="s">
        <v>172</v>
      </c>
      <c r="E107" s="219" t="s">
        <v>23</v>
      </c>
      <c r="F107" s="220" t="s">
        <v>1304</v>
      </c>
      <c r="G107" s="217"/>
      <c r="H107" s="221">
        <v>2.003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172</v>
      </c>
      <c r="AU107" s="227" t="s">
        <v>82</v>
      </c>
      <c r="AV107" s="12" t="s">
        <v>82</v>
      </c>
      <c r="AW107" s="12" t="s">
        <v>36</v>
      </c>
      <c r="AX107" s="12" t="s">
        <v>73</v>
      </c>
      <c r="AY107" s="227" t="s">
        <v>162</v>
      </c>
    </row>
    <row r="108" spans="2:51" s="13" customFormat="1" ht="13.5">
      <c r="B108" s="228"/>
      <c r="C108" s="229"/>
      <c r="D108" s="218" t="s">
        <v>172</v>
      </c>
      <c r="E108" s="230" t="s">
        <v>23</v>
      </c>
      <c r="F108" s="231" t="s">
        <v>174</v>
      </c>
      <c r="G108" s="229"/>
      <c r="H108" s="232">
        <v>2.003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172</v>
      </c>
      <c r="AU108" s="238" t="s">
        <v>82</v>
      </c>
      <c r="AV108" s="13" t="s">
        <v>170</v>
      </c>
      <c r="AW108" s="13" t="s">
        <v>36</v>
      </c>
      <c r="AX108" s="13" t="s">
        <v>80</v>
      </c>
      <c r="AY108" s="238" t="s">
        <v>162</v>
      </c>
    </row>
    <row r="109" spans="2:65" s="1" customFormat="1" ht="16.5" customHeight="1">
      <c r="B109" s="42"/>
      <c r="C109" s="204" t="s">
        <v>200</v>
      </c>
      <c r="D109" s="204" t="s">
        <v>165</v>
      </c>
      <c r="E109" s="205" t="s">
        <v>1249</v>
      </c>
      <c r="F109" s="206" t="s">
        <v>1250</v>
      </c>
      <c r="G109" s="207" t="s">
        <v>243</v>
      </c>
      <c r="H109" s="208">
        <v>2.003</v>
      </c>
      <c r="I109" s="209"/>
      <c r="J109" s="210">
        <f>ROUND(I109*H109,2)</f>
        <v>0</v>
      </c>
      <c r="K109" s="206" t="s">
        <v>169</v>
      </c>
      <c r="L109" s="62"/>
      <c r="M109" s="211" t="s">
        <v>23</v>
      </c>
      <c r="N109" s="212" t="s">
        <v>44</v>
      </c>
      <c r="O109" s="43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5" t="s">
        <v>170</v>
      </c>
      <c r="AT109" s="25" t="s">
        <v>165</v>
      </c>
      <c r="AU109" s="25" t="s">
        <v>82</v>
      </c>
      <c r="AY109" s="25" t="s">
        <v>162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5" t="s">
        <v>80</v>
      </c>
      <c r="BK109" s="215">
        <f>ROUND(I109*H109,2)</f>
        <v>0</v>
      </c>
      <c r="BL109" s="25" t="s">
        <v>170</v>
      </c>
      <c r="BM109" s="25" t="s">
        <v>1305</v>
      </c>
    </row>
    <row r="110" spans="2:51" s="12" customFormat="1" ht="13.5">
      <c r="B110" s="216"/>
      <c r="C110" s="217"/>
      <c r="D110" s="218" t="s">
        <v>172</v>
      </c>
      <c r="E110" s="219" t="s">
        <v>23</v>
      </c>
      <c r="F110" s="220" t="s">
        <v>1304</v>
      </c>
      <c r="G110" s="217"/>
      <c r="H110" s="221">
        <v>2.003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172</v>
      </c>
      <c r="AU110" s="227" t="s">
        <v>82</v>
      </c>
      <c r="AV110" s="12" t="s">
        <v>82</v>
      </c>
      <c r="AW110" s="12" t="s">
        <v>36</v>
      </c>
      <c r="AX110" s="12" t="s">
        <v>73</v>
      </c>
      <c r="AY110" s="227" t="s">
        <v>162</v>
      </c>
    </row>
    <row r="111" spans="2:51" s="13" customFormat="1" ht="13.5">
      <c r="B111" s="228"/>
      <c r="C111" s="229"/>
      <c r="D111" s="218" t="s">
        <v>172</v>
      </c>
      <c r="E111" s="230" t="s">
        <v>23</v>
      </c>
      <c r="F111" s="231" t="s">
        <v>174</v>
      </c>
      <c r="G111" s="229"/>
      <c r="H111" s="232">
        <v>2.003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172</v>
      </c>
      <c r="AU111" s="238" t="s">
        <v>82</v>
      </c>
      <c r="AV111" s="13" t="s">
        <v>170</v>
      </c>
      <c r="AW111" s="13" t="s">
        <v>36</v>
      </c>
      <c r="AX111" s="13" t="s">
        <v>80</v>
      </c>
      <c r="AY111" s="238" t="s">
        <v>162</v>
      </c>
    </row>
    <row r="112" spans="2:65" s="1" customFormat="1" ht="25.5" customHeight="1">
      <c r="B112" s="42"/>
      <c r="C112" s="204" t="s">
        <v>206</v>
      </c>
      <c r="D112" s="204" t="s">
        <v>165</v>
      </c>
      <c r="E112" s="205" t="s">
        <v>1252</v>
      </c>
      <c r="F112" s="206" t="s">
        <v>1253</v>
      </c>
      <c r="G112" s="207" t="s">
        <v>313</v>
      </c>
      <c r="H112" s="208">
        <v>3.605</v>
      </c>
      <c r="I112" s="209"/>
      <c r="J112" s="210">
        <f>ROUND(I112*H112,2)</f>
        <v>0</v>
      </c>
      <c r="K112" s="206" t="s">
        <v>169</v>
      </c>
      <c r="L112" s="62"/>
      <c r="M112" s="211" t="s">
        <v>23</v>
      </c>
      <c r="N112" s="212" t="s">
        <v>44</v>
      </c>
      <c r="O112" s="43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5" t="s">
        <v>170</v>
      </c>
      <c r="AT112" s="25" t="s">
        <v>165</v>
      </c>
      <c r="AU112" s="25" t="s">
        <v>82</v>
      </c>
      <c r="AY112" s="25" t="s">
        <v>162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5" t="s">
        <v>80</v>
      </c>
      <c r="BK112" s="215">
        <f>ROUND(I112*H112,2)</f>
        <v>0</v>
      </c>
      <c r="BL112" s="25" t="s">
        <v>170</v>
      </c>
      <c r="BM112" s="25" t="s">
        <v>1306</v>
      </c>
    </row>
    <row r="113" spans="2:51" s="12" customFormat="1" ht="13.5">
      <c r="B113" s="216"/>
      <c r="C113" s="217"/>
      <c r="D113" s="218" t="s">
        <v>172</v>
      </c>
      <c r="E113" s="217"/>
      <c r="F113" s="220" t="s">
        <v>1307</v>
      </c>
      <c r="G113" s="217"/>
      <c r="H113" s="221">
        <v>3.605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172</v>
      </c>
      <c r="AU113" s="227" t="s">
        <v>82</v>
      </c>
      <c r="AV113" s="12" t="s">
        <v>82</v>
      </c>
      <c r="AW113" s="12" t="s">
        <v>6</v>
      </c>
      <c r="AX113" s="12" t="s">
        <v>80</v>
      </c>
      <c r="AY113" s="227" t="s">
        <v>162</v>
      </c>
    </row>
    <row r="114" spans="2:63" s="11" customFormat="1" ht="29.85" customHeight="1">
      <c r="B114" s="188"/>
      <c r="C114" s="189"/>
      <c r="D114" s="190" t="s">
        <v>72</v>
      </c>
      <c r="E114" s="202" t="s">
        <v>82</v>
      </c>
      <c r="F114" s="202" t="s">
        <v>476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SUM(P115:P121)</f>
        <v>0</v>
      </c>
      <c r="Q114" s="196"/>
      <c r="R114" s="197">
        <f>SUM(R115:R121)</f>
        <v>4.48706741</v>
      </c>
      <c r="S114" s="196"/>
      <c r="T114" s="198">
        <f>SUM(T115:T121)</f>
        <v>0</v>
      </c>
      <c r="AR114" s="199" t="s">
        <v>80</v>
      </c>
      <c r="AT114" s="200" t="s">
        <v>72</v>
      </c>
      <c r="AU114" s="200" t="s">
        <v>80</v>
      </c>
      <c r="AY114" s="199" t="s">
        <v>162</v>
      </c>
      <c r="BK114" s="201">
        <f>SUM(BK115:BK121)</f>
        <v>0</v>
      </c>
    </row>
    <row r="115" spans="2:65" s="1" customFormat="1" ht="25.5" customHeight="1">
      <c r="B115" s="42"/>
      <c r="C115" s="204" t="s">
        <v>212</v>
      </c>
      <c r="D115" s="204" t="s">
        <v>165</v>
      </c>
      <c r="E115" s="205" t="s">
        <v>1308</v>
      </c>
      <c r="F115" s="206" t="s">
        <v>1309</v>
      </c>
      <c r="G115" s="207" t="s">
        <v>243</v>
      </c>
      <c r="H115" s="208">
        <v>1.829</v>
      </c>
      <c r="I115" s="209"/>
      <c r="J115" s="210">
        <f>ROUND(I115*H115,2)</f>
        <v>0</v>
      </c>
      <c r="K115" s="206" t="s">
        <v>169</v>
      </c>
      <c r="L115" s="62"/>
      <c r="M115" s="211" t="s">
        <v>23</v>
      </c>
      <c r="N115" s="212" t="s">
        <v>44</v>
      </c>
      <c r="O115" s="43"/>
      <c r="P115" s="213">
        <f>O115*H115</f>
        <v>0</v>
      </c>
      <c r="Q115" s="213">
        <v>2.45329</v>
      </c>
      <c r="R115" s="213">
        <f>Q115*H115</f>
        <v>4.48706741</v>
      </c>
      <c r="S115" s="213">
        <v>0</v>
      </c>
      <c r="T115" s="214">
        <f>S115*H115</f>
        <v>0</v>
      </c>
      <c r="AR115" s="25" t="s">
        <v>170</v>
      </c>
      <c r="AT115" s="25" t="s">
        <v>165</v>
      </c>
      <c r="AU115" s="25" t="s">
        <v>82</v>
      </c>
      <c r="AY115" s="25" t="s">
        <v>162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5" t="s">
        <v>80</v>
      </c>
      <c r="BK115" s="215">
        <f>ROUND(I115*H115,2)</f>
        <v>0</v>
      </c>
      <c r="BL115" s="25" t="s">
        <v>170</v>
      </c>
      <c r="BM115" s="25" t="s">
        <v>1310</v>
      </c>
    </row>
    <row r="116" spans="2:51" s="14" customFormat="1" ht="13.5">
      <c r="B116" s="241"/>
      <c r="C116" s="242"/>
      <c r="D116" s="218" t="s">
        <v>172</v>
      </c>
      <c r="E116" s="243" t="s">
        <v>23</v>
      </c>
      <c r="F116" s="244" t="s">
        <v>1289</v>
      </c>
      <c r="G116" s="242"/>
      <c r="H116" s="243" t="s">
        <v>23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172</v>
      </c>
      <c r="AU116" s="250" t="s">
        <v>82</v>
      </c>
      <c r="AV116" s="14" t="s">
        <v>80</v>
      </c>
      <c r="AW116" s="14" t="s">
        <v>36</v>
      </c>
      <c r="AX116" s="14" t="s">
        <v>73</v>
      </c>
      <c r="AY116" s="250" t="s">
        <v>162</v>
      </c>
    </row>
    <row r="117" spans="2:51" s="12" customFormat="1" ht="13.5">
      <c r="B117" s="216"/>
      <c r="C117" s="217"/>
      <c r="D117" s="218" t="s">
        <v>172</v>
      </c>
      <c r="E117" s="219" t="s">
        <v>23</v>
      </c>
      <c r="F117" s="220" t="s">
        <v>1294</v>
      </c>
      <c r="G117" s="217"/>
      <c r="H117" s="221">
        <v>1.823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172</v>
      </c>
      <c r="AU117" s="227" t="s">
        <v>82</v>
      </c>
      <c r="AV117" s="12" t="s">
        <v>82</v>
      </c>
      <c r="AW117" s="12" t="s">
        <v>36</v>
      </c>
      <c r="AX117" s="12" t="s">
        <v>73</v>
      </c>
      <c r="AY117" s="227" t="s">
        <v>162</v>
      </c>
    </row>
    <row r="118" spans="2:51" s="15" customFormat="1" ht="13.5">
      <c r="B118" s="251"/>
      <c r="C118" s="252"/>
      <c r="D118" s="218" t="s">
        <v>172</v>
      </c>
      <c r="E118" s="253" t="s">
        <v>23</v>
      </c>
      <c r="F118" s="254" t="s">
        <v>257</v>
      </c>
      <c r="G118" s="252"/>
      <c r="H118" s="255">
        <v>1.823</v>
      </c>
      <c r="I118" s="256"/>
      <c r="J118" s="252"/>
      <c r="K118" s="252"/>
      <c r="L118" s="257"/>
      <c r="M118" s="258"/>
      <c r="N118" s="259"/>
      <c r="O118" s="259"/>
      <c r="P118" s="259"/>
      <c r="Q118" s="259"/>
      <c r="R118" s="259"/>
      <c r="S118" s="259"/>
      <c r="T118" s="260"/>
      <c r="AT118" s="261" t="s">
        <v>172</v>
      </c>
      <c r="AU118" s="261" t="s">
        <v>82</v>
      </c>
      <c r="AV118" s="15" t="s">
        <v>183</v>
      </c>
      <c r="AW118" s="15" t="s">
        <v>36</v>
      </c>
      <c r="AX118" s="15" t="s">
        <v>73</v>
      </c>
      <c r="AY118" s="261" t="s">
        <v>162</v>
      </c>
    </row>
    <row r="119" spans="2:51" s="12" customFormat="1" ht="13.5">
      <c r="B119" s="216"/>
      <c r="C119" s="217"/>
      <c r="D119" s="218" t="s">
        <v>172</v>
      </c>
      <c r="E119" s="219" t="s">
        <v>23</v>
      </c>
      <c r="F119" s="220" t="s">
        <v>1311</v>
      </c>
      <c r="G119" s="217"/>
      <c r="H119" s="221">
        <v>0.006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172</v>
      </c>
      <c r="AU119" s="227" t="s">
        <v>82</v>
      </c>
      <c r="AV119" s="12" t="s">
        <v>82</v>
      </c>
      <c r="AW119" s="12" t="s">
        <v>36</v>
      </c>
      <c r="AX119" s="12" t="s">
        <v>73</v>
      </c>
      <c r="AY119" s="227" t="s">
        <v>162</v>
      </c>
    </row>
    <row r="120" spans="2:51" s="15" customFormat="1" ht="13.5">
      <c r="B120" s="251"/>
      <c r="C120" s="252"/>
      <c r="D120" s="218" t="s">
        <v>172</v>
      </c>
      <c r="E120" s="253" t="s">
        <v>23</v>
      </c>
      <c r="F120" s="254" t="s">
        <v>257</v>
      </c>
      <c r="G120" s="252"/>
      <c r="H120" s="255">
        <v>0.006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AT120" s="261" t="s">
        <v>172</v>
      </c>
      <c r="AU120" s="261" t="s">
        <v>82</v>
      </c>
      <c r="AV120" s="15" t="s">
        <v>183</v>
      </c>
      <c r="AW120" s="15" t="s">
        <v>36</v>
      </c>
      <c r="AX120" s="15" t="s">
        <v>73</v>
      </c>
      <c r="AY120" s="261" t="s">
        <v>162</v>
      </c>
    </row>
    <row r="121" spans="2:51" s="13" customFormat="1" ht="13.5">
      <c r="B121" s="228"/>
      <c r="C121" s="229"/>
      <c r="D121" s="218" t="s">
        <v>172</v>
      </c>
      <c r="E121" s="230" t="s">
        <v>23</v>
      </c>
      <c r="F121" s="231" t="s">
        <v>174</v>
      </c>
      <c r="G121" s="229"/>
      <c r="H121" s="232">
        <v>1.829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172</v>
      </c>
      <c r="AU121" s="238" t="s">
        <v>82</v>
      </c>
      <c r="AV121" s="13" t="s">
        <v>170</v>
      </c>
      <c r="AW121" s="13" t="s">
        <v>36</v>
      </c>
      <c r="AX121" s="13" t="s">
        <v>80</v>
      </c>
      <c r="AY121" s="238" t="s">
        <v>162</v>
      </c>
    </row>
    <row r="122" spans="2:63" s="11" customFormat="1" ht="29.85" customHeight="1">
      <c r="B122" s="188"/>
      <c r="C122" s="189"/>
      <c r="D122" s="190" t="s">
        <v>72</v>
      </c>
      <c r="E122" s="202" t="s">
        <v>183</v>
      </c>
      <c r="F122" s="202" t="s">
        <v>487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SUM(P123:P157)</f>
        <v>0</v>
      </c>
      <c r="Q122" s="196"/>
      <c r="R122" s="197">
        <f>SUM(R123:R157)</f>
        <v>1.3505955999999997</v>
      </c>
      <c r="S122" s="196"/>
      <c r="T122" s="198">
        <f>SUM(T123:T157)</f>
        <v>0</v>
      </c>
      <c r="AR122" s="199" t="s">
        <v>80</v>
      </c>
      <c r="AT122" s="200" t="s">
        <v>72</v>
      </c>
      <c r="AU122" s="200" t="s">
        <v>80</v>
      </c>
      <c r="AY122" s="199" t="s">
        <v>162</v>
      </c>
      <c r="BK122" s="201">
        <f>SUM(BK123:BK157)</f>
        <v>0</v>
      </c>
    </row>
    <row r="123" spans="2:65" s="1" customFormat="1" ht="38.25" customHeight="1">
      <c r="B123" s="42"/>
      <c r="C123" s="204" t="s">
        <v>163</v>
      </c>
      <c r="D123" s="204" t="s">
        <v>165</v>
      </c>
      <c r="E123" s="205" t="s">
        <v>1312</v>
      </c>
      <c r="F123" s="206" t="s">
        <v>1313</v>
      </c>
      <c r="G123" s="207" t="s">
        <v>177</v>
      </c>
      <c r="H123" s="208">
        <v>10</v>
      </c>
      <c r="I123" s="209"/>
      <c r="J123" s="210">
        <f>ROUND(I123*H123,2)</f>
        <v>0</v>
      </c>
      <c r="K123" s="206" t="s">
        <v>169</v>
      </c>
      <c r="L123" s="62"/>
      <c r="M123" s="211" t="s">
        <v>23</v>
      </c>
      <c r="N123" s="212" t="s">
        <v>44</v>
      </c>
      <c r="O123" s="43"/>
      <c r="P123" s="213">
        <f>O123*H123</f>
        <v>0</v>
      </c>
      <c r="Q123" s="213">
        <v>0.00468</v>
      </c>
      <c r="R123" s="213">
        <f>Q123*H123</f>
        <v>0.0468</v>
      </c>
      <c r="S123" s="213">
        <v>0</v>
      </c>
      <c r="T123" s="214">
        <f>S123*H123</f>
        <v>0</v>
      </c>
      <c r="AR123" s="25" t="s">
        <v>170</v>
      </c>
      <c r="AT123" s="25" t="s">
        <v>165</v>
      </c>
      <c r="AU123" s="25" t="s">
        <v>82</v>
      </c>
      <c r="AY123" s="25" t="s">
        <v>162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5" t="s">
        <v>80</v>
      </c>
      <c r="BK123" s="215">
        <f>ROUND(I123*H123,2)</f>
        <v>0</v>
      </c>
      <c r="BL123" s="25" t="s">
        <v>170</v>
      </c>
      <c r="BM123" s="25" t="s">
        <v>1314</v>
      </c>
    </row>
    <row r="124" spans="2:51" s="14" customFormat="1" ht="13.5">
      <c r="B124" s="241"/>
      <c r="C124" s="242"/>
      <c r="D124" s="218" t="s">
        <v>172</v>
      </c>
      <c r="E124" s="243" t="s">
        <v>23</v>
      </c>
      <c r="F124" s="244" t="s">
        <v>1289</v>
      </c>
      <c r="G124" s="242"/>
      <c r="H124" s="243" t="s">
        <v>23</v>
      </c>
      <c r="I124" s="245"/>
      <c r="J124" s="242"/>
      <c r="K124" s="242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172</v>
      </c>
      <c r="AU124" s="250" t="s">
        <v>82</v>
      </c>
      <c r="AV124" s="14" t="s">
        <v>80</v>
      </c>
      <c r="AW124" s="14" t="s">
        <v>36</v>
      </c>
      <c r="AX124" s="14" t="s">
        <v>73</v>
      </c>
      <c r="AY124" s="250" t="s">
        <v>162</v>
      </c>
    </row>
    <row r="125" spans="2:51" s="12" customFormat="1" ht="13.5">
      <c r="B125" s="216"/>
      <c r="C125" s="217"/>
      <c r="D125" s="218" t="s">
        <v>172</v>
      </c>
      <c r="E125" s="219" t="s">
        <v>23</v>
      </c>
      <c r="F125" s="220" t="s">
        <v>662</v>
      </c>
      <c r="G125" s="217"/>
      <c r="H125" s="221">
        <v>10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172</v>
      </c>
      <c r="AU125" s="227" t="s">
        <v>82</v>
      </c>
      <c r="AV125" s="12" t="s">
        <v>82</v>
      </c>
      <c r="AW125" s="12" t="s">
        <v>36</v>
      </c>
      <c r="AX125" s="12" t="s">
        <v>73</v>
      </c>
      <c r="AY125" s="227" t="s">
        <v>162</v>
      </c>
    </row>
    <row r="126" spans="2:51" s="13" customFormat="1" ht="13.5">
      <c r="B126" s="228"/>
      <c r="C126" s="229"/>
      <c r="D126" s="218" t="s">
        <v>172</v>
      </c>
      <c r="E126" s="230" t="s">
        <v>23</v>
      </c>
      <c r="F126" s="231" t="s">
        <v>174</v>
      </c>
      <c r="G126" s="229"/>
      <c r="H126" s="232">
        <v>10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172</v>
      </c>
      <c r="AU126" s="238" t="s">
        <v>82</v>
      </c>
      <c r="AV126" s="13" t="s">
        <v>170</v>
      </c>
      <c r="AW126" s="13" t="s">
        <v>36</v>
      </c>
      <c r="AX126" s="13" t="s">
        <v>80</v>
      </c>
      <c r="AY126" s="238" t="s">
        <v>162</v>
      </c>
    </row>
    <row r="127" spans="2:65" s="1" customFormat="1" ht="16.5" customHeight="1">
      <c r="B127" s="42"/>
      <c r="C127" s="265" t="s">
        <v>223</v>
      </c>
      <c r="D127" s="265" t="s">
        <v>624</v>
      </c>
      <c r="E127" s="266" t="s">
        <v>1315</v>
      </c>
      <c r="F127" s="267" t="s">
        <v>1316</v>
      </c>
      <c r="G127" s="268" t="s">
        <v>177</v>
      </c>
      <c r="H127" s="269">
        <v>5</v>
      </c>
      <c r="I127" s="270"/>
      <c r="J127" s="271">
        <f>ROUND(I127*H127,2)</f>
        <v>0</v>
      </c>
      <c r="K127" s="267" t="s">
        <v>23</v>
      </c>
      <c r="L127" s="272"/>
      <c r="M127" s="273" t="s">
        <v>23</v>
      </c>
      <c r="N127" s="274" t="s">
        <v>44</v>
      </c>
      <c r="O127" s="43"/>
      <c r="P127" s="213">
        <f>O127*H127</f>
        <v>0</v>
      </c>
      <c r="Q127" s="213">
        <v>0.0032</v>
      </c>
      <c r="R127" s="213">
        <f>Q127*H127</f>
        <v>0.016</v>
      </c>
      <c r="S127" s="213">
        <v>0</v>
      </c>
      <c r="T127" s="214">
        <f>S127*H127</f>
        <v>0</v>
      </c>
      <c r="AR127" s="25" t="s">
        <v>212</v>
      </c>
      <c r="AT127" s="25" t="s">
        <v>624</v>
      </c>
      <c r="AU127" s="25" t="s">
        <v>82</v>
      </c>
      <c r="AY127" s="25" t="s">
        <v>162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5" t="s">
        <v>80</v>
      </c>
      <c r="BK127" s="215">
        <f>ROUND(I127*H127,2)</f>
        <v>0</v>
      </c>
      <c r="BL127" s="25" t="s">
        <v>170</v>
      </c>
      <c r="BM127" s="25" t="s">
        <v>1317</v>
      </c>
    </row>
    <row r="128" spans="2:65" s="1" customFormat="1" ht="16.5" customHeight="1">
      <c r="B128" s="42"/>
      <c r="C128" s="265" t="s">
        <v>230</v>
      </c>
      <c r="D128" s="265" t="s">
        <v>624</v>
      </c>
      <c r="E128" s="266" t="s">
        <v>1318</v>
      </c>
      <c r="F128" s="267" t="s">
        <v>1319</v>
      </c>
      <c r="G128" s="268" t="s">
        <v>177</v>
      </c>
      <c r="H128" s="269">
        <v>5</v>
      </c>
      <c r="I128" s="270"/>
      <c r="J128" s="271">
        <f>ROUND(I128*H128,2)</f>
        <v>0</v>
      </c>
      <c r="K128" s="267" t="s">
        <v>23</v>
      </c>
      <c r="L128" s="272"/>
      <c r="M128" s="273" t="s">
        <v>23</v>
      </c>
      <c r="N128" s="274" t="s">
        <v>44</v>
      </c>
      <c r="O128" s="43"/>
      <c r="P128" s="213">
        <f>O128*H128</f>
        <v>0</v>
      </c>
      <c r="Q128" s="213">
        <v>0.0032</v>
      </c>
      <c r="R128" s="213">
        <f>Q128*H128</f>
        <v>0.016</v>
      </c>
      <c r="S128" s="213">
        <v>0</v>
      </c>
      <c r="T128" s="214">
        <f>S128*H128</f>
        <v>0</v>
      </c>
      <c r="AR128" s="25" t="s">
        <v>212</v>
      </c>
      <c r="AT128" s="25" t="s">
        <v>624</v>
      </c>
      <c r="AU128" s="25" t="s">
        <v>82</v>
      </c>
      <c r="AY128" s="25" t="s">
        <v>162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5" t="s">
        <v>80</v>
      </c>
      <c r="BK128" s="215">
        <f>ROUND(I128*H128,2)</f>
        <v>0</v>
      </c>
      <c r="BL128" s="25" t="s">
        <v>170</v>
      </c>
      <c r="BM128" s="25" t="s">
        <v>1320</v>
      </c>
    </row>
    <row r="129" spans="2:65" s="1" customFormat="1" ht="38.25" customHeight="1">
      <c r="B129" s="42"/>
      <c r="C129" s="204" t="s">
        <v>235</v>
      </c>
      <c r="D129" s="204" t="s">
        <v>165</v>
      </c>
      <c r="E129" s="205" t="s">
        <v>1321</v>
      </c>
      <c r="F129" s="206" t="s">
        <v>1322</v>
      </c>
      <c r="G129" s="207" t="s">
        <v>177</v>
      </c>
      <c r="H129" s="208">
        <v>3</v>
      </c>
      <c r="I129" s="209"/>
      <c r="J129" s="210">
        <f>ROUND(I129*H129,2)</f>
        <v>0</v>
      </c>
      <c r="K129" s="206" t="s">
        <v>169</v>
      </c>
      <c r="L129" s="62"/>
      <c r="M129" s="211" t="s">
        <v>23</v>
      </c>
      <c r="N129" s="212" t="s">
        <v>44</v>
      </c>
      <c r="O129" s="43"/>
      <c r="P129" s="213">
        <f>O129*H129</f>
        <v>0</v>
      </c>
      <c r="Q129" s="213">
        <v>0.17489</v>
      </c>
      <c r="R129" s="213">
        <f>Q129*H129</f>
        <v>0.52467</v>
      </c>
      <c r="S129" s="213">
        <v>0</v>
      </c>
      <c r="T129" s="214">
        <f>S129*H129</f>
        <v>0</v>
      </c>
      <c r="AR129" s="25" t="s">
        <v>170</v>
      </c>
      <c r="AT129" s="25" t="s">
        <v>165</v>
      </c>
      <c r="AU129" s="25" t="s">
        <v>82</v>
      </c>
      <c r="AY129" s="25" t="s">
        <v>162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5" t="s">
        <v>80</v>
      </c>
      <c r="BK129" s="215">
        <f>ROUND(I129*H129,2)</f>
        <v>0</v>
      </c>
      <c r="BL129" s="25" t="s">
        <v>170</v>
      </c>
      <c r="BM129" s="25" t="s">
        <v>1323</v>
      </c>
    </row>
    <row r="130" spans="2:51" s="14" customFormat="1" ht="13.5">
      <c r="B130" s="241"/>
      <c r="C130" s="242"/>
      <c r="D130" s="218" t="s">
        <v>172</v>
      </c>
      <c r="E130" s="243" t="s">
        <v>23</v>
      </c>
      <c r="F130" s="244" t="s">
        <v>1289</v>
      </c>
      <c r="G130" s="242"/>
      <c r="H130" s="243" t="s">
        <v>23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172</v>
      </c>
      <c r="AU130" s="250" t="s">
        <v>82</v>
      </c>
      <c r="AV130" s="14" t="s">
        <v>80</v>
      </c>
      <c r="AW130" s="14" t="s">
        <v>36</v>
      </c>
      <c r="AX130" s="14" t="s">
        <v>73</v>
      </c>
      <c r="AY130" s="250" t="s">
        <v>162</v>
      </c>
    </row>
    <row r="131" spans="2:51" s="12" customFormat="1" ht="13.5">
      <c r="B131" s="216"/>
      <c r="C131" s="217"/>
      <c r="D131" s="218" t="s">
        <v>172</v>
      </c>
      <c r="E131" s="219" t="s">
        <v>23</v>
      </c>
      <c r="F131" s="220" t="s">
        <v>342</v>
      </c>
      <c r="G131" s="217"/>
      <c r="H131" s="221">
        <v>3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172</v>
      </c>
      <c r="AU131" s="227" t="s">
        <v>82</v>
      </c>
      <c r="AV131" s="12" t="s">
        <v>82</v>
      </c>
      <c r="AW131" s="12" t="s">
        <v>36</v>
      </c>
      <c r="AX131" s="12" t="s">
        <v>73</v>
      </c>
      <c r="AY131" s="227" t="s">
        <v>162</v>
      </c>
    </row>
    <row r="132" spans="2:51" s="13" customFormat="1" ht="13.5">
      <c r="B132" s="228"/>
      <c r="C132" s="229"/>
      <c r="D132" s="218" t="s">
        <v>172</v>
      </c>
      <c r="E132" s="230" t="s">
        <v>23</v>
      </c>
      <c r="F132" s="231" t="s">
        <v>174</v>
      </c>
      <c r="G132" s="229"/>
      <c r="H132" s="232">
        <v>3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172</v>
      </c>
      <c r="AU132" s="238" t="s">
        <v>82</v>
      </c>
      <c r="AV132" s="13" t="s">
        <v>170</v>
      </c>
      <c r="AW132" s="13" t="s">
        <v>36</v>
      </c>
      <c r="AX132" s="13" t="s">
        <v>80</v>
      </c>
      <c r="AY132" s="238" t="s">
        <v>162</v>
      </c>
    </row>
    <row r="133" spans="2:65" s="1" customFormat="1" ht="16.5" customHeight="1">
      <c r="B133" s="42"/>
      <c r="C133" s="265" t="s">
        <v>240</v>
      </c>
      <c r="D133" s="265" t="s">
        <v>624</v>
      </c>
      <c r="E133" s="266" t="s">
        <v>1324</v>
      </c>
      <c r="F133" s="267" t="s">
        <v>1325</v>
      </c>
      <c r="G133" s="268" t="s">
        <v>177</v>
      </c>
      <c r="H133" s="269">
        <v>3</v>
      </c>
      <c r="I133" s="270"/>
      <c r="J133" s="271">
        <f>ROUND(I133*H133,2)</f>
        <v>0</v>
      </c>
      <c r="K133" s="267" t="s">
        <v>23</v>
      </c>
      <c r="L133" s="272"/>
      <c r="M133" s="273" t="s">
        <v>23</v>
      </c>
      <c r="N133" s="274" t="s">
        <v>44</v>
      </c>
      <c r="O133" s="43"/>
      <c r="P133" s="213">
        <f>O133*H133</f>
        <v>0</v>
      </c>
      <c r="Q133" s="213">
        <v>0.0032</v>
      </c>
      <c r="R133" s="213">
        <f>Q133*H133</f>
        <v>0.009600000000000001</v>
      </c>
      <c r="S133" s="213">
        <v>0</v>
      </c>
      <c r="T133" s="214">
        <f>S133*H133</f>
        <v>0</v>
      </c>
      <c r="AR133" s="25" t="s">
        <v>212</v>
      </c>
      <c r="AT133" s="25" t="s">
        <v>624</v>
      </c>
      <c r="AU133" s="25" t="s">
        <v>82</v>
      </c>
      <c r="AY133" s="25" t="s">
        <v>162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5" t="s">
        <v>80</v>
      </c>
      <c r="BK133" s="215">
        <f>ROUND(I133*H133,2)</f>
        <v>0</v>
      </c>
      <c r="BL133" s="25" t="s">
        <v>170</v>
      </c>
      <c r="BM133" s="25" t="s">
        <v>1326</v>
      </c>
    </row>
    <row r="134" spans="2:65" s="1" customFormat="1" ht="25.5" customHeight="1">
      <c r="B134" s="42"/>
      <c r="C134" s="204" t="s">
        <v>246</v>
      </c>
      <c r="D134" s="204" t="s">
        <v>165</v>
      </c>
      <c r="E134" s="205" t="s">
        <v>1327</v>
      </c>
      <c r="F134" s="206" t="s">
        <v>1328</v>
      </c>
      <c r="G134" s="207" t="s">
        <v>177</v>
      </c>
      <c r="H134" s="208">
        <v>1</v>
      </c>
      <c r="I134" s="209"/>
      <c r="J134" s="210">
        <f>ROUND(I134*H134,2)</f>
        <v>0</v>
      </c>
      <c r="K134" s="206" t="s">
        <v>169</v>
      </c>
      <c r="L134" s="62"/>
      <c r="M134" s="211" t="s">
        <v>23</v>
      </c>
      <c r="N134" s="212" t="s">
        <v>44</v>
      </c>
      <c r="O134" s="43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5" t="s">
        <v>170</v>
      </c>
      <c r="AT134" s="25" t="s">
        <v>165</v>
      </c>
      <c r="AU134" s="25" t="s">
        <v>82</v>
      </c>
      <c r="AY134" s="25" t="s">
        <v>162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5" t="s">
        <v>80</v>
      </c>
      <c r="BK134" s="215">
        <f>ROUND(I134*H134,2)</f>
        <v>0</v>
      </c>
      <c r="BL134" s="25" t="s">
        <v>170</v>
      </c>
      <c r="BM134" s="25" t="s">
        <v>1329</v>
      </c>
    </row>
    <row r="135" spans="2:51" s="14" customFormat="1" ht="13.5">
      <c r="B135" s="241"/>
      <c r="C135" s="242"/>
      <c r="D135" s="218" t="s">
        <v>172</v>
      </c>
      <c r="E135" s="243" t="s">
        <v>23</v>
      </c>
      <c r="F135" s="244" t="s">
        <v>1289</v>
      </c>
      <c r="G135" s="242"/>
      <c r="H135" s="243" t="s">
        <v>23</v>
      </c>
      <c r="I135" s="245"/>
      <c r="J135" s="242"/>
      <c r="K135" s="242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172</v>
      </c>
      <c r="AU135" s="250" t="s">
        <v>82</v>
      </c>
      <c r="AV135" s="14" t="s">
        <v>80</v>
      </c>
      <c r="AW135" s="14" t="s">
        <v>36</v>
      </c>
      <c r="AX135" s="14" t="s">
        <v>73</v>
      </c>
      <c r="AY135" s="250" t="s">
        <v>162</v>
      </c>
    </row>
    <row r="136" spans="2:51" s="12" customFormat="1" ht="13.5">
      <c r="B136" s="216"/>
      <c r="C136" s="217"/>
      <c r="D136" s="218" t="s">
        <v>172</v>
      </c>
      <c r="E136" s="219" t="s">
        <v>23</v>
      </c>
      <c r="F136" s="220" t="s">
        <v>303</v>
      </c>
      <c r="G136" s="217"/>
      <c r="H136" s="221">
        <v>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172</v>
      </c>
      <c r="AU136" s="227" t="s">
        <v>82</v>
      </c>
      <c r="AV136" s="12" t="s">
        <v>82</v>
      </c>
      <c r="AW136" s="12" t="s">
        <v>36</v>
      </c>
      <c r="AX136" s="12" t="s">
        <v>73</v>
      </c>
      <c r="AY136" s="227" t="s">
        <v>162</v>
      </c>
    </row>
    <row r="137" spans="2:51" s="13" customFormat="1" ht="13.5">
      <c r="B137" s="228"/>
      <c r="C137" s="229"/>
      <c r="D137" s="218" t="s">
        <v>172</v>
      </c>
      <c r="E137" s="230" t="s">
        <v>23</v>
      </c>
      <c r="F137" s="231" t="s">
        <v>174</v>
      </c>
      <c r="G137" s="229"/>
      <c r="H137" s="232">
        <v>1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172</v>
      </c>
      <c r="AU137" s="238" t="s">
        <v>82</v>
      </c>
      <c r="AV137" s="13" t="s">
        <v>170</v>
      </c>
      <c r="AW137" s="13" t="s">
        <v>36</v>
      </c>
      <c r="AX137" s="13" t="s">
        <v>80</v>
      </c>
      <c r="AY137" s="238" t="s">
        <v>162</v>
      </c>
    </row>
    <row r="138" spans="2:65" s="1" customFormat="1" ht="16.5" customHeight="1">
      <c r="B138" s="42"/>
      <c r="C138" s="265" t="s">
        <v>10</v>
      </c>
      <c r="D138" s="265" t="s">
        <v>624</v>
      </c>
      <c r="E138" s="266" t="s">
        <v>1330</v>
      </c>
      <c r="F138" s="267" t="s">
        <v>1331</v>
      </c>
      <c r="G138" s="268" t="s">
        <v>177</v>
      </c>
      <c r="H138" s="269">
        <v>1</v>
      </c>
      <c r="I138" s="270"/>
      <c r="J138" s="271">
        <f>ROUND(I138*H138,2)</f>
        <v>0</v>
      </c>
      <c r="K138" s="267" t="s">
        <v>23</v>
      </c>
      <c r="L138" s="272"/>
      <c r="M138" s="273" t="s">
        <v>23</v>
      </c>
      <c r="N138" s="274" t="s">
        <v>44</v>
      </c>
      <c r="O138" s="43"/>
      <c r="P138" s="213">
        <f>O138*H138</f>
        <v>0</v>
      </c>
      <c r="Q138" s="213">
        <v>0.05153</v>
      </c>
      <c r="R138" s="213">
        <f>Q138*H138</f>
        <v>0.05153</v>
      </c>
      <c r="S138" s="213">
        <v>0</v>
      </c>
      <c r="T138" s="214">
        <f>S138*H138</f>
        <v>0</v>
      </c>
      <c r="AR138" s="25" t="s">
        <v>212</v>
      </c>
      <c r="AT138" s="25" t="s">
        <v>624</v>
      </c>
      <c r="AU138" s="25" t="s">
        <v>82</v>
      </c>
      <c r="AY138" s="25" t="s">
        <v>162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5" t="s">
        <v>80</v>
      </c>
      <c r="BK138" s="215">
        <f>ROUND(I138*H138,2)</f>
        <v>0</v>
      </c>
      <c r="BL138" s="25" t="s">
        <v>170</v>
      </c>
      <c r="BM138" s="25" t="s">
        <v>1332</v>
      </c>
    </row>
    <row r="139" spans="2:65" s="1" customFormat="1" ht="25.5" customHeight="1">
      <c r="B139" s="42"/>
      <c r="C139" s="204" t="s">
        <v>266</v>
      </c>
      <c r="D139" s="204" t="s">
        <v>165</v>
      </c>
      <c r="E139" s="205" t="s">
        <v>1333</v>
      </c>
      <c r="F139" s="206" t="s">
        <v>1334</v>
      </c>
      <c r="G139" s="207" t="s">
        <v>177</v>
      </c>
      <c r="H139" s="208">
        <v>2</v>
      </c>
      <c r="I139" s="209"/>
      <c r="J139" s="210">
        <f>ROUND(I139*H139,2)</f>
        <v>0</v>
      </c>
      <c r="K139" s="206" t="s">
        <v>169</v>
      </c>
      <c r="L139" s="62"/>
      <c r="M139" s="211" t="s">
        <v>23</v>
      </c>
      <c r="N139" s="212" t="s">
        <v>44</v>
      </c>
      <c r="O139" s="43"/>
      <c r="P139" s="213">
        <f>O139*H139</f>
        <v>0</v>
      </c>
      <c r="Q139" s="213">
        <v>0.0004</v>
      </c>
      <c r="R139" s="213">
        <f>Q139*H139</f>
        <v>0.0008</v>
      </c>
      <c r="S139" s="213">
        <v>0</v>
      </c>
      <c r="T139" s="214">
        <f>S139*H139</f>
        <v>0</v>
      </c>
      <c r="AR139" s="25" t="s">
        <v>170</v>
      </c>
      <c r="AT139" s="25" t="s">
        <v>165</v>
      </c>
      <c r="AU139" s="25" t="s">
        <v>82</v>
      </c>
      <c r="AY139" s="25" t="s">
        <v>162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5" t="s">
        <v>80</v>
      </c>
      <c r="BK139" s="215">
        <f>ROUND(I139*H139,2)</f>
        <v>0</v>
      </c>
      <c r="BL139" s="25" t="s">
        <v>170</v>
      </c>
      <c r="BM139" s="25" t="s">
        <v>1335</v>
      </c>
    </row>
    <row r="140" spans="2:51" s="14" customFormat="1" ht="13.5">
      <c r="B140" s="241"/>
      <c r="C140" s="242"/>
      <c r="D140" s="218" t="s">
        <v>172</v>
      </c>
      <c r="E140" s="243" t="s">
        <v>23</v>
      </c>
      <c r="F140" s="244" t="s">
        <v>1289</v>
      </c>
      <c r="G140" s="242"/>
      <c r="H140" s="243" t="s">
        <v>23</v>
      </c>
      <c r="I140" s="245"/>
      <c r="J140" s="242"/>
      <c r="K140" s="242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172</v>
      </c>
      <c r="AU140" s="250" t="s">
        <v>82</v>
      </c>
      <c r="AV140" s="14" t="s">
        <v>80</v>
      </c>
      <c r="AW140" s="14" t="s">
        <v>36</v>
      </c>
      <c r="AX140" s="14" t="s">
        <v>73</v>
      </c>
      <c r="AY140" s="250" t="s">
        <v>162</v>
      </c>
    </row>
    <row r="141" spans="2:51" s="12" customFormat="1" ht="13.5">
      <c r="B141" s="216"/>
      <c r="C141" s="217"/>
      <c r="D141" s="218" t="s">
        <v>172</v>
      </c>
      <c r="E141" s="219" t="s">
        <v>23</v>
      </c>
      <c r="F141" s="220" t="s">
        <v>347</v>
      </c>
      <c r="G141" s="217"/>
      <c r="H141" s="221">
        <v>2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172</v>
      </c>
      <c r="AU141" s="227" t="s">
        <v>82</v>
      </c>
      <c r="AV141" s="12" t="s">
        <v>82</v>
      </c>
      <c r="AW141" s="12" t="s">
        <v>36</v>
      </c>
      <c r="AX141" s="12" t="s">
        <v>73</v>
      </c>
      <c r="AY141" s="227" t="s">
        <v>162</v>
      </c>
    </row>
    <row r="142" spans="2:51" s="13" customFormat="1" ht="13.5">
      <c r="B142" s="228"/>
      <c r="C142" s="229"/>
      <c r="D142" s="218" t="s">
        <v>172</v>
      </c>
      <c r="E142" s="230" t="s">
        <v>23</v>
      </c>
      <c r="F142" s="231" t="s">
        <v>174</v>
      </c>
      <c r="G142" s="229"/>
      <c r="H142" s="232">
        <v>2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172</v>
      </c>
      <c r="AU142" s="238" t="s">
        <v>82</v>
      </c>
      <c r="AV142" s="13" t="s">
        <v>170</v>
      </c>
      <c r="AW142" s="13" t="s">
        <v>36</v>
      </c>
      <c r="AX142" s="13" t="s">
        <v>80</v>
      </c>
      <c r="AY142" s="238" t="s">
        <v>162</v>
      </c>
    </row>
    <row r="143" spans="2:65" s="1" customFormat="1" ht="16.5" customHeight="1">
      <c r="B143" s="42"/>
      <c r="C143" s="265" t="s">
        <v>289</v>
      </c>
      <c r="D143" s="265" t="s">
        <v>624</v>
      </c>
      <c r="E143" s="266" t="s">
        <v>1336</v>
      </c>
      <c r="F143" s="267" t="s">
        <v>1337</v>
      </c>
      <c r="G143" s="268" t="s">
        <v>177</v>
      </c>
      <c r="H143" s="269">
        <v>2</v>
      </c>
      <c r="I143" s="270"/>
      <c r="J143" s="271">
        <f>ROUND(I143*H143,2)</f>
        <v>0</v>
      </c>
      <c r="K143" s="267" t="s">
        <v>23</v>
      </c>
      <c r="L143" s="272"/>
      <c r="M143" s="273" t="s">
        <v>23</v>
      </c>
      <c r="N143" s="274" t="s">
        <v>44</v>
      </c>
      <c r="O143" s="43"/>
      <c r="P143" s="213">
        <f>O143*H143</f>
        <v>0</v>
      </c>
      <c r="Q143" s="213">
        <v>0.096</v>
      </c>
      <c r="R143" s="213">
        <f>Q143*H143</f>
        <v>0.192</v>
      </c>
      <c r="S143" s="213">
        <v>0</v>
      </c>
      <c r="T143" s="214">
        <f>S143*H143</f>
        <v>0</v>
      </c>
      <c r="AR143" s="25" t="s">
        <v>212</v>
      </c>
      <c r="AT143" s="25" t="s">
        <v>624</v>
      </c>
      <c r="AU143" s="25" t="s">
        <v>82</v>
      </c>
      <c r="AY143" s="25" t="s">
        <v>162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5" t="s">
        <v>80</v>
      </c>
      <c r="BK143" s="215">
        <f>ROUND(I143*H143,2)</f>
        <v>0</v>
      </c>
      <c r="BL143" s="25" t="s">
        <v>170</v>
      </c>
      <c r="BM143" s="25" t="s">
        <v>1338</v>
      </c>
    </row>
    <row r="144" spans="2:65" s="1" customFormat="1" ht="25.5" customHeight="1">
      <c r="B144" s="42"/>
      <c r="C144" s="204" t="s">
        <v>297</v>
      </c>
      <c r="D144" s="204" t="s">
        <v>165</v>
      </c>
      <c r="E144" s="205" t="s">
        <v>1339</v>
      </c>
      <c r="F144" s="206" t="s">
        <v>1340</v>
      </c>
      <c r="G144" s="207" t="s">
        <v>186</v>
      </c>
      <c r="H144" s="208">
        <v>4.42</v>
      </c>
      <c r="I144" s="209"/>
      <c r="J144" s="210">
        <f>ROUND(I144*H144,2)</f>
        <v>0</v>
      </c>
      <c r="K144" s="206" t="s">
        <v>169</v>
      </c>
      <c r="L144" s="62"/>
      <c r="M144" s="211" t="s">
        <v>23</v>
      </c>
      <c r="N144" s="212" t="s">
        <v>44</v>
      </c>
      <c r="O144" s="43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5" t="s">
        <v>170</v>
      </c>
      <c r="AT144" s="25" t="s">
        <v>165</v>
      </c>
      <c r="AU144" s="25" t="s">
        <v>82</v>
      </c>
      <c r="AY144" s="25" t="s">
        <v>162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5" t="s">
        <v>80</v>
      </c>
      <c r="BK144" s="215">
        <f>ROUND(I144*H144,2)</f>
        <v>0</v>
      </c>
      <c r="BL144" s="25" t="s">
        <v>170</v>
      </c>
      <c r="BM144" s="25" t="s">
        <v>1341</v>
      </c>
    </row>
    <row r="145" spans="2:51" s="14" customFormat="1" ht="13.5">
      <c r="B145" s="241"/>
      <c r="C145" s="242"/>
      <c r="D145" s="218" t="s">
        <v>172</v>
      </c>
      <c r="E145" s="243" t="s">
        <v>23</v>
      </c>
      <c r="F145" s="244" t="s">
        <v>1289</v>
      </c>
      <c r="G145" s="242"/>
      <c r="H145" s="243" t="s">
        <v>23</v>
      </c>
      <c r="I145" s="245"/>
      <c r="J145" s="242"/>
      <c r="K145" s="242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172</v>
      </c>
      <c r="AU145" s="250" t="s">
        <v>82</v>
      </c>
      <c r="AV145" s="14" t="s">
        <v>80</v>
      </c>
      <c r="AW145" s="14" t="s">
        <v>36</v>
      </c>
      <c r="AX145" s="14" t="s">
        <v>73</v>
      </c>
      <c r="AY145" s="250" t="s">
        <v>162</v>
      </c>
    </row>
    <row r="146" spans="2:51" s="12" customFormat="1" ht="13.5">
      <c r="B146" s="216"/>
      <c r="C146" s="217"/>
      <c r="D146" s="218" t="s">
        <v>172</v>
      </c>
      <c r="E146" s="219" t="s">
        <v>23</v>
      </c>
      <c r="F146" s="220" t="s">
        <v>1342</v>
      </c>
      <c r="G146" s="217"/>
      <c r="H146" s="221">
        <v>4.42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172</v>
      </c>
      <c r="AU146" s="227" t="s">
        <v>82</v>
      </c>
      <c r="AV146" s="12" t="s">
        <v>82</v>
      </c>
      <c r="AW146" s="12" t="s">
        <v>36</v>
      </c>
      <c r="AX146" s="12" t="s">
        <v>73</v>
      </c>
      <c r="AY146" s="227" t="s">
        <v>162</v>
      </c>
    </row>
    <row r="147" spans="2:51" s="13" customFormat="1" ht="13.5">
      <c r="B147" s="228"/>
      <c r="C147" s="229"/>
      <c r="D147" s="218" t="s">
        <v>172</v>
      </c>
      <c r="E147" s="230" t="s">
        <v>23</v>
      </c>
      <c r="F147" s="231" t="s">
        <v>174</v>
      </c>
      <c r="G147" s="229"/>
      <c r="H147" s="232">
        <v>4.42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172</v>
      </c>
      <c r="AU147" s="238" t="s">
        <v>82</v>
      </c>
      <c r="AV147" s="13" t="s">
        <v>170</v>
      </c>
      <c r="AW147" s="13" t="s">
        <v>36</v>
      </c>
      <c r="AX147" s="13" t="s">
        <v>80</v>
      </c>
      <c r="AY147" s="238" t="s">
        <v>162</v>
      </c>
    </row>
    <row r="148" spans="2:65" s="1" customFormat="1" ht="16.5" customHeight="1">
      <c r="B148" s="42"/>
      <c r="C148" s="265" t="s">
        <v>304</v>
      </c>
      <c r="D148" s="265" t="s">
        <v>624</v>
      </c>
      <c r="E148" s="266" t="s">
        <v>1343</v>
      </c>
      <c r="F148" s="267" t="s">
        <v>1344</v>
      </c>
      <c r="G148" s="268" t="s">
        <v>177</v>
      </c>
      <c r="H148" s="269">
        <v>2</v>
      </c>
      <c r="I148" s="270"/>
      <c r="J148" s="271">
        <f>ROUND(I148*H148,2)</f>
        <v>0</v>
      </c>
      <c r="K148" s="267" t="s">
        <v>169</v>
      </c>
      <c r="L148" s="272"/>
      <c r="M148" s="273" t="s">
        <v>23</v>
      </c>
      <c r="N148" s="274" t="s">
        <v>44</v>
      </c>
      <c r="O148" s="43"/>
      <c r="P148" s="213">
        <f>O148*H148</f>
        <v>0</v>
      </c>
      <c r="Q148" s="213">
        <v>0.078</v>
      </c>
      <c r="R148" s="213">
        <f>Q148*H148</f>
        <v>0.156</v>
      </c>
      <c r="S148" s="213">
        <v>0</v>
      </c>
      <c r="T148" s="214">
        <f>S148*H148</f>
        <v>0</v>
      </c>
      <c r="AR148" s="25" t="s">
        <v>212</v>
      </c>
      <c r="AT148" s="25" t="s">
        <v>624</v>
      </c>
      <c r="AU148" s="25" t="s">
        <v>82</v>
      </c>
      <c r="AY148" s="25" t="s">
        <v>162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5" t="s">
        <v>80</v>
      </c>
      <c r="BK148" s="215">
        <f>ROUND(I148*H148,2)</f>
        <v>0</v>
      </c>
      <c r="BL148" s="25" t="s">
        <v>170</v>
      </c>
      <c r="BM148" s="25" t="s">
        <v>1345</v>
      </c>
    </row>
    <row r="149" spans="2:65" s="1" customFormat="1" ht="16.5" customHeight="1">
      <c r="B149" s="42"/>
      <c r="C149" s="204" t="s">
        <v>310</v>
      </c>
      <c r="D149" s="204" t="s">
        <v>165</v>
      </c>
      <c r="E149" s="205" t="s">
        <v>1346</v>
      </c>
      <c r="F149" s="206" t="s">
        <v>1347</v>
      </c>
      <c r="G149" s="207" t="s">
        <v>168</v>
      </c>
      <c r="H149" s="208">
        <v>4.4</v>
      </c>
      <c r="I149" s="209"/>
      <c r="J149" s="210">
        <f>ROUND(I149*H149,2)</f>
        <v>0</v>
      </c>
      <c r="K149" s="206" t="s">
        <v>169</v>
      </c>
      <c r="L149" s="62"/>
      <c r="M149" s="211" t="s">
        <v>23</v>
      </c>
      <c r="N149" s="212" t="s">
        <v>44</v>
      </c>
      <c r="O149" s="43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5" t="s">
        <v>170</v>
      </c>
      <c r="AT149" s="25" t="s">
        <v>165</v>
      </c>
      <c r="AU149" s="25" t="s">
        <v>82</v>
      </c>
      <c r="AY149" s="25" t="s">
        <v>162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5" t="s">
        <v>80</v>
      </c>
      <c r="BK149" s="215">
        <f>ROUND(I149*H149,2)</f>
        <v>0</v>
      </c>
      <c r="BL149" s="25" t="s">
        <v>170</v>
      </c>
      <c r="BM149" s="25" t="s">
        <v>1348</v>
      </c>
    </row>
    <row r="150" spans="2:51" s="14" customFormat="1" ht="13.5">
      <c r="B150" s="241"/>
      <c r="C150" s="242"/>
      <c r="D150" s="218" t="s">
        <v>172</v>
      </c>
      <c r="E150" s="243" t="s">
        <v>23</v>
      </c>
      <c r="F150" s="244" t="s">
        <v>1289</v>
      </c>
      <c r="G150" s="242"/>
      <c r="H150" s="243" t="s">
        <v>23</v>
      </c>
      <c r="I150" s="245"/>
      <c r="J150" s="242"/>
      <c r="K150" s="242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172</v>
      </c>
      <c r="AU150" s="250" t="s">
        <v>82</v>
      </c>
      <c r="AV150" s="14" t="s">
        <v>80</v>
      </c>
      <c r="AW150" s="14" t="s">
        <v>36</v>
      </c>
      <c r="AX150" s="14" t="s">
        <v>73</v>
      </c>
      <c r="AY150" s="250" t="s">
        <v>162</v>
      </c>
    </row>
    <row r="151" spans="2:51" s="12" customFormat="1" ht="13.5">
      <c r="B151" s="216"/>
      <c r="C151" s="217"/>
      <c r="D151" s="218" t="s">
        <v>172</v>
      </c>
      <c r="E151" s="219" t="s">
        <v>23</v>
      </c>
      <c r="F151" s="220" t="s">
        <v>1349</v>
      </c>
      <c r="G151" s="217"/>
      <c r="H151" s="221">
        <v>4.4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172</v>
      </c>
      <c r="AU151" s="227" t="s">
        <v>82</v>
      </c>
      <c r="AV151" s="12" t="s">
        <v>82</v>
      </c>
      <c r="AW151" s="12" t="s">
        <v>36</v>
      </c>
      <c r="AX151" s="12" t="s">
        <v>73</v>
      </c>
      <c r="AY151" s="227" t="s">
        <v>162</v>
      </c>
    </row>
    <row r="152" spans="2:51" s="13" customFormat="1" ht="13.5">
      <c r="B152" s="228"/>
      <c r="C152" s="229"/>
      <c r="D152" s="218" t="s">
        <v>172</v>
      </c>
      <c r="E152" s="230" t="s">
        <v>23</v>
      </c>
      <c r="F152" s="231" t="s">
        <v>174</v>
      </c>
      <c r="G152" s="229"/>
      <c r="H152" s="232">
        <v>4.4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172</v>
      </c>
      <c r="AU152" s="238" t="s">
        <v>82</v>
      </c>
      <c r="AV152" s="13" t="s">
        <v>170</v>
      </c>
      <c r="AW152" s="13" t="s">
        <v>36</v>
      </c>
      <c r="AX152" s="13" t="s">
        <v>80</v>
      </c>
      <c r="AY152" s="238" t="s">
        <v>162</v>
      </c>
    </row>
    <row r="153" spans="2:65" s="1" customFormat="1" ht="16.5" customHeight="1">
      <c r="B153" s="42"/>
      <c r="C153" s="265" t="s">
        <v>9</v>
      </c>
      <c r="D153" s="265" t="s">
        <v>624</v>
      </c>
      <c r="E153" s="266" t="s">
        <v>1350</v>
      </c>
      <c r="F153" s="267" t="s">
        <v>1351</v>
      </c>
      <c r="G153" s="268" t="s">
        <v>186</v>
      </c>
      <c r="H153" s="269">
        <v>4.4</v>
      </c>
      <c r="I153" s="270"/>
      <c r="J153" s="271">
        <f>ROUND(I153*H153,2)</f>
        <v>0</v>
      </c>
      <c r="K153" s="267" t="s">
        <v>169</v>
      </c>
      <c r="L153" s="272"/>
      <c r="M153" s="273" t="s">
        <v>23</v>
      </c>
      <c r="N153" s="274" t="s">
        <v>44</v>
      </c>
      <c r="O153" s="43"/>
      <c r="P153" s="213">
        <f>O153*H153</f>
        <v>0</v>
      </c>
      <c r="Q153" s="213">
        <v>0.018</v>
      </c>
      <c r="R153" s="213">
        <f>Q153*H153</f>
        <v>0.0792</v>
      </c>
      <c r="S153" s="213">
        <v>0</v>
      </c>
      <c r="T153" s="214">
        <f>S153*H153</f>
        <v>0</v>
      </c>
      <c r="AR153" s="25" t="s">
        <v>212</v>
      </c>
      <c r="AT153" s="25" t="s">
        <v>624</v>
      </c>
      <c r="AU153" s="25" t="s">
        <v>82</v>
      </c>
      <c r="AY153" s="25" t="s">
        <v>162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5" t="s">
        <v>80</v>
      </c>
      <c r="BK153" s="215">
        <f>ROUND(I153*H153,2)</f>
        <v>0</v>
      </c>
      <c r="BL153" s="25" t="s">
        <v>170</v>
      </c>
      <c r="BM153" s="25" t="s">
        <v>1352</v>
      </c>
    </row>
    <row r="154" spans="2:65" s="1" customFormat="1" ht="38.25" customHeight="1">
      <c r="B154" s="42"/>
      <c r="C154" s="204" t="s">
        <v>318</v>
      </c>
      <c r="D154" s="204" t="s">
        <v>165</v>
      </c>
      <c r="E154" s="205" t="s">
        <v>1353</v>
      </c>
      <c r="F154" s="206" t="s">
        <v>1354</v>
      </c>
      <c r="G154" s="207" t="s">
        <v>168</v>
      </c>
      <c r="H154" s="208">
        <v>1.16</v>
      </c>
      <c r="I154" s="209"/>
      <c r="J154" s="210">
        <f>ROUND(I154*H154,2)</f>
        <v>0</v>
      </c>
      <c r="K154" s="206" t="s">
        <v>169</v>
      </c>
      <c r="L154" s="62"/>
      <c r="M154" s="211" t="s">
        <v>23</v>
      </c>
      <c r="N154" s="212" t="s">
        <v>44</v>
      </c>
      <c r="O154" s="43"/>
      <c r="P154" s="213">
        <f>O154*H154</f>
        <v>0</v>
      </c>
      <c r="Q154" s="213">
        <v>0.22241</v>
      </c>
      <c r="R154" s="213">
        <f>Q154*H154</f>
        <v>0.2579956</v>
      </c>
      <c r="S154" s="213">
        <v>0</v>
      </c>
      <c r="T154" s="214">
        <f>S154*H154</f>
        <v>0</v>
      </c>
      <c r="AR154" s="25" t="s">
        <v>170</v>
      </c>
      <c r="AT154" s="25" t="s">
        <v>165</v>
      </c>
      <c r="AU154" s="25" t="s">
        <v>82</v>
      </c>
      <c r="AY154" s="25" t="s">
        <v>162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5" t="s">
        <v>80</v>
      </c>
      <c r="BK154" s="215">
        <f>ROUND(I154*H154,2)</f>
        <v>0</v>
      </c>
      <c r="BL154" s="25" t="s">
        <v>170</v>
      </c>
      <c r="BM154" s="25" t="s">
        <v>1355</v>
      </c>
    </row>
    <row r="155" spans="2:51" s="14" customFormat="1" ht="13.5">
      <c r="B155" s="241"/>
      <c r="C155" s="242"/>
      <c r="D155" s="218" t="s">
        <v>172</v>
      </c>
      <c r="E155" s="243" t="s">
        <v>23</v>
      </c>
      <c r="F155" s="244" t="s">
        <v>1289</v>
      </c>
      <c r="G155" s="242"/>
      <c r="H155" s="243" t="s">
        <v>23</v>
      </c>
      <c r="I155" s="245"/>
      <c r="J155" s="242"/>
      <c r="K155" s="242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172</v>
      </c>
      <c r="AU155" s="250" t="s">
        <v>82</v>
      </c>
      <c r="AV155" s="14" t="s">
        <v>80</v>
      </c>
      <c r="AW155" s="14" t="s">
        <v>36</v>
      </c>
      <c r="AX155" s="14" t="s">
        <v>73</v>
      </c>
      <c r="AY155" s="250" t="s">
        <v>162</v>
      </c>
    </row>
    <row r="156" spans="2:51" s="12" customFormat="1" ht="13.5">
      <c r="B156" s="216"/>
      <c r="C156" s="217"/>
      <c r="D156" s="218" t="s">
        <v>172</v>
      </c>
      <c r="E156" s="219" t="s">
        <v>23</v>
      </c>
      <c r="F156" s="220" t="s">
        <v>1356</v>
      </c>
      <c r="G156" s="217"/>
      <c r="H156" s="221">
        <v>1.16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172</v>
      </c>
      <c r="AU156" s="227" t="s">
        <v>82</v>
      </c>
      <c r="AV156" s="12" t="s">
        <v>82</v>
      </c>
      <c r="AW156" s="12" t="s">
        <v>36</v>
      </c>
      <c r="AX156" s="12" t="s">
        <v>73</v>
      </c>
      <c r="AY156" s="227" t="s">
        <v>162</v>
      </c>
    </row>
    <row r="157" spans="2:51" s="13" customFormat="1" ht="13.5">
      <c r="B157" s="228"/>
      <c r="C157" s="229"/>
      <c r="D157" s="218" t="s">
        <v>172</v>
      </c>
      <c r="E157" s="230" t="s">
        <v>23</v>
      </c>
      <c r="F157" s="231" t="s">
        <v>174</v>
      </c>
      <c r="G157" s="229"/>
      <c r="H157" s="232">
        <v>1.16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172</v>
      </c>
      <c r="AU157" s="238" t="s">
        <v>82</v>
      </c>
      <c r="AV157" s="13" t="s">
        <v>170</v>
      </c>
      <c r="AW157" s="13" t="s">
        <v>36</v>
      </c>
      <c r="AX157" s="13" t="s">
        <v>80</v>
      </c>
      <c r="AY157" s="238" t="s">
        <v>162</v>
      </c>
    </row>
    <row r="158" spans="2:63" s="11" customFormat="1" ht="29.85" customHeight="1">
      <c r="B158" s="188"/>
      <c r="C158" s="189"/>
      <c r="D158" s="190" t="s">
        <v>72</v>
      </c>
      <c r="E158" s="202" t="s">
        <v>163</v>
      </c>
      <c r="F158" s="202" t="s">
        <v>164</v>
      </c>
      <c r="G158" s="189"/>
      <c r="H158" s="189"/>
      <c r="I158" s="192"/>
      <c r="J158" s="203">
        <f>BK158</f>
        <v>0</v>
      </c>
      <c r="K158" s="189"/>
      <c r="L158" s="194"/>
      <c r="M158" s="195"/>
      <c r="N158" s="196"/>
      <c r="O158" s="196"/>
      <c r="P158" s="197">
        <f>SUM(P159:P171)</f>
        <v>0</v>
      </c>
      <c r="Q158" s="196"/>
      <c r="R158" s="197">
        <f>SUM(R159:R171)</f>
        <v>0</v>
      </c>
      <c r="S158" s="196"/>
      <c r="T158" s="198">
        <f>SUM(T159:T171)</f>
        <v>2.8775632</v>
      </c>
      <c r="AR158" s="199" t="s">
        <v>80</v>
      </c>
      <c r="AT158" s="200" t="s">
        <v>72</v>
      </c>
      <c r="AU158" s="200" t="s">
        <v>80</v>
      </c>
      <c r="AY158" s="199" t="s">
        <v>162</v>
      </c>
      <c r="BK158" s="201">
        <f>SUM(BK159:BK171)</f>
        <v>0</v>
      </c>
    </row>
    <row r="159" spans="2:65" s="1" customFormat="1" ht="16.5" customHeight="1">
      <c r="B159" s="42"/>
      <c r="C159" s="204" t="s">
        <v>323</v>
      </c>
      <c r="D159" s="204" t="s">
        <v>165</v>
      </c>
      <c r="E159" s="205" t="s">
        <v>1357</v>
      </c>
      <c r="F159" s="206" t="s">
        <v>1358</v>
      </c>
      <c r="G159" s="207" t="s">
        <v>243</v>
      </c>
      <c r="H159" s="208">
        <v>1.302</v>
      </c>
      <c r="I159" s="209"/>
      <c r="J159" s="210">
        <f>ROUND(I159*H159,2)</f>
        <v>0</v>
      </c>
      <c r="K159" s="206" t="s">
        <v>169</v>
      </c>
      <c r="L159" s="62"/>
      <c r="M159" s="211" t="s">
        <v>23</v>
      </c>
      <c r="N159" s="212" t="s">
        <v>44</v>
      </c>
      <c r="O159" s="43"/>
      <c r="P159" s="213">
        <f>O159*H159</f>
        <v>0</v>
      </c>
      <c r="Q159" s="213">
        <v>0</v>
      </c>
      <c r="R159" s="213">
        <f>Q159*H159</f>
        <v>0</v>
      </c>
      <c r="S159" s="213">
        <v>2</v>
      </c>
      <c r="T159" s="214">
        <f>S159*H159</f>
        <v>2.604</v>
      </c>
      <c r="AR159" s="25" t="s">
        <v>170</v>
      </c>
      <c r="AT159" s="25" t="s">
        <v>165</v>
      </c>
      <c r="AU159" s="25" t="s">
        <v>82</v>
      </c>
      <c r="AY159" s="25" t="s">
        <v>162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5" t="s">
        <v>80</v>
      </c>
      <c r="BK159" s="215">
        <f>ROUND(I159*H159,2)</f>
        <v>0</v>
      </c>
      <c r="BL159" s="25" t="s">
        <v>170</v>
      </c>
      <c r="BM159" s="25" t="s">
        <v>1359</v>
      </c>
    </row>
    <row r="160" spans="2:47" s="1" customFormat="1" ht="27">
      <c r="B160" s="42"/>
      <c r="C160" s="64"/>
      <c r="D160" s="218" t="s">
        <v>179</v>
      </c>
      <c r="E160" s="64"/>
      <c r="F160" s="239" t="s">
        <v>1360</v>
      </c>
      <c r="G160" s="64"/>
      <c r="H160" s="64"/>
      <c r="I160" s="173"/>
      <c r="J160" s="64"/>
      <c r="K160" s="64"/>
      <c r="L160" s="62"/>
      <c r="M160" s="240"/>
      <c r="N160" s="43"/>
      <c r="O160" s="43"/>
      <c r="P160" s="43"/>
      <c r="Q160" s="43"/>
      <c r="R160" s="43"/>
      <c r="S160" s="43"/>
      <c r="T160" s="79"/>
      <c r="AT160" s="25" t="s">
        <v>179</v>
      </c>
      <c r="AU160" s="25" t="s">
        <v>82</v>
      </c>
    </row>
    <row r="161" spans="2:51" s="14" customFormat="1" ht="13.5">
      <c r="B161" s="241"/>
      <c r="C161" s="242"/>
      <c r="D161" s="218" t="s">
        <v>172</v>
      </c>
      <c r="E161" s="243" t="s">
        <v>23</v>
      </c>
      <c r="F161" s="244" t="s">
        <v>1289</v>
      </c>
      <c r="G161" s="242"/>
      <c r="H161" s="243" t="s">
        <v>23</v>
      </c>
      <c r="I161" s="245"/>
      <c r="J161" s="242"/>
      <c r="K161" s="242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172</v>
      </c>
      <c r="AU161" s="250" t="s">
        <v>82</v>
      </c>
      <c r="AV161" s="14" t="s">
        <v>80</v>
      </c>
      <c r="AW161" s="14" t="s">
        <v>36</v>
      </c>
      <c r="AX161" s="14" t="s">
        <v>73</v>
      </c>
      <c r="AY161" s="250" t="s">
        <v>162</v>
      </c>
    </row>
    <row r="162" spans="2:51" s="12" customFormat="1" ht="13.5">
      <c r="B162" s="216"/>
      <c r="C162" s="217"/>
      <c r="D162" s="218" t="s">
        <v>172</v>
      </c>
      <c r="E162" s="219" t="s">
        <v>23</v>
      </c>
      <c r="F162" s="220" t="s">
        <v>1361</v>
      </c>
      <c r="G162" s="217"/>
      <c r="H162" s="221">
        <v>1.302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172</v>
      </c>
      <c r="AU162" s="227" t="s">
        <v>82</v>
      </c>
      <c r="AV162" s="12" t="s">
        <v>82</v>
      </c>
      <c r="AW162" s="12" t="s">
        <v>36</v>
      </c>
      <c r="AX162" s="12" t="s">
        <v>73</v>
      </c>
      <c r="AY162" s="227" t="s">
        <v>162</v>
      </c>
    </row>
    <row r="163" spans="2:51" s="13" customFormat="1" ht="13.5">
      <c r="B163" s="228"/>
      <c r="C163" s="229"/>
      <c r="D163" s="218" t="s">
        <v>172</v>
      </c>
      <c r="E163" s="230" t="s">
        <v>23</v>
      </c>
      <c r="F163" s="231" t="s">
        <v>174</v>
      </c>
      <c r="G163" s="229"/>
      <c r="H163" s="232">
        <v>1.302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172</v>
      </c>
      <c r="AU163" s="238" t="s">
        <v>82</v>
      </c>
      <c r="AV163" s="13" t="s">
        <v>170</v>
      </c>
      <c r="AW163" s="13" t="s">
        <v>36</v>
      </c>
      <c r="AX163" s="13" t="s">
        <v>80</v>
      </c>
      <c r="AY163" s="238" t="s">
        <v>162</v>
      </c>
    </row>
    <row r="164" spans="2:65" s="1" customFormat="1" ht="25.5" customHeight="1">
      <c r="B164" s="42"/>
      <c r="C164" s="204" t="s">
        <v>331</v>
      </c>
      <c r="D164" s="204" t="s">
        <v>165</v>
      </c>
      <c r="E164" s="205" t="s">
        <v>1362</v>
      </c>
      <c r="F164" s="206" t="s">
        <v>1363</v>
      </c>
      <c r="G164" s="207" t="s">
        <v>177</v>
      </c>
      <c r="H164" s="208">
        <v>4</v>
      </c>
      <c r="I164" s="209"/>
      <c r="J164" s="210">
        <f>ROUND(I164*H164,2)</f>
        <v>0</v>
      </c>
      <c r="K164" s="206" t="s">
        <v>169</v>
      </c>
      <c r="L164" s="62"/>
      <c r="M164" s="211" t="s">
        <v>23</v>
      </c>
      <c r="N164" s="212" t="s">
        <v>44</v>
      </c>
      <c r="O164" s="43"/>
      <c r="P164" s="213">
        <f>O164*H164</f>
        <v>0</v>
      </c>
      <c r="Q164" s="213">
        <v>0</v>
      </c>
      <c r="R164" s="213">
        <f>Q164*H164</f>
        <v>0</v>
      </c>
      <c r="S164" s="213">
        <v>0.0657</v>
      </c>
      <c r="T164" s="214">
        <f>S164*H164</f>
        <v>0.2628</v>
      </c>
      <c r="AR164" s="25" t="s">
        <v>170</v>
      </c>
      <c r="AT164" s="25" t="s">
        <v>165</v>
      </c>
      <c r="AU164" s="25" t="s">
        <v>82</v>
      </c>
      <c r="AY164" s="25" t="s">
        <v>162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5" t="s">
        <v>80</v>
      </c>
      <c r="BK164" s="215">
        <f>ROUND(I164*H164,2)</f>
        <v>0</v>
      </c>
      <c r="BL164" s="25" t="s">
        <v>170</v>
      </c>
      <c r="BM164" s="25" t="s">
        <v>1364</v>
      </c>
    </row>
    <row r="165" spans="2:51" s="14" customFormat="1" ht="13.5">
      <c r="B165" s="241"/>
      <c r="C165" s="242"/>
      <c r="D165" s="218" t="s">
        <v>172</v>
      </c>
      <c r="E165" s="243" t="s">
        <v>23</v>
      </c>
      <c r="F165" s="244" t="s">
        <v>1289</v>
      </c>
      <c r="G165" s="242"/>
      <c r="H165" s="243" t="s">
        <v>23</v>
      </c>
      <c r="I165" s="245"/>
      <c r="J165" s="242"/>
      <c r="K165" s="242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172</v>
      </c>
      <c r="AU165" s="250" t="s">
        <v>82</v>
      </c>
      <c r="AV165" s="14" t="s">
        <v>80</v>
      </c>
      <c r="AW165" s="14" t="s">
        <v>36</v>
      </c>
      <c r="AX165" s="14" t="s">
        <v>73</v>
      </c>
      <c r="AY165" s="250" t="s">
        <v>162</v>
      </c>
    </row>
    <row r="166" spans="2:51" s="12" customFormat="1" ht="13.5">
      <c r="B166" s="216"/>
      <c r="C166" s="217"/>
      <c r="D166" s="218" t="s">
        <v>172</v>
      </c>
      <c r="E166" s="219" t="s">
        <v>23</v>
      </c>
      <c r="F166" s="220" t="s">
        <v>1365</v>
      </c>
      <c r="G166" s="217"/>
      <c r="H166" s="221">
        <v>4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172</v>
      </c>
      <c r="AU166" s="227" t="s">
        <v>82</v>
      </c>
      <c r="AV166" s="12" t="s">
        <v>82</v>
      </c>
      <c r="AW166" s="12" t="s">
        <v>36</v>
      </c>
      <c r="AX166" s="12" t="s">
        <v>73</v>
      </c>
      <c r="AY166" s="227" t="s">
        <v>162</v>
      </c>
    </row>
    <row r="167" spans="2:51" s="13" customFormat="1" ht="13.5">
      <c r="B167" s="228"/>
      <c r="C167" s="229"/>
      <c r="D167" s="218" t="s">
        <v>172</v>
      </c>
      <c r="E167" s="230" t="s">
        <v>23</v>
      </c>
      <c r="F167" s="231" t="s">
        <v>174</v>
      </c>
      <c r="G167" s="229"/>
      <c r="H167" s="232">
        <v>4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172</v>
      </c>
      <c r="AU167" s="238" t="s">
        <v>82</v>
      </c>
      <c r="AV167" s="13" t="s">
        <v>170</v>
      </c>
      <c r="AW167" s="13" t="s">
        <v>36</v>
      </c>
      <c r="AX167" s="13" t="s">
        <v>80</v>
      </c>
      <c r="AY167" s="238" t="s">
        <v>162</v>
      </c>
    </row>
    <row r="168" spans="2:65" s="1" customFormat="1" ht="25.5" customHeight="1">
      <c r="B168" s="42"/>
      <c r="C168" s="204" t="s">
        <v>337</v>
      </c>
      <c r="D168" s="204" t="s">
        <v>165</v>
      </c>
      <c r="E168" s="205" t="s">
        <v>1366</v>
      </c>
      <c r="F168" s="206" t="s">
        <v>1367</v>
      </c>
      <c r="G168" s="207" t="s">
        <v>186</v>
      </c>
      <c r="H168" s="208">
        <v>4.34</v>
      </c>
      <c r="I168" s="209"/>
      <c r="J168" s="210">
        <f>ROUND(I168*H168,2)</f>
        <v>0</v>
      </c>
      <c r="K168" s="206" t="s">
        <v>169</v>
      </c>
      <c r="L168" s="62"/>
      <c r="M168" s="211" t="s">
        <v>23</v>
      </c>
      <c r="N168" s="212" t="s">
        <v>44</v>
      </c>
      <c r="O168" s="43"/>
      <c r="P168" s="213">
        <f>O168*H168</f>
        <v>0</v>
      </c>
      <c r="Q168" s="213">
        <v>0</v>
      </c>
      <c r="R168" s="213">
        <f>Q168*H168</f>
        <v>0</v>
      </c>
      <c r="S168" s="213">
        <v>0.00248</v>
      </c>
      <c r="T168" s="214">
        <f>S168*H168</f>
        <v>0.010763199999999999</v>
      </c>
      <c r="AR168" s="25" t="s">
        <v>170</v>
      </c>
      <c r="AT168" s="25" t="s">
        <v>165</v>
      </c>
      <c r="AU168" s="25" t="s">
        <v>82</v>
      </c>
      <c r="AY168" s="25" t="s">
        <v>162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5" t="s">
        <v>80</v>
      </c>
      <c r="BK168" s="215">
        <f>ROUND(I168*H168,2)</f>
        <v>0</v>
      </c>
      <c r="BL168" s="25" t="s">
        <v>170</v>
      </c>
      <c r="BM168" s="25" t="s">
        <v>1368</v>
      </c>
    </row>
    <row r="169" spans="2:51" s="14" customFormat="1" ht="13.5">
      <c r="B169" s="241"/>
      <c r="C169" s="242"/>
      <c r="D169" s="218" t="s">
        <v>172</v>
      </c>
      <c r="E169" s="243" t="s">
        <v>23</v>
      </c>
      <c r="F169" s="244" t="s">
        <v>1289</v>
      </c>
      <c r="G169" s="242"/>
      <c r="H169" s="243" t="s">
        <v>23</v>
      </c>
      <c r="I169" s="245"/>
      <c r="J169" s="242"/>
      <c r="K169" s="242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172</v>
      </c>
      <c r="AU169" s="250" t="s">
        <v>82</v>
      </c>
      <c r="AV169" s="14" t="s">
        <v>80</v>
      </c>
      <c r="AW169" s="14" t="s">
        <v>36</v>
      </c>
      <c r="AX169" s="14" t="s">
        <v>73</v>
      </c>
      <c r="AY169" s="250" t="s">
        <v>162</v>
      </c>
    </row>
    <row r="170" spans="2:51" s="12" customFormat="1" ht="13.5">
      <c r="B170" s="216"/>
      <c r="C170" s="217"/>
      <c r="D170" s="218" t="s">
        <v>172</v>
      </c>
      <c r="E170" s="219" t="s">
        <v>23</v>
      </c>
      <c r="F170" s="220" t="s">
        <v>1369</v>
      </c>
      <c r="G170" s="217"/>
      <c r="H170" s="221">
        <v>4.34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172</v>
      </c>
      <c r="AU170" s="227" t="s">
        <v>82</v>
      </c>
      <c r="AV170" s="12" t="s">
        <v>82</v>
      </c>
      <c r="AW170" s="12" t="s">
        <v>36</v>
      </c>
      <c r="AX170" s="12" t="s">
        <v>73</v>
      </c>
      <c r="AY170" s="227" t="s">
        <v>162</v>
      </c>
    </row>
    <row r="171" spans="2:51" s="13" customFormat="1" ht="13.5">
      <c r="B171" s="228"/>
      <c r="C171" s="229"/>
      <c r="D171" s="218" t="s">
        <v>172</v>
      </c>
      <c r="E171" s="230" t="s">
        <v>23</v>
      </c>
      <c r="F171" s="231" t="s">
        <v>174</v>
      </c>
      <c r="G171" s="229"/>
      <c r="H171" s="232">
        <v>4.34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172</v>
      </c>
      <c r="AU171" s="238" t="s">
        <v>82</v>
      </c>
      <c r="AV171" s="13" t="s">
        <v>170</v>
      </c>
      <c r="AW171" s="13" t="s">
        <v>36</v>
      </c>
      <c r="AX171" s="13" t="s">
        <v>80</v>
      </c>
      <c r="AY171" s="238" t="s">
        <v>162</v>
      </c>
    </row>
    <row r="172" spans="2:63" s="11" customFormat="1" ht="29.85" customHeight="1">
      <c r="B172" s="188"/>
      <c r="C172" s="189"/>
      <c r="D172" s="190" t="s">
        <v>72</v>
      </c>
      <c r="E172" s="202" t="s">
        <v>308</v>
      </c>
      <c r="F172" s="202" t="s">
        <v>309</v>
      </c>
      <c r="G172" s="189"/>
      <c r="H172" s="189"/>
      <c r="I172" s="192"/>
      <c r="J172" s="203">
        <f>BK172</f>
        <v>0</v>
      </c>
      <c r="K172" s="189"/>
      <c r="L172" s="194"/>
      <c r="M172" s="195"/>
      <c r="N172" s="196"/>
      <c r="O172" s="196"/>
      <c r="P172" s="197">
        <f>SUM(P173:P178)</f>
        <v>0</v>
      </c>
      <c r="Q172" s="196"/>
      <c r="R172" s="197">
        <f>SUM(R173:R178)</f>
        <v>0</v>
      </c>
      <c r="S172" s="196"/>
      <c r="T172" s="198">
        <f>SUM(T173:T178)</f>
        <v>0</v>
      </c>
      <c r="AR172" s="199" t="s">
        <v>80</v>
      </c>
      <c r="AT172" s="200" t="s">
        <v>72</v>
      </c>
      <c r="AU172" s="200" t="s">
        <v>80</v>
      </c>
      <c r="AY172" s="199" t="s">
        <v>162</v>
      </c>
      <c r="BK172" s="201">
        <f>SUM(BK173:BK178)</f>
        <v>0</v>
      </c>
    </row>
    <row r="173" spans="2:65" s="1" customFormat="1" ht="25.5" customHeight="1">
      <c r="B173" s="42"/>
      <c r="C173" s="204" t="s">
        <v>343</v>
      </c>
      <c r="D173" s="204" t="s">
        <v>165</v>
      </c>
      <c r="E173" s="205" t="s">
        <v>311</v>
      </c>
      <c r="F173" s="206" t="s">
        <v>312</v>
      </c>
      <c r="G173" s="207" t="s">
        <v>313</v>
      </c>
      <c r="H173" s="208">
        <v>2.878</v>
      </c>
      <c r="I173" s="209"/>
      <c r="J173" s="210">
        <f>ROUND(I173*H173,2)</f>
        <v>0</v>
      </c>
      <c r="K173" s="206" t="s">
        <v>169</v>
      </c>
      <c r="L173" s="62"/>
      <c r="M173" s="211" t="s">
        <v>23</v>
      </c>
      <c r="N173" s="212" t="s">
        <v>44</v>
      </c>
      <c r="O173" s="43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5" t="s">
        <v>170</v>
      </c>
      <c r="AT173" s="25" t="s">
        <v>165</v>
      </c>
      <c r="AU173" s="25" t="s">
        <v>82</v>
      </c>
      <c r="AY173" s="25" t="s">
        <v>162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5" t="s">
        <v>80</v>
      </c>
      <c r="BK173" s="215">
        <f>ROUND(I173*H173,2)</f>
        <v>0</v>
      </c>
      <c r="BL173" s="25" t="s">
        <v>170</v>
      </c>
      <c r="BM173" s="25" t="s">
        <v>1370</v>
      </c>
    </row>
    <row r="174" spans="2:65" s="1" customFormat="1" ht="25.5" customHeight="1">
      <c r="B174" s="42"/>
      <c r="C174" s="204" t="s">
        <v>348</v>
      </c>
      <c r="D174" s="204" t="s">
        <v>165</v>
      </c>
      <c r="E174" s="205" t="s">
        <v>315</v>
      </c>
      <c r="F174" s="206" t="s">
        <v>316</v>
      </c>
      <c r="G174" s="207" t="s">
        <v>313</v>
      </c>
      <c r="H174" s="208">
        <v>2.878</v>
      </c>
      <c r="I174" s="209"/>
      <c r="J174" s="210">
        <f>ROUND(I174*H174,2)</f>
        <v>0</v>
      </c>
      <c r="K174" s="206" t="s">
        <v>169</v>
      </c>
      <c r="L174" s="62"/>
      <c r="M174" s="211" t="s">
        <v>23</v>
      </c>
      <c r="N174" s="212" t="s">
        <v>44</v>
      </c>
      <c r="O174" s="43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5" t="s">
        <v>170</v>
      </c>
      <c r="AT174" s="25" t="s">
        <v>165</v>
      </c>
      <c r="AU174" s="25" t="s">
        <v>82</v>
      </c>
      <c r="AY174" s="25" t="s">
        <v>162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5" t="s">
        <v>80</v>
      </c>
      <c r="BK174" s="215">
        <f>ROUND(I174*H174,2)</f>
        <v>0</v>
      </c>
      <c r="BL174" s="25" t="s">
        <v>170</v>
      </c>
      <c r="BM174" s="25" t="s">
        <v>1371</v>
      </c>
    </row>
    <row r="175" spans="2:65" s="1" customFormat="1" ht="25.5" customHeight="1">
      <c r="B175" s="42"/>
      <c r="C175" s="204" t="s">
        <v>354</v>
      </c>
      <c r="D175" s="204" t="s">
        <v>165</v>
      </c>
      <c r="E175" s="205" t="s">
        <v>319</v>
      </c>
      <c r="F175" s="206" t="s">
        <v>320</v>
      </c>
      <c r="G175" s="207" t="s">
        <v>313</v>
      </c>
      <c r="H175" s="208">
        <v>20.146</v>
      </c>
      <c r="I175" s="209"/>
      <c r="J175" s="210">
        <f>ROUND(I175*H175,2)</f>
        <v>0</v>
      </c>
      <c r="K175" s="206" t="s">
        <v>169</v>
      </c>
      <c r="L175" s="62"/>
      <c r="M175" s="211" t="s">
        <v>23</v>
      </c>
      <c r="N175" s="212" t="s">
        <v>44</v>
      </c>
      <c r="O175" s="43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5" t="s">
        <v>170</v>
      </c>
      <c r="AT175" s="25" t="s">
        <v>165</v>
      </c>
      <c r="AU175" s="25" t="s">
        <v>82</v>
      </c>
      <c r="AY175" s="25" t="s">
        <v>162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5" t="s">
        <v>80</v>
      </c>
      <c r="BK175" s="215">
        <f>ROUND(I175*H175,2)</f>
        <v>0</v>
      </c>
      <c r="BL175" s="25" t="s">
        <v>170</v>
      </c>
      <c r="BM175" s="25" t="s">
        <v>1372</v>
      </c>
    </row>
    <row r="176" spans="2:51" s="12" customFormat="1" ht="13.5">
      <c r="B176" s="216"/>
      <c r="C176" s="217"/>
      <c r="D176" s="218" t="s">
        <v>172</v>
      </c>
      <c r="E176" s="219" t="s">
        <v>23</v>
      </c>
      <c r="F176" s="220" t="s">
        <v>1373</v>
      </c>
      <c r="G176" s="217"/>
      <c r="H176" s="221">
        <v>20.146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172</v>
      </c>
      <c r="AU176" s="227" t="s">
        <v>82</v>
      </c>
      <c r="AV176" s="12" t="s">
        <v>82</v>
      </c>
      <c r="AW176" s="12" t="s">
        <v>36</v>
      </c>
      <c r="AX176" s="12" t="s">
        <v>73</v>
      </c>
      <c r="AY176" s="227" t="s">
        <v>162</v>
      </c>
    </row>
    <row r="177" spans="2:51" s="13" customFormat="1" ht="13.5">
      <c r="B177" s="228"/>
      <c r="C177" s="229"/>
      <c r="D177" s="218" t="s">
        <v>172</v>
      </c>
      <c r="E177" s="230" t="s">
        <v>23</v>
      </c>
      <c r="F177" s="231" t="s">
        <v>174</v>
      </c>
      <c r="G177" s="229"/>
      <c r="H177" s="232">
        <v>20.146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172</v>
      </c>
      <c r="AU177" s="238" t="s">
        <v>82</v>
      </c>
      <c r="AV177" s="13" t="s">
        <v>170</v>
      </c>
      <c r="AW177" s="13" t="s">
        <v>36</v>
      </c>
      <c r="AX177" s="13" t="s">
        <v>80</v>
      </c>
      <c r="AY177" s="238" t="s">
        <v>162</v>
      </c>
    </row>
    <row r="178" spans="2:65" s="1" customFormat="1" ht="38.25" customHeight="1">
      <c r="B178" s="42"/>
      <c r="C178" s="204" t="s">
        <v>359</v>
      </c>
      <c r="D178" s="204" t="s">
        <v>165</v>
      </c>
      <c r="E178" s="205" t="s">
        <v>324</v>
      </c>
      <c r="F178" s="206" t="s">
        <v>325</v>
      </c>
      <c r="G178" s="207" t="s">
        <v>313</v>
      </c>
      <c r="H178" s="208">
        <v>2.878</v>
      </c>
      <c r="I178" s="209"/>
      <c r="J178" s="210">
        <f>ROUND(I178*H178,2)</f>
        <v>0</v>
      </c>
      <c r="K178" s="206" t="s">
        <v>169</v>
      </c>
      <c r="L178" s="62"/>
      <c r="M178" s="211" t="s">
        <v>23</v>
      </c>
      <c r="N178" s="212" t="s">
        <v>44</v>
      </c>
      <c r="O178" s="43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5" t="s">
        <v>170</v>
      </c>
      <c r="AT178" s="25" t="s">
        <v>165</v>
      </c>
      <c r="AU178" s="25" t="s">
        <v>82</v>
      </c>
      <c r="AY178" s="25" t="s">
        <v>162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5" t="s">
        <v>80</v>
      </c>
      <c r="BK178" s="215">
        <f>ROUND(I178*H178,2)</f>
        <v>0</v>
      </c>
      <c r="BL178" s="25" t="s">
        <v>170</v>
      </c>
      <c r="BM178" s="25" t="s">
        <v>1374</v>
      </c>
    </row>
    <row r="179" spans="2:63" s="11" customFormat="1" ht="29.85" customHeight="1">
      <c r="B179" s="188"/>
      <c r="C179" s="189"/>
      <c r="D179" s="190" t="s">
        <v>72</v>
      </c>
      <c r="E179" s="202" t="s">
        <v>704</v>
      </c>
      <c r="F179" s="202" t="s">
        <v>705</v>
      </c>
      <c r="G179" s="189"/>
      <c r="H179" s="189"/>
      <c r="I179" s="192"/>
      <c r="J179" s="203">
        <f>BK179</f>
        <v>0</v>
      </c>
      <c r="K179" s="189"/>
      <c r="L179" s="194"/>
      <c r="M179" s="195"/>
      <c r="N179" s="196"/>
      <c r="O179" s="196"/>
      <c r="P179" s="197">
        <f>P180</f>
        <v>0</v>
      </c>
      <c r="Q179" s="196"/>
      <c r="R179" s="197">
        <f>R180</f>
        <v>0</v>
      </c>
      <c r="S179" s="196"/>
      <c r="T179" s="198">
        <f>T180</f>
        <v>0</v>
      </c>
      <c r="AR179" s="199" t="s">
        <v>80</v>
      </c>
      <c r="AT179" s="200" t="s">
        <v>72</v>
      </c>
      <c r="AU179" s="200" t="s">
        <v>80</v>
      </c>
      <c r="AY179" s="199" t="s">
        <v>162</v>
      </c>
      <c r="BK179" s="201">
        <f>BK180</f>
        <v>0</v>
      </c>
    </row>
    <row r="180" spans="2:65" s="1" customFormat="1" ht="38.25" customHeight="1">
      <c r="B180" s="42"/>
      <c r="C180" s="204" t="s">
        <v>363</v>
      </c>
      <c r="D180" s="204" t="s">
        <v>165</v>
      </c>
      <c r="E180" s="205" t="s">
        <v>1375</v>
      </c>
      <c r="F180" s="206" t="s">
        <v>1376</v>
      </c>
      <c r="G180" s="207" t="s">
        <v>313</v>
      </c>
      <c r="H180" s="208">
        <v>5.838</v>
      </c>
      <c r="I180" s="209"/>
      <c r="J180" s="210">
        <f>ROUND(I180*H180,2)</f>
        <v>0</v>
      </c>
      <c r="K180" s="206" t="s">
        <v>169</v>
      </c>
      <c r="L180" s="62"/>
      <c r="M180" s="211" t="s">
        <v>23</v>
      </c>
      <c r="N180" s="275" t="s">
        <v>44</v>
      </c>
      <c r="O180" s="276"/>
      <c r="P180" s="277">
        <f>O180*H180</f>
        <v>0</v>
      </c>
      <c r="Q180" s="277">
        <v>0</v>
      </c>
      <c r="R180" s="277">
        <f>Q180*H180</f>
        <v>0</v>
      </c>
      <c r="S180" s="277">
        <v>0</v>
      </c>
      <c r="T180" s="278">
        <f>S180*H180</f>
        <v>0</v>
      </c>
      <c r="AR180" s="25" t="s">
        <v>170</v>
      </c>
      <c r="AT180" s="25" t="s">
        <v>165</v>
      </c>
      <c r="AU180" s="25" t="s">
        <v>82</v>
      </c>
      <c r="AY180" s="25" t="s">
        <v>162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5" t="s">
        <v>80</v>
      </c>
      <c r="BK180" s="215">
        <f>ROUND(I180*H180,2)</f>
        <v>0</v>
      </c>
      <c r="BL180" s="25" t="s">
        <v>170</v>
      </c>
      <c r="BM180" s="25" t="s">
        <v>1377</v>
      </c>
    </row>
    <row r="181" spans="2:12" s="1" customFormat="1" ht="6.95" customHeight="1">
      <c r="B181" s="57"/>
      <c r="C181" s="58"/>
      <c r="D181" s="58"/>
      <c r="E181" s="58"/>
      <c r="F181" s="58"/>
      <c r="G181" s="58"/>
      <c r="H181" s="58"/>
      <c r="I181" s="149"/>
      <c r="J181" s="58"/>
      <c r="K181" s="58"/>
      <c r="L181" s="62"/>
    </row>
  </sheetData>
  <sheetProtection algorithmName="SHA-512" hashValue="ao3rtTc+cRRi9KMbOZtoWOgBTy2y3VfCXkiKM7d1MOt6y53yz9n7qK1UG2m3Znvs4RHn7L6P8KrNEphFRaf2Mg==" saltValue="Zn8Twf9kzM8xm0iUtZElYv5XGRFTDjIl6bCao47xhPAtVFDDB9FeHMmZKbzUovLmuGgP1HqzON6nTmiR2/ImKQ==" spinCount="100000" sheet="1" objects="1" scenarios="1" formatColumns="0" formatRows="0" autoFilter="0"/>
  <autoFilter ref="C88:K180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s="1" customFormat="1" ht="15">
      <c r="B8" s="42"/>
      <c r="C8" s="43"/>
      <c r="D8" s="38" t="s">
        <v>124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04" t="s">
        <v>1378</v>
      </c>
      <c r="F9" s="403"/>
      <c r="G9" s="403"/>
      <c r="H9" s="40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23</v>
      </c>
      <c r="K11" s="46"/>
    </row>
    <row r="12" spans="2:11" s="1" customFormat="1" ht="14.45" customHeight="1">
      <c r="B12" s="42"/>
      <c r="C12" s="43"/>
      <c r="D12" s="38" t="s">
        <v>24</v>
      </c>
      <c r="E12" s="43"/>
      <c r="F12" s="36" t="s">
        <v>25</v>
      </c>
      <c r="G12" s="43"/>
      <c r="H12" s="43"/>
      <c r="I12" s="129" t="s">
        <v>26</v>
      </c>
      <c r="J12" s="130" t="str">
        <f>'Rekapitulace stavby'!AN8</f>
        <v>24. 6. 2018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28</v>
      </c>
      <c r="E14" s="43"/>
      <c r="F14" s="43"/>
      <c r="G14" s="43"/>
      <c r="H14" s="43"/>
      <c r="I14" s="129" t="s">
        <v>29</v>
      </c>
      <c r="J14" s="36" t="s">
        <v>23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23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32</v>
      </c>
      <c r="E17" s="43"/>
      <c r="F17" s="43"/>
      <c r="G17" s="43"/>
      <c r="H17" s="43"/>
      <c r="I17" s="129" t="s">
        <v>29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34</v>
      </c>
      <c r="E20" s="43"/>
      <c r="F20" s="43"/>
      <c r="G20" s="43"/>
      <c r="H20" s="43"/>
      <c r="I20" s="129" t="s">
        <v>29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29" t="s">
        <v>31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37</v>
      </c>
      <c r="E23" s="43"/>
      <c r="F23" s="43"/>
      <c r="G23" s="43"/>
      <c r="H23" s="43"/>
      <c r="I23" s="128"/>
      <c r="J23" s="43"/>
      <c r="K23" s="46"/>
    </row>
    <row r="24" spans="2:11" s="7" customFormat="1" ht="71.25" customHeight="1">
      <c r="B24" s="131"/>
      <c r="C24" s="132"/>
      <c r="D24" s="132"/>
      <c r="E24" s="396" t="s">
        <v>38</v>
      </c>
      <c r="F24" s="396"/>
      <c r="G24" s="396"/>
      <c r="H24" s="396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39</v>
      </c>
      <c r="E27" s="43"/>
      <c r="F27" s="43"/>
      <c r="G27" s="43"/>
      <c r="H27" s="43"/>
      <c r="I27" s="128"/>
      <c r="J27" s="138">
        <f>ROUND(J87,2)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41</v>
      </c>
      <c r="G29" s="43"/>
      <c r="H29" s="43"/>
      <c r="I29" s="139" t="s">
        <v>40</v>
      </c>
      <c r="J29" s="47" t="s">
        <v>42</v>
      </c>
      <c r="K29" s="46"/>
    </row>
    <row r="30" spans="2:11" s="1" customFormat="1" ht="14.45" customHeight="1">
      <c r="B30" s="42"/>
      <c r="C30" s="43"/>
      <c r="D30" s="50" t="s">
        <v>43</v>
      </c>
      <c r="E30" s="50" t="s">
        <v>44</v>
      </c>
      <c r="F30" s="140">
        <f>ROUND(SUM(BE87:BE343),2)</f>
        <v>0</v>
      </c>
      <c r="G30" s="43"/>
      <c r="H30" s="43"/>
      <c r="I30" s="141">
        <v>0.21</v>
      </c>
      <c r="J30" s="140">
        <f>ROUND(ROUND((SUM(BE87:BE343)),2)*I30,2)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45</v>
      </c>
      <c r="F31" s="140">
        <f>ROUND(SUM(BF87:BF343),2)</f>
        <v>0</v>
      </c>
      <c r="G31" s="43"/>
      <c r="H31" s="43"/>
      <c r="I31" s="141">
        <v>0.15</v>
      </c>
      <c r="J31" s="140">
        <f>ROUND(ROUND((SUM(BF87:BF343)),2)*I31,2)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46</v>
      </c>
      <c r="F32" s="140">
        <f>ROUND(SUM(BG87:BG343),2)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47</v>
      </c>
      <c r="F33" s="140">
        <f>ROUND(SUM(BH87:BH343),2)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48</v>
      </c>
      <c r="F34" s="140">
        <f>ROUND(SUM(BI87:BI343),2)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49</v>
      </c>
      <c r="E36" s="80"/>
      <c r="F36" s="80"/>
      <c r="G36" s="144" t="s">
        <v>50</v>
      </c>
      <c r="H36" s="145" t="s">
        <v>51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128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NÍZKOPRAHOVÉ DENNÍ CENTRUM A NOCLEHÁRNA PRO ŽENY - REKONSTRUKCE A VYBAVENÍ</v>
      </c>
      <c r="F45" s="408"/>
      <c r="G45" s="408"/>
      <c r="H45" s="408"/>
      <c r="I45" s="128"/>
      <c r="J45" s="43"/>
      <c r="K45" s="46"/>
    </row>
    <row r="46" spans="2:11" s="1" customFormat="1" ht="14.45" customHeight="1">
      <c r="B46" s="42"/>
      <c r="C46" s="38" t="s">
        <v>124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03 - Zdravotně technické instalace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24</v>
      </c>
      <c r="D49" s="43"/>
      <c r="E49" s="43"/>
      <c r="F49" s="36" t="str">
        <f>F12</f>
        <v>Kochova 3957, Chomutov</v>
      </c>
      <c r="G49" s="43"/>
      <c r="H49" s="43"/>
      <c r="I49" s="129" t="s">
        <v>26</v>
      </c>
      <c r="J49" s="130" t="str">
        <f>IF(J12="","",J12)</f>
        <v>24. 6. 2018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5">
      <c r="B51" s="42"/>
      <c r="C51" s="38" t="s">
        <v>28</v>
      </c>
      <c r="D51" s="43"/>
      <c r="E51" s="43"/>
      <c r="F51" s="36" t="str">
        <f>E15</f>
        <v>Statutární město Chomutov</v>
      </c>
      <c r="G51" s="43"/>
      <c r="H51" s="43"/>
      <c r="I51" s="129" t="s">
        <v>34</v>
      </c>
      <c r="J51" s="396" t="str">
        <f>E21</f>
        <v xml:space="preserve"> </v>
      </c>
      <c r="K51" s="46"/>
    </row>
    <row r="52" spans="2:11" s="1" customFormat="1" ht="14.45" customHeight="1">
      <c r="B52" s="42"/>
      <c r="C52" s="38" t="s">
        <v>32</v>
      </c>
      <c r="D52" s="43"/>
      <c r="E52" s="43"/>
      <c r="F52" s="36" t="str">
        <f>IF(E18="","",E18)</f>
        <v/>
      </c>
      <c r="G52" s="43"/>
      <c r="H52" s="43"/>
      <c r="I52" s="128"/>
      <c r="J52" s="40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129</v>
      </c>
      <c r="D54" s="142"/>
      <c r="E54" s="142"/>
      <c r="F54" s="142"/>
      <c r="G54" s="142"/>
      <c r="H54" s="142"/>
      <c r="I54" s="155"/>
      <c r="J54" s="156" t="s">
        <v>130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131</v>
      </c>
      <c r="D56" s="43"/>
      <c r="E56" s="43"/>
      <c r="F56" s="43"/>
      <c r="G56" s="43"/>
      <c r="H56" s="43"/>
      <c r="I56" s="128"/>
      <c r="J56" s="138">
        <f>J87</f>
        <v>0</v>
      </c>
      <c r="K56" s="46"/>
      <c r="AU56" s="25" t="s">
        <v>132</v>
      </c>
    </row>
    <row r="57" spans="2:11" s="8" customFormat="1" ht="24.95" customHeight="1">
      <c r="B57" s="159"/>
      <c r="C57" s="160"/>
      <c r="D57" s="161" t="s">
        <v>133</v>
      </c>
      <c r="E57" s="162"/>
      <c r="F57" s="162"/>
      <c r="G57" s="162"/>
      <c r="H57" s="162"/>
      <c r="I57" s="163"/>
      <c r="J57" s="164">
        <f>J88</f>
        <v>0</v>
      </c>
      <c r="K57" s="165"/>
    </row>
    <row r="58" spans="2:11" s="9" customFormat="1" ht="19.9" customHeight="1">
      <c r="B58" s="166"/>
      <c r="C58" s="167"/>
      <c r="D58" s="168" t="s">
        <v>1237</v>
      </c>
      <c r="E58" s="169"/>
      <c r="F58" s="169"/>
      <c r="G58" s="169"/>
      <c r="H58" s="169"/>
      <c r="I58" s="170"/>
      <c r="J58" s="171">
        <f>J89</f>
        <v>0</v>
      </c>
      <c r="K58" s="172"/>
    </row>
    <row r="59" spans="2:11" s="9" customFormat="1" ht="19.9" customHeight="1">
      <c r="B59" s="166"/>
      <c r="C59" s="167"/>
      <c r="D59" s="168" t="s">
        <v>1379</v>
      </c>
      <c r="E59" s="169"/>
      <c r="F59" s="169"/>
      <c r="G59" s="169"/>
      <c r="H59" s="169"/>
      <c r="I59" s="170"/>
      <c r="J59" s="171">
        <f>J132</f>
        <v>0</v>
      </c>
      <c r="K59" s="172"/>
    </row>
    <row r="60" spans="2:11" s="9" customFormat="1" ht="19.9" customHeight="1">
      <c r="B60" s="166"/>
      <c r="C60" s="167"/>
      <c r="D60" s="168" t="s">
        <v>470</v>
      </c>
      <c r="E60" s="169"/>
      <c r="F60" s="169"/>
      <c r="G60" s="169"/>
      <c r="H60" s="169"/>
      <c r="I60" s="170"/>
      <c r="J60" s="171">
        <f>J137</f>
        <v>0</v>
      </c>
      <c r="K60" s="172"/>
    </row>
    <row r="61" spans="2:11" s="9" customFormat="1" ht="19.9" customHeight="1">
      <c r="B61" s="166"/>
      <c r="C61" s="167"/>
      <c r="D61" s="168" t="s">
        <v>134</v>
      </c>
      <c r="E61" s="169"/>
      <c r="F61" s="169"/>
      <c r="G61" s="169"/>
      <c r="H61" s="169"/>
      <c r="I61" s="170"/>
      <c r="J61" s="171">
        <f>J147</f>
        <v>0</v>
      </c>
      <c r="K61" s="172"/>
    </row>
    <row r="62" spans="2:11" s="9" customFormat="1" ht="19.9" customHeight="1">
      <c r="B62" s="166"/>
      <c r="C62" s="167"/>
      <c r="D62" s="168" t="s">
        <v>135</v>
      </c>
      <c r="E62" s="169"/>
      <c r="F62" s="169"/>
      <c r="G62" s="169"/>
      <c r="H62" s="169"/>
      <c r="I62" s="170"/>
      <c r="J62" s="171">
        <f>J170</f>
        <v>0</v>
      </c>
      <c r="K62" s="172"/>
    </row>
    <row r="63" spans="2:11" s="9" customFormat="1" ht="19.9" customHeight="1">
      <c r="B63" s="166"/>
      <c r="C63" s="167"/>
      <c r="D63" s="168" t="s">
        <v>471</v>
      </c>
      <c r="E63" s="169"/>
      <c r="F63" s="169"/>
      <c r="G63" s="169"/>
      <c r="H63" s="169"/>
      <c r="I63" s="170"/>
      <c r="J63" s="171">
        <f>J177</f>
        <v>0</v>
      </c>
      <c r="K63" s="172"/>
    </row>
    <row r="64" spans="2:11" s="8" customFormat="1" ht="24.95" customHeight="1">
      <c r="B64" s="159"/>
      <c r="C64" s="160"/>
      <c r="D64" s="161" t="s">
        <v>136</v>
      </c>
      <c r="E64" s="162"/>
      <c r="F64" s="162"/>
      <c r="G64" s="162"/>
      <c r="H64" s="162"/>
      <c r="I64" s="163"/>
      <c r="J64" s="164">
        <f>J179</f>
        <v>0</v>
      </c>
      <c r="K64" s="165"/>
    </row>
    <row r="65" spans="2:11" s="9" customFormat="1" ht="19.9" customHeight="1">
      <c r="B65" s="166"/>
      <c r="C65" s="167"/>
      <c r="D65" s="168" t="s">
        <v>137</v>
      </c>
      <c r="E65" s="169"/>
      <c r="F65" s="169"/>
      <c r="G65" s="169"/>
      <c r="H65" s="169"/>
      <c r="I65" s="170"/>
      <c r="J65" s="171">
        <f>J180</f>
        <v>0</v>
      </c>
      <c r="K65" s="172"/>
    </row>
    <row r="66" spans="2:11" s="9" customFormat="1" ht="19.9" customHeight="1">
      <c r="B66" s="166"/>
      <c r="C66" s="167"/>
      <c r="D66" s="168" t="s">
        <v>1380</v>
      </c>
      <c r="E66" s="169"/>
      <c r="F66" s="169"/>
      <c r="G66" s="169"/>
      <c r="H66" s="169"/>
      <c r="I66" s="170"/>
      <c r="J66" s="171">
        <f>J226</f>
        <v>0</v>
      </c>
      <c r="K66" s="172"/>
    </row>
    <row r="67" spans="2:11" s="9" customFormat="1" ht="19.9" customHeight="1">
      <c r="B67" s="166"/>
      <c r="C67" s="167"/>
      <c r="D67" s="168" t="s">
        <v>138</v>
      </c>
      <c r="E67" s="169"/>
      <c r="F67" s="169"/>
      <c r="G67" s="169"/>
      <c r="H67" s="169"/>
      <c r="I67" s="170"/>
      <c r="J67" s="171">
        <f>J250</f>
        <v>0</v>
      </c>
      <c r="K67" s="172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" customHeight="1">
      <c r="B74" s="42"/>
      <c r="C74" s="63" t="s">
        <v>146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6" t="str">
        <f>E7</f>
        <v>NÍZKOPRAHOVÉ DENNÍ CENTRUM A NOCLEHÁRNA PRO ŽENY - REKONSTRUKCE A VYBAVENÍ</v>
      </c>
      <c r="F77" s="407"/>
      <c r="G77" s="407"/>
      <c r="H77" s="407"/>
      <c r="I77" s="173"/>
      <c r="J77" s="64"/>
      <c r="K77" s="64"/>
      <c r="L77" s="62"/>
    </row>
    <row r="78" spans="2:12" s="1" customFormat="1" ht="14.45" customHeight="1">
      <c r="B78" s="42"/>
      <c r="C78" s="66" t="s">
        <v>124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73" t="str">
        <f>E9</f>
        <v>03 - Zdravotně technické instalace</v>
      </c>
      <c r="F79" s="400"/>
      <c r="G79" s="400"/>
      <c r="H79" s="400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24</v>
      </c>
      <c r="D81" s="64"/>
      <c r="E81" s="64"/>
      <c r="F81" s="176" t="str">
        <f>F12</f>
        <v>Kochova 3957, Chomutov</v>
      </c>
      <c r="G81" s="64"/>
      <c r="H81" s="64"/>
      <c r="I81" s="177" t="s">
        <v>26</v>
      </c>
      <c r="J81" s="74" t="str">
        <f>IF(J12="","",J12)</f>
        <v>24. 6. 2018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5">
      <c r="B83" s="42"/>
      <c r="C83" s="66" t="s">
        <v>28</v>
      </c>
      <c r="D83" s="64"/>
      <c r="E83" s="64"/>
      <c r="F83" s="176" t="str">
        <f>E15</f>
        <v>Statutární město Chomutov</v>
      </c>
      <c r="G83" s="64"/>
      <c r="H83" s="64"/>
      <c r="I83" s="177" t="s">
        <v>34</v>
      </c>
      <c r="J83" s="176" t="str">
        <f>E21</f>
        <v xml:space="preserve"> </v>
      </c>
      <c r="K83" s="64"/>
      <c r="L83" s="62"/>
    </row>
    <row r="84" spans="2:12" s="1" customFormat="1" ht="14.45" customHeight="1">
      <c r="B84" s="42"/>
      <c r="C84" s="66" t="s">
        <v>32</v>
      </c>
      <c r="D84" s="64"/>
      <c r="E84" s="64"/>
      <c r="F84" s="176" t="str">
        <f>IF(E18="","",E18)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8"/>
      <c r="C86" s="179" t="s">
        <v>147</v>
      </c>
      <c r="D86" s="180" t="s">
        <v>58</v>
      </c>
      <c r="E86" s="180" t="s">
        <v>54</v>
      </c>
      <c r="F86" s="180" t="s">
        <v>148</v>
      </c>
      <c r="G86" s="180" t="s">
        <v>149</v>
      </c>
      <c r="H86" s="180" t="s">
        <v>150</v>
      </c>
      <c r="I86" s="181" t="s">
        <v>151</v>
      </c>
      <c r="J86" s="180" t="s">
        <v>130</v>
      </c>
      <c r="K86" s="182" t="s">
        <v>152</v>
      </c>
      <c r="L86" s="183"/>
      <c r="M86" s="82" t="s">
        <v>153</v>
      </c>
      <c r="N86" s="83" t="s">
        <v>43</v>
      </c>
      <c r="O86" s="83" t="s">
        <v>154</v>
      </c>
      <c r="P86" s="83" t="s">
        <v>155</v>
      </c>
      <c r="Q86" s="83" t="s">
        <v>156</v>
      </c>
      <c r="R86" s="83" t="s">
        <v>157</v>
      </c>
      <c r="S86" s="83" t="s">
        <v>158</v>
      </c>
      <c r="T86" s="84" t="s">
        <v>159</v>
      </c>
    </row>
    <row r="87" spans="2:63" s="1" customFormat="1" ht="29.25" customHeight="1">
      <c r="B87" s="42"/>
      <c r="C87" s="88" t="s">
        <v>131</v>
      </c>
      <c r="D87" s="64"/>
      <c r="E87" s="64"/>
      <c r="F87" s="64"/>
      <c r="G87" s="64"/>
      <c r="H87" s="64"/>
      <c r="I87" s="173"/>
      <c r="J87" s="184">
        <f>BK87</f>
        <v>0</v>
      </c>
      <c r="K87" s="64"/>
      <c r="L87" s="62"/>
      <c r="M87" s="85"/>
      <c r="N87" s="86"/>
      <c r="O87" s="86"/>
      <c r="P87" s="185">
        <f>P88+P179</f>
        <v>0</v>
      </c>
      <c r="Q87" s="86"/>
      <c r="R87" s="185">
        <f>R88+R179</f>
        <v>8.39491425</v>
      </c>
      <c r="S87" s="86"/>
      <c r="T87" s="186">
        <f>T88+T179</f>
        <v>3.1229999999999998</v>
      </c>
      <c r="AT87" s="25" t="s">
        <v>72</v>
      </c>
      <c r="AU87" s="25" t="s">
        <v>132</v>
      </c>
      <c r="BK87" s="187">
        <f>BK88+BK179</f>
        <v>0</v>
      </c>
    </row>
    <row r="88" spans="2:63" s="11" customFormat="1" ht="37.35" customHeight="1">
      <c r="B88" s="188"/>
      <c r="C88" s="189"/>
      <c r="D88" s="190" t="s">
        <v>72</v>
      </c>
      <c r="E88" s="191" t="s">
        <v>160</v>
      </c>
      <c r="F88" s="191" t="s">
        <v>161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P89+P132+P137+P147+P170+P177</f>
        <v>0</v>
      </c>
      <c r="Q88" s="196"/>
      <c r="R88" s="197">
        <f>R89+R132+R137+R147+R170+R177</f>
        <v>7.788192249999999</v>
      </c>
      <c r="S88" s="196"/>
      <c r="T88" s="198">
        <f>T89+T132+T137+T147+T170+T177</f>
        <v>3.1229999999999998</v>
      </c>
      <c r="AR88" s="199" t="s">
        <v>80</v>
      </c>
      <c r="AT88" s="200" t="s">
        <v>72</v>
      </c>
      <c r="AU88" s="200" t="s">
        <v>73</v>
      </c>
      <c r="AY88" s="199" t="s">
        <v>162</v>
      </c>
      <c r="BK88" s="201">
        <f>BK89+BK132+BK137+BK147+BK170+BK177</f>
        <v>0</v>
      </c>
    </row>
    <row r="89" spans="2:63" s="11" customFormat="1" ht="19.9" customHeight="1">
      <c r="B89" s="188"/>
      <c r="C89" s="189"/>
      <c r="D89" s="190" t="s">
        <v>72</v>
      </c>
      <c r="E89" s="202" t="s">
        <v>80</v>
      </c>
      <c r="F89" s="202" t="s">
        <v>1239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SUM(P90:P131)</f>
        <v>0</v>
      </c>
      <c r="Q89" s="196"/>
      <c r="R89" s="197">
        <f>SUM(R90:R131)</f>
        <v>4.044</v>
      </c>
      <c r="S89" s="196"/>
      <c r="T89" s="198">
        <f>SUM(T90:T131)</f>
        <v>0</v>
      </c>
      <c r="AR89" s="199" t="s">
        <v>80</v>
      </c>
      <c r="AT89" s="200" t="s">
        <v>72</v>
      </c>
      <c r="AU89" s="200" t="s">
        <v>80</v>
      </c>
      <c r="AY89" s="199" t="s">
        <v>162</v>
      </c>
      <c r="BK89" s="201">
        <f>SUM(BK90:BK131)</f>
        <v>0</v>
      </c>
    </row>
    <row r="90" spans="2:65" s="1" customFormat="1" ht="25.5" customHeight="1">
      <c r="B90" s="42"/>
      <c r="C90" s="204" t="s">
        <v>80</v>
      </c>
      <c r="D90" s="204" t="s">
        <v>165</v>
      </c>
      <c r="E90" s="205" t="s">
        <v>1381</v>
      </c>
      <c r="F90" s="206" t="s">
        <v>1382</v>
      </c>
      <c r="G90" s="207" t="s">
        <v>243</v>
      </c>
      <c r="H90" s="208">
        <v>4.286</v>
      </c>
      <c r="I90" s="209"/>
      <c r="J90" s="210">
        <f>ROUND(I90*H90,2)</f>
        <v>0</v>
      </c>
      <c r="K90" s="206" t="s">
        <v>169</v>
      </c>
      <c r="L90" s="62"/>
      <c r="M90" s="211" t="s">
        <v>23</v>
      </c>
      <c r="N90" s="212" t="s">
        <v>44</v>
      </c>
      <c r="O90" s="43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5" t="s">
        <v>170</v>
      </c>
      <c r="AT90" s="25" t="s">
        <v>165</v>
      </c>
      <c r="AU90" s="25" t="s">
        <v>82</v>
      </c>
      <c r="AY90" s="25" t="s">
        <v>162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5" t="s">
        <v>80</v>
      </c>
      <c r="BK90" s="215">
        <f>ROUND(I90*H90,2)</f>
        <v>0</v>
      </c>
      <c r="BL90" s="25" t="s">
        <v>170</v>
      </c>
      <c r="BM90" s="25" t="s">
        <v>1383</v>
      </c>
    </row>
    <row r="91" spans="2:51" s="14" customFormat="1" ht="13.5">
      <c r="B91" s="241"/>
      <c r="C91" s="242"/>
      <c r="D91" s="218" t="s">
        <v>172</v>
      </c>
      <c r="E91" s="243" t="s">
        <v>23</v>
      </c>
      <c r="F91" s="244" t="s">
        <v>1384</v>
      </c>
      <c r="G91" s="242"/>
      <c r="H91" s="243" t="s">
        <v>23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172</v>
      </c>
      <c r="AU91" s="250" t="s">
        <v>82</v>
      </c>
      <c r="AV91" s="14" t="s">
        <v>80</v>
      </c>
      <c r="AW91" s="14" t="s">
        <v>36</v>
      </c>
      <c r="AX91" s="14" t="s">
        <v>73</v>
      </c>
      <c r="AY91" s="250" t="s">
        <v>162</v>
      </c>
    </row>
    <row r="92" spans="2:51" s="14" customFormat="1" ht="13.5">
      <c r="B92" s="241"/>
      <c r="C92" s="242"/>
      <c r="D92" s="218" t="s">
        <v>172</v>
      </c>
      <c r="E92" s="243" t="s">
        <v>23</v>
      </c>
      <c r="F92" s="244" t="s">
        <v>1385</v>
      </c>
      <c r="G92" s="242"/>
      <c r="H92" s="243" t="s">
        <v>23</v>
      </c>
      <c r="I92" s="245"/>
      <c r="J92" s="242"/>
      <c r="K92" s="242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172</v>
      </c>
      <c r="AU92" s="250" t="s">
        <v>82</v>
      </c>
      <c r="AV92" s="14" t="s">
        <v>80</v>
      </c>
      <c r="AW92" s="14" t="s">
        <v>36</v>
      </c>
      <c r="AX92" s="14" t="s">
        <v>73</v>
      </c>
      <c r="AY92" s="250" t="s">
        <v>162</v>
      </c>
    </row>
    <row r="93" spans="2:51" s="12" customFormat="1" ht="13.5">
      <c r="B93" s="216"/>
      <c r="C93" s="217"/>
      <c r="D93" s="218" t="s">
        <v>172</v>
      </c>
      <c r="E93" s="219" t="s">
        <v>23</v>
      </c>
      <c r="F93" s="220" t="s">
        <v>1386</v>
      </c>
      <c r="G93" s="217"/>
      <c r="H93" s="221">
        <v>0.423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172</v>
      </c>
      <c r="AU93" s="227" t="s">
        <v>82</v>
      </c>
      <c r="AV93" s="12" t="s">
        <v>82</v>
      </c>
      <c r="AW93" s="12" t="s">
        <v>36</v>
      </c>
      <c r="AX93" s="12" t="s">
        <v>73</v>
      </c>
      <c r="AY93" s="227" t="s">
        <v>162</v>
      </c>
    </row>
    <row r="94" spans="2:51" s="12" customFormat="1" ht="13.5">
      <c r="B94" s="216"/>
      <c r="C94" s="217"/>
      <c r="D94" s="218" t="s">
        <v>172</v>
      </c>
      <c r="E94" s="219" t="s">
        <v>23</v>
      </c>
      <c r="F94" s="220" t="s">
        <v>1387</v>
      </c>
      <c r="G94" s="217"/>
      <c r="H94" s="221">
        <v>0.56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172</v>
      </c>
      <c r="AU94" s="227" t="s">
        <v>82</v>
      </c>
      <c r="AV94" s="12" t="s">
        <v>82</v>
      </c>
      <c r="AW94" s="12" t="s">
        <v>36</v>
      </c>
      <c r="AX94" s="12" t="s">
        <v>73</v>
      </c>
      <c r="AY94" s="227" t="s">
        <v>162</v>
      </c>
    </row>
    <row r="95" spans="2:51" s="12" customFormat="1" ht="13.5">
      <c r="B95" s="216"/>
      <c r="C95" s="217"/>
      <c r="D95" s="218" t="s">
        <v>172</v>
      </c>
      <c r="E95" s="219" t="s">
        <v>23</v>
      </c>
      <c r="F95" s="220" t="s">
        <v>1388</v>
      </c>
      <c r="G95" s="217"/>
      <c r="H95" s="221">
        <v>0.651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172</v>
      </c>
      <c r="AU95" s="227" t="s">
        <v>82</v>
      </c>
      <c r="AV95" s="12" t="s">
        <v>82</v>
      </c>
      <c r="AW95" s="12" t="s">
        <v>36</v>
      </c>
      <c r="AX95" s="12" t="s">
        <v>73</v>
      </c>
      <c r="AY95" s="227" t="s">
        <v>162</v>
      </c>
    </row>
    <row r="96" spans="2:51" s="12" customFormat="1" ht="13.5">
      <c r="B96" s="216"/>
      <c r="C96" s="217"/>
      <c r="D96" s="218" t="s">
        <v>172</v>
      </c>
      <c r="E96" s="219" t="s">
        <v>23</v>
      </c>
      <c r="F96" s="220" t="s">
        <v>1389</v>
      </c>
      <c r="G96" s="217"/>
      <c r="H96" s="221">
        <v>2.652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172</v>
      </c>
      <c r="AU96" s="227" t="s">
        <v>82</v>
      </c>
      <c r="AV96" s="12" t="s">
        <v>82</v>
      </c>
      <c r="AW96" s="12" t="s">
        <v>36</v>
      </c>
      <c r="AX96" s="12" t="s">
        <v>73</v>
      </c>
      <c r="AY96" s="227" t="s">
        <v>162</v>
      </c>
    </row>
    <row r="97" spans="2:51" s="13" customFormat="1" ht="13.5">
      <c r="B97" s="228"/>
      <c r="C97" s="229"/>
      <c r="D97" s="218" t="s">
        <v>172</v>
      </c>
      <c r="E97" s="230" t="s">
        <v>23</v>
      </c>
      <c r="F97" s="231" t="s">
        <v>174</v>
      </c>
      <c r="G97" s="229"/>
      <c r="H97" s="232">
        <v>4.286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172</v>
      </c>
      <c r="AU97" s="238" t="s">
        <v>82</v>
      </c>
      <c r="AV97" s="13" t="s">
        <v>170</v>
      </c>
      <c r="AW97" s="13" t="s">
        <v>36</v>
      </c>
      <c r="AX97" s="13" t="s">
        <v>80</v>
      </c>
      <c r="AY97" s="238" t="s">
        <v>162</v>
      </c>
    </row>
    <row r="98" spans="2:65" s="1" customFormat="1" ht="38.25" customHeight="1">
      <c r="B98" s="42"/>
      <c r="C98" s="204" t="s">
        <v>82</v>
      </c>
      <c r="D98" s="204" t="s">
        <v>165</v>
      </c>
      <c r="E98" s="205" t="s">
        <v>1390</v>
      </c>
      <c r="F98" s="206" t="s">
        <v>1391</v>
      </c>
      <c r="G98" s="207" t="s">
        <v>243</v>
      </c>
      <c r="H98" s="208">
        <v>2.652</v>
      </c>
      <c r="I98" s="209"/>
      <c r="J98" s="210">
        <f>ROUND(I98*H98,2)</f>
        <v>0</v>
      </c>
      <c r="K98" s="206" t="s">
        <v>169</v>
      </c>
      <c r="L98" s="62"/>
      <c r="M98" s="211" t="s">
        <v>23</v>
      </c>
      <c r="N98" s="212" t="s">
        <v>44</v>
      </c>
      <c r="O98" s="43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5" t="s">
        <v>170</v>
      </c>
      <c r="AT98" s="25" t="s">
        <v>165</v>
      </c>
      <c r="AU98" s="25" t="s">
        <v>82</v>
      </c>
      <c r="AY98" s="25" t="s">
        <v>162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5" t="s">
        <v>80</v>
      </c>
      <c r="BK98" s="215">
        <f>ROUND(I98*H98,2)</f>
        <v>0</v>
      </c>
      <c r="BL98" s="25" t="s">
        <v>170</v>
      </c>
      <c r="BM98" s="25" t="s">
        <v>1392</v>
      </c>
    </row>
    <row r="99" spans="2:51" s="14" customFormat="1" ht="13.5">
      <c r="B99" s="241"/>
      <c r="C99" s="242"/>
      <c r="D99" s="218" t="s">
        <v>172</v>
      </c>
      <c r="E99" s="243" t="s">
        <v>23</v>
      </c>
      <c r="F99" s="244" t="s">
        <v>1384</v>
      </c>
      <c r="G99" s="242"/>
      <c r="H99" s="243" t="s">
        <v>23</v>
      </c>
      <c r="I99" s="245"/>
      <c r="J99" s="242"/>
      <c r="K99" s="242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172</v>
      </c>
      <c r="AU99" s="250" t="s">
        <v>82</v>
      </c>
      <c r="AV99" s="14" t="s">
        <v>80</v>
      </c>
      <c r="AW99" s="14" t="s">
        <v>36</v>
      </c>
      <c r="AX99" s="14" t="s">
        <v>73</v>
      </c>
      <c r="AY99" s="250" t="s">
        <v>162</v>
      </c>
    </row>
    <row r="100" spans="2:51" s="12" customFormat="1" ht="13.5">
      <c r="B100" s="216"/>
      <c r="C100" s="217"/>
      <c r="D100" s="218" t="s">
        <v>172</v>
      </c>
      <c r="E100" s="219" t="s">
        <v>23</v>
      </c>
      <c r="F100" s="220" t="s">
        <v>1389</v>
      </c>
      <c r="G100" s="217"/>
      <c r="H100" s="221">
        <v>2.652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172</v>
      </c>
      <c r="AU100" s="227" t="s">
        <v>82</v>
      </c>
      <c r="AV100" s="12" t="s">
        <v>82</v>
      </c>
      <c r="AW100" s="12" t="s">
        <v>36</v>
      </c>
      <c r="AX100" s="12" t="s">
        <v>73</v>
      </c>
      <c r="AY100" s="227" t="s">
        <v>162</v>
      </c>
    </row>
    <row r="101" spans="2:51" s="13" customFormat="1" ht="13.5">
      <c r="B101" s="228"/>
      <c r="C101" s="229"/>
      <c r="D101" s="218" t="s">
        <v>172</v>
      </c>
      <c r="E101" s="230" t="s">
        <v>23</v>
      </c>
      <c r="F101" s="231" t="s">
        <v>174</v>
      </c>
      <c r="G101" s="229"/>
      <c r="H101" s="232">
        <v>2.652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172</v>
      </c>
      <c r="AU101" s="238" t="s">
        <v>82</v>
      </c>
      <c r="AV101" s="13" t="s">
        <v>170</v>
      </c>
      <c r="AW101" s="13" t="s">
        <v>36</v>
      </c>
      <c r="AX101" s="13" t="s">
        <v>80</v>
      </c>
      <c r="AY101" s="238" t="s">
        <v>162</v>
      </c>
    </row>
    <row r="102" spans="2:65" s="1" customFormat="1" ht="38.25" customHeight="1">
      <c r="B102" s="42"/>
      <c r="C102" s="204" t="s">
        <v>183</v>
      </c>
      <c r="D102" s="204" t="s">
        <v>165</v>
      </c>
      <c r="E102" s="205" t="s">
        <v>1393</v>
      </c>
      <c r="F102" s="206" t="s">
        <v>1394</v>
      </c>
      <c r="G102" s="207" t="s">
        <v>243</v>
      </c>
      <c r="H102" s="208">
        <v>5.921</v>
      </c>
      <c r="I102" s="209"/>
      <c r="J102" s="210">
        <f>ROUND(I102*H102,2)</f>
        <v>0</v>
      </c>
      <c r="K102" s="206" t="s">
        <v>169</v>
      </c>
      <c r="L102" s="62"/>
      <c r="M102" s="211" t="s">
        <v>23</v>
      </c>
      <c r="N102" s="212" t="s">
        <v>44</v>
      </c>
      <c r="O102" s="43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5" t="s">
        <v>170</v>
      </c>
      <c r="AT102" s="25" t="s">
        <v>165</v>
      </c>
      <c r="AU102" s="25" t="s">
        <v>82</v>
      </c>
      <c r="AY102" s="25" t="s">
        <v>162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5" t="s">
        <v>80</v>
      </c>
      <c r="BK102" s="215">
        <f>ROUND(I102*H102,2)</f>
        <v>0</v>
      </c>
      <c r="BL102" s="25" t="s">
        <v>170</v>
      </c>
      <c r="BM102" s="25" t="s">
        <v>1395</v>
      </c>
    </row>
    <row r="103" spans="2:51" s="12" customFormat="1" ht="13.5">
      <c r="B103" s="216"/>
      <c r="C103" s="217"/>
      <c r="D103" s="218" t="s">
        <v>172</v>
      </c>
      <c r="E103" s="219" t="s">
        <v>23</v>
      </c>
      <c r="F103" s="220" t="s">
        <v>1396</v>
      </c>
      <c r="G103" s="217"/>
      <c r="H103" s="221">
        <v>4.286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172</v>
      </c>
      <c r="AU103" s="227" t="s">
        <v>82</v>
      </c>
      <c r="AV103" s="12" t="s">
        <v>82</v>
      </c>
      <c r="AW103" s="12" t="s">
        <v>36</v>
      </c>
      <c r="AX103" s="12" t="s">
        <v>73</v>
      </c>
      <c r="AY103" s="227" t="s">
        <v>162</v>
      </c>
    </row>
    <row r="104" spans="2:51" s="12" customFormat="1" ht="13.5">
      <c r="B104" s="216"/>
      <c r="C104" s="217"/>
      <c r="D104" s="218" t="s">
        <v>172</v>
      </c>
      <c r="E104" s="219" t="s">
        <v>23</v>
      </c>
      <c r="F104" s="220" t="s">
        <v>1397</v>
      </c>
      <c r="G104" s="217"/>
      <c r="H104" s="221">
        <v>1.635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172</v>
      </c>
      <c r="AU104" s="227" t="s">
        <v>82</v>
      </c>
      <c r="AV104" s="12" t="s">
        <v>82</v>
      </c>
      <c r="AW104" s="12" t="s">
        <v>36</v>
      </c>
      <c r="AX104" s="12" t="s">
        <v>73</v>
      </c>
      <c r="AY104" s="227" t="s">
        <v>162</v>
      </c>
    </row>
    <row r="105" spans="2:51" s="13" customFormat="1" ht="13.5">
      <c r="B105" s="228"/>
      <c r="C105" s="229"/>
      <c r="D105" s="218" t="s">
        <v>172</v>
      </c>
      <c r="E105" s="230" t="s">
        <v>23</v>
      </c>
      <c r="F105" s="231" t="s">
        <v>174</v>
      </c>
      <c r="G105" s="229"/>
      <c r="H105" s="232">
        <v>5.921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172</v>
      </c>
      <c r="AU105" s="238" t="s">
        <v>82</v>
      </c>
      <c r="AV105" s="13" t="s">
        <v>170</v>
      </c>
      <c r="AW105" s="13" t="s">
        <v>36</v>
      </c>
      <c r="AX105" s="13" t="s">
        <v>80</v>
      </c>
      <c r="AY105" s="238" t="s">
        <v>162</v>
      </c>
    </row>
    <row r="106" spans="2:65" s="1" customFormat="1" ht="38.25" customHeight="1">
      <c r="B106" s="42"/>
      <c r="C106" s="204" t="s">
        <v>170</v>
      </c>
      <c r="D106" s="204" t="s">
        <v>165</v>
      </c>
      <c r="E106" s="205" t="s">
        <v>1398</v>
      </c>
      <c r="F106" s="206" t="s">
        <v>1399</v>
      </c>
      <c r="G106" s="207" t="s">
        <v>243</v>
      </c>
      <c r="H106" s="208">
        <v>5.921</v>
      </c>
      <c r="I106" s="209"/>
      <c r="J106" s="210">
        <f>ROUND(I106*H106,2)</f>
        <v>0</v>
      </c>
      <c r="K106" s="206" t="s">
        <v>169</v>
      </c>
      <c r="L106" s="62"/>
      <c r="M106" s="211" t="s">
        <v>23</v>
      </c>
      <c r="N106" s="212" t="s">
        <v>44</v>
      </c>
      <c r="O106" s="43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5" t="s">
        <v>170</v>
      </c>
      <c r="AT106" s="25" t="s">
        <v>165</v>
      </c>
      <c r="AU106" s="25" t="s">
        <v>82</v>
      </c>
      <c r="AY106" s="25" t="s">
        <v>162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5" t="s">
        <v>80</v>
      </c>
      <c r="BK106" s="215">
        <f>ROUND(I106*H106,2)</f>
        <v>0</v>
      </c>
      <c r="BL106" s="25" t="s">
        <v>170</v>
      </c>
      <c r="BM106" s="25" t="s">
        <v>1400</v>
      </c>
    </row>
    <row r="107" spans="2:65" s="1" customFormat="1" ht="38.25" customHeight="1">
      <c r="B107" s="42"/>
      <c r="C107" s="204" t="s">
        <v>194</v>
      </c>
      <c r="D107" s="204" t="s">
        <v>165</v>
      </c>
      <c r="E107" s="205" t="s">
        <v>1245</v>
      </c>
      <c r="F107" s="206" t="s">
        <v>1246</v>
      </c>
      <c r="G107" s="207" t="s">
        <v>243</v>
      </c>
      <c r="H107" s="208">
        <v>2.651</v>
      </c>
      <c r="I107" s="209"/>
      <c r="J107" s="210">
        <f>ROUND(I107*H107,2)</f>
        <v>0</v>
      </c>
      <c r="K107" s="206" t="s">
        <v>169</v>
      </c>
      <c r="L107" s="62"/>
      <c r="M107" s="211" t="s">
        <v>23</v>
      </c>
      <c r="N107" s="212" t="s">
        <v>44</v>
      </c>
      <c r="O107" s="43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5" t="s">
        <v>170</v>
      </c>
      <c r="AT107" s="25" t="s">
        <v>165</v>
      </c>
      <c r="AU107" s="25" t="s">
        <v>82</v>
      </c>
      <c r="AY107" s="25" t="s">
        <v>162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5" t="s">
        <v>80</v>
      </c>
      <c r="BK107" s="215">
        <f>ROUND(I107*H107,2)</f>
        <v>0</v>
      </c>
      <c r="BL107" s="25" t="s">
        <v>170</v>
      </c>
      <c r="BM107" s="25" t="s">
        <v>1401</v>
      </c>
    </row>
    <row r="108" spans="2:51" s="12" customFormat="1" ht="13.5">
      <c r="B108" s="216"/>
      <c r="C108" s="217"/>
      <c r="D108" s="218" t="s">
        <v>172</v>
      </c>
      <c r="E108" s="219" t="s">
        <v>23</v>
      </c>
      <c r="F108" s="220" t="s">
        <v>1396</v>
      </c>
      <c r="G108" s="217"/>
      <c r="H108" s="221">
        <v>4.286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172</v>
      </c>
      <c r="AU108" s="227" t="s">
        <v>82</v>
      </c>
      <c r="AV108" s="12" t="s">
        <v>82</v>
      </c>
      <c r="AW108" s="12" t="s">
        <v>36</v>
      </c>
      <c r="AX108" s="12" t="s">
        <v>73</v>
      </c>
      <c r="AY108" s="227" t="s">
        <v>162</v>
      </c>
    </row>
    <row r="109" spans="2:51" s="12" customFormat="1" ht="13.5">
      <c r="B109" s="216"/>
      <c r="C109" s="217"/>
      <c r="D109" s="218" t="s">
        <v>172</v>
      </c>
      <c r="E109" s="219" t="s">
        <v>23</v>
      </c>
      <c r="F109" s="220" t="s">
        <v>1402</v>
      </c>
      <c r="G109" s="217"/>
      <c r="H109" s="221">
        <v>-1.635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172</v>
      </c>
      <c r="AU109" s="227" t="s">
        <v>82</v>
      </c>
      <c r="AV109" s="12" t="s">
        <v>82</v>
      </c>
      <c r="AW109" s="12" t="s">
        <v>36</v>
      </c>
      <c r="AX109" s="12" t="s">
        <v>73</v>
      </c>
      <c r="AY109" s="227" t="s">
        <v>162</v>
      </c>
    </row>
    <row r="110" spans="2:51" s="13" customFormat="1" ht="13.5">
      <c r="B110" s="228"/>
      <c r="C110" s="229"/>
      <c r="D110" s="218" t="s">
        <v>172</v>
      </c>
      <c r="E110" s="230" t="s">
        <v>23</v>
      </c>
      <c r="F110" s="231" t="s">
        <v>174</v>
      </c>
      <c r="G110" s="229"/>
      <c r="H110" s="232">
        <v>2.651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172</v>
      </c>
      <c r="AU110" s="238" t="s">
        <v>82</v>
      </c>
      <c r="AV110" s="13" t="s">
        <v>170</v>
      </c>
      <c r="AW110" s="13" t="s">
        <v>36</v>
      </c>
      <c r="AX110" s="13" t="s">
        <v>80</v>
      </c>
      <c r="AY110" s="238" t="s">
        <v>162</v>
      </c>
    </row>
    <row r="111" spans="2:65" s="1" customFormat="1" ht="25.5" customHeight="1">
      <c r="B111" s="42"/>
      <c r="C111" s="204" t="s">
        <v>200</v>
      </c>
      <c r="D111" s="204" t="s">
        <v>165</v>
      </c>
      <c r="E111" s="205" t="s">
        <v>1301</v>
      </c>
      <c r="F111" s="206" t="s">
        <v>1302</v>
      </c>
      <c r="G111" s="207" t="s">
        <v>243</v>
      </c>
      <c r="H111" s="208">
        <v>4.286</v>
      </c>
      <c r="I111" s="209"/>
      <c r="J111" s="210">
        <f>ROUND(I111*H111,2)</f>
        <v>0</v>
      </c>
      <c r="K111" s="206" t="s">
        <v>169</v>
      </c>
      <c r="L111" s="62"/>
      <c r="M111" s="211" t="s">
        <v>23</v>
      </c>
      <c r="N111" s="212" t="s">
        <v>44</v>
      </c>
      <c r="O111" s="43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5" t="s">
        <v>170</v>
      </c>
      <c r="AT111" s="25" t="s">
        <v>165</v>
      </c>
      <c r="AU111" s="25" t="s">
        <v>82</v>
      </c>
      <c r="AY111" s="25" t="s">
        <v>162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5" t="s">
        <v>80</v>
      </c>
      <c r="BK111" s="215">
        <f>ROUND(I111*H111,2)</f>
        <v>0</v>
      </c>
      <c r="BL111" s="25" t="s">
        <v>170</v>
      </c>
      <c r="BM111" s="25" t="s">
        <v>1403</v>
      </c>
    </row>
    <row r="112" spans="2:51" s="12" customFormat="1" ht="13.5">
      <c r="B112" s="216"/>
      <c r="C112" s="217"/>
      <c r="D112" s="218" t="s">
        <v>172</v>
      </c>
      <c r="E112" s="219" t="s">
        <v>23</v>
      </c>
      <c r="F112" s="220" t="s">
        <v>1396</v>
      </c>
      <c r="G112" s="217"/>
      <c r="H112" s="221">
        <v>4.286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172</v>
      </c>
      <c r="AU112" s="227" t="s">
        <v>82</v>
      </c>
      <c r="AV112" s="12" t="s">
        <v>82</v>
      </c>
      <c r="AW112" s="12" t="s">
        <v>36</v>
      </c>
      <c r="AX112" s="12" t="s">
        <v>73</v>
      </c>
      <c r="AY112" s="227" t="s">
        <v>162</v>
      </c>
    </row>
    <row r="113" spans="2:51" s="13" customFormat="1" ht="13.5">
      <c r="B113" s="228"/>
      <c r="C113" s="229"/>
      <c r="D113" s="218" t="s">
        <v>172</v>
      </c>
      <c r="E113" s="230" t="s">
        <v>23</v>
      </c>
      <c r="F113" s="231" t="s">
        <v>174</v>
      </c>
      <c r="G113" s="229"/>
      <c r="H113" s="232">
        <v>4.286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172</v>
      </c>
      <c r="AU113" s="238" t="s">
        <v>82</v>
      </c>
      <c r="AV113" s="13" t="s">
        <v>170</v>
      </c>
      <c r="AW113" s="13" t="s">
        <v>36</v>
      </c>
      <c r="AX113" s="13" t="s">
        <v>80</v>
      </c>
      <c r="AY113" s="238" t="s">
        <v>162</v>
      </c>
    </row>
    <row r="114" spans="2:65" s="1" customFormat="1" ht="16.5" customHeight="1">
      <c r="B114" s="42"/>
      <c r="C114" s="204" t="s">
        <v>206</v>
      </c>
      <c r="D114" s="204" t="s">
        <v>165</v>
      </c>
      <c r="E114" s="205" t="s">
        <v>1249</v>
      </c>
      <c r="F114" s="206" t="s">
        <v>1250</v>
      </c>
      <c r="G114" s="207" t="s">
        <v>243</v>
      </c>
      <c r="H114" s="208">
        <v>2.651</v>
      </c>
      <c r="I114" s="209"/>
      <c r="J114" s="210">
        <f>ROUND(I114*H114,2)</f>
        <v>0</v>
      </c>
      <c r="K114" s="206" t="s">
        <v>169</v>
      </c>
      <c r="L114" s="62"/>
      <c r="M114" s="211" t="s">
        <v>23</v>
      </c>
      <c r="N114" s="212" t="s">
        <v>44</v>
      </c>
      <c r="O114" s="43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5" t="s">
        <v>170</v>
      </c>
      <c r="AT114" s="25" t="s">
        <v>165</v>
      </c>
      <c r="AU114" s="25" t="s">
        <v>82</v>
      </c>
      <c r="AY114" s="25" t="s">
        <v>162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5" t="s">
        <v>80</v>
      </c>
      <c r="BK114" s="215">
        <f>ROUND(I114*H114,2)</f>
        <v>0</v>
      </c>
      <c r="BL114" s="25" t="s">
        <v>170</v>
      </c>
      <c r="BM114" s="25" t="s">
        <v>1404</v>
      </c>
    </row>
    <row r="115" spans="2:51" s="12" customFormat="1" ht="13.5">
      <c r="B115" s="216"/>
      <c r="C115" s="217"/>
      <c r="D115" s="218" t="s">
        <v>172</v>
      </c>
      <c r="E115" s="219" t="s">
        <v>23</v>
      </c>
      <c r="F115" s="220" t="s">
        <v>1396</v>
      </c>
      <c r="G115" s="217"/>
      <c r="H115" s="221">
        <v>4.286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172</v>
      </c>
      <c r="AU115" s="227" t="s">
        <v>82</v>
      </c>
      <c r="AV115" s="12" t="s">
        <v>82</v>
      </c>
      <c r="AW115" s="12" t="s">
        <v>36</v>
      </c>
      <c r="AX115" s="12" t="s">
        <v>73</v>
      </c>
      <c r="AY115" s="227" t="s">
        <v>162</v>
      </c>
    </row>
    <row r="116" spans="2:51" s="12" customFormat="1" ht="13.5">
      <c r="B116" s="216"/>
      <c r="C116" s="217"/>
      <c r="D116" s="218" t="s">
        <v>172</v>
      </c>
      <c r="E116" s="219" t="s">
        <v>23</v>
      </c>
      <c r="F116" s="220" t="s">
        <v>1402</v>
      </c>
      <c r="G116" s="217"/>
      <c r="H116" s="221">
        <v>-1.635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172</v>
      </c>
      <c r="AU116" s="227" t="s">
        <v>82</v>
      </c>
      <c r="AV116" s="12" t="s">
        <v>82</v>
      </c>
      <c r="AW116" s="12" t="s">
        <v>36</v>
      </c>
      <c r="AX116" s="12" t="s">
        <v>73</v>
      </c>
      <c r="AY116" s="227" t="s">
        <v>162</v>
      </c>
    </row>
    <row r="117" spans="2:51" s="13" customFormat="1" ht="13.5">
      <c r="B117" s="228"/>
      <c r="C117" s="229"/>
      <c r="D117" s="218" t="s">
        <v>172</v>
      </c>
      <c r="E117" s="230" t="s">
        <v>23</v>
      </c>
      <c r="F117" s="231" t="s">
        <v>174</v>
      </c>
      <c r="G117" s="229"/>
      <c r="H117" s="232">
        <v>2.651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172</v>
      </c>
      <c r="AU117" s="238" t="s">
        <v>82</v>
      </c>
      <c r="AV117" s="13" t="s">
        <v>170</v>
      </c>
      <c r="AW117" s="13" t="s">
        <v>36</v>
      </c>
      <c r="AX117" s="13" t="s">
        <v>80</v>
      </c>
      <c r="AY117" s="238" t="s">
        <v>162</v>
      </c>
    </row>
    <row r="118" spans="2:65" s="1" customFormat="1" ht="25.5" customHeight="1">
      <c r="B118" s="42"/>
      <c r="C118" s="204" t="s">
        <v>212</v>
      </c>
      <c r="D118" s="204" t="s">
        <v>165</v>
      </c>
      <c r="E118" s="205" t="s">
        <v>1252</v>
      </c>
      <c r="F118" s="206" t="s">
        <v>1253</v>
      </c>
      <c r="G118" s="207" t="s">
        <v>313</v>
      </c>
      <c r="H118" s="208">
        <v>4.772</v>
      </c>
      <c r="I118" s="209"/>
      <c r="J118" s="210">
        <f>ROUND(I118*H118,2)</f>
        <v>0</v>
      </c>
      <c r="K118" s="206" t="s">
        <v>169</v>
      </c>
      <c r="L118" s="62"/>
      <c r="M118" s="211" t="s">
        <v>23</v>
      </c>
      <c r="N118" s="212" t="s">
        <v>44</v>
      </c>
      <c r="O118" s="43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5" t="s">
        <v>170</v>
      </c>
      <c r="AT118" s="25" t="s">
        <v>165</v>
      </c>
      <c r="AU118" s="25" t="s">
        <v>82</v>
      </c>
      <c r="AY118" s="25" t="s">
        <v>162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5" t="s">
        <v>80</v>
      </c>
      <c r="BK118" s="215">
        <f>ROUND(I118*H118,2)</f>
        <v>0</v>
      </c>
      <c r="BL118" s="25" t="s">
        <v>170</v>
      </c>
      <c r="BM118" s="25" t="s">
        <v>1405</v>
      </c>
    </row>
    <row r="119" spans="2:51" s="12" customFormat="1" ht="13.5">
      <c r="B119" s="216"/>
      <c r="C119" s="217"/>
      <c r="D119" s="218" t="s">
        <v>172</v>
      </c>
      <c r="E119" s="217"/>
      <c r="F119" s="220" t="s">
        <v>1406</v>
      </c>
      <c r="G119" s="217"/>
      <c r="H119" s="221">
        <v>4.772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172</v>
      </c>
      <c r="AU119" s="227" t="s">
        <v>82</v>
      </c>
      <c r="AV119" s="12" t="s">
        <v>82</v>
      </c>
      <c r="AW119" s="12" t="s">
        <v>6</v>
      </c>
      <c r="AX119" s="12" t="s">
        <v>80</v>
      </c>
      <c r="AY119" s="227" t="s">
        <v>162</v>
      </c>
    </row>
    <row r="120" spans="2:65" s="1" customFormat="1" ht="25.5" customHeight="1">
      <c r="B120" s="42"/>
      <c r="C120" s="204" t="s">
        <v>163</v>
      </c>
      <c r="D120" s="204" t="s">
        <v>165</v>
      </c>
      <c r="E120" s="205" t="s">
        <v>1407</v>
      </c>
      <c r="F120" s="206" t="s">
        <v>1408</v>
      </c>
      <c r="G120" s="207" t="s">
        <v>243</v>
      </c>
      <c r="H120" s="208">
        <v>1.635</v>
      </c>
      <c r="I120" s="209"/>
      <c r="J120" s="210">
        <f>ROUND(I120*H120,2)</f>
        <v>0</v>
      </c>
      <c r="K120" s="206" t="s">
        <v>169</v>
      </c>
      <c r="L120" s="62"/>
      <c r="M120" s="211" t="s">
        <v>23</v>
      </c>
      <c r="N120" s="212" t="s">
        <v>44</v>
      </c>
      <c r="O120" s="43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5" t="s">
        <v>170</v>
      </c>
      <c r="AT120" s="25" t="s">
        <v>165</v>
      </c>
      <c r="AU120" s="25" t="s">
        <v>82</v>
      </c>
      <c r="AY120" s="25" t="s">
        <v>162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5" t="s">
        <v>80</v>
      </c>
      <c r="BK120" s="215">
        <f>ROUND(I120*H120,2)</f>
        <v>0</v>
      </c>
      <c r="BL120" s="25" t="s">
        <v>170</v>
      </c>
      <c r="BM120" s="25" t="s">
        <v>1409</v>
      </c>
    </row>
    <row r="121" spans="2:51" s="12" customFormat="1" ht="13.5">
      <c r="B121" s="216"/>
      <c r="C121" s="217"/>
      <c r="D121" s="218" t="s">
        <v>172</v>
      </c>
      <c r="E121" s="219" t="s">
        <v>23</v>
      </c>
      <c r="F121" s="220" t="s">
        <v>1396</v>
      </c>
      <c r="G121" s="217"/>
      <c r="H121" s="221">
        <v>4.286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172</v>
      </c>
      <c r="AU121" s="227" t="s">
        <v>82</v>
      </c>
      <c r="AV121" s="12" t="s">
        <v>82</v>
      </c>
      <c r="AW121" s="12" t="s">
        <v>36</v>
      </c>
      <c r="AX121" s="12" t="s">
        <v>73</v>
      </c>
      <c r="AY121" s="227" t="s">
        <v>162</v>
      </c>
    </row>
    <row r="122" spans="2:51" s="12" customFormat="1" ht="13.5">
      <c r="B122" s="216"/>
      <c r="C122" s="217"/>
      <c r="D122" s="218" t="s">
        <v>172</v>
      </c>
      <c r="E122" s="219" t="s">
        <v>23</v>
      </c>
      <c r="F122" s="220" t="s">
        <v>1410</v>
      </c>
      <c r="G122" s="217"/>
      <c r="H122" s="221">
        <v>-0.505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172</v>
      </c>
      <c r="AU122" s="227" t="s">
        <v>82</v>
      </c>
      <c r="AV122" s="12" t="s">
        <v>82</v>
      </c>
      <c r="AW122" s="12" t="s">
        <v>36</v>
      </c>
      <c r="AX122" s="12" t="s">
        <v>73</v>
      </c>
      <c r="AY122" s="227" t="s">
        <v>162</v>
      </c>
    </row>
    <row r="123" spans="2:51" s="12" customFormat="1" ht="13.5">
      <c r="B123" s="216"/>
      <c r="C123" s="217"/>
      <c r="D123" s="218" t="s">
        <v>172</v>
      </c>
      <c r="E123" s="219" t="s">
        <v>23</v>
      </c>
      <c r="F123" s="220" t="s">
        <v>1411</v>
      </c>
      <c r="G123" s="217"/>
      <c r="H123" s="221">
        <v>-2.146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172</v>
      </c>
      <c r="AU123" s="227" t="s">
        <v>82</v>
      </c>
      <c r="AV123" s="12" t="s">
        <v>82</v>
      </c>
      <c r="AW123" s="12" t="s">
        <v>36</v>
      </c>
      <c r="AX123" s="12" t="s">
        <v>73</v>
      </c>
      <c r="AY123" s="227" t="s">
        <v>162</v>
      </c>
    </row>
    <row r="124" spans="2:51" s="13" customFormat="1" ht="13.5">
      <c r="B124" s="228"/>
      <c r="C124" s="229"/>
      <c r="D124" s="218" t="s">
        <v>172</v>
      </c>
      <c r="E124" s="230" t="s">
        <v>23</v>
      </c>
      <c r="F124" s="231" t="s">
        <v>174</v>
      </c>
      <c r="G124" s="229"/>
      <c r="H124" s="232">
        <v>1.635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172</v>
      </c>
      <c r="AU124" s="238" t="s">
        <v>82</v>
      </c>
      <c r="AV124" s="13" t="s">
        <v>170</v>
      </c>
      <c r="AW124" s="13" t="s">
        <v>36</v>
      </c>
      <c r="AX124" s="13" t="s">
        <v>80</v>
      </c>
      <c r="AY124" s="238" t="s">
        <v>162</v>
      </c>
    </row>
    <row r="125" spans="2:65" s="1" customFormat="1" ht="38.25" customHeight="1">
      <c r="B125" s="42"/>
      <c r="C125" s="204" t="s">
        <v>223</v>
      </c>
      <c r="D125" s="204" t="s">
        <v>165</v>
      </c>
      <c r="E125" s="205" t="s">
        <v>1412</v>
      </c>
      <c r="F125" s="206" t="s">
        <v>1413</v>
      </c>
      <c r="G125" s="207" t="s">
        <v>243</v>
      </c>
      <c r="H125" s="208">
        <v>2.022</v>
      </c>
      <c r="I125" s="209"/>
      <c r="J125" s="210">
        <f>ROUND(I125*H125,2)</f>
        <v>0</v>
      </c>
      <c r="K125" s="206" t="s">
        <v>169</v>
      </c>
      <c r="L125" s="62"/>
      <c r="M125" s="211" t="s">
        <v>23</v>
      </c>
      <c r="N125" s="212" t="s">
        <v>44</v>
      </c>
      <c r="O125" s="43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5" t="s">
        <v>170</v>
      </c>
      <c r="AT125" s="25" t="s">
        <v>165</v>
      </c>
      <c r="AU125" s="25" t="s">
        <v>82</v>
      </c>
      <c r="AY125" s="25" t="s">
        <v>162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5" t="s">
        <v>80</v>
      </c>
      <c r="BK125" s="215">
        <f>ROUND(I125*H125,2)</f>
        <v>0</v>
      </c>
      <c r="BL125" s="25" t="s">
        <v>170</v>
      </c>
      <c r="BM125" s="25" t="s">
        <v>1414</v>
      </c>
    </row>
    <row r="126" spans="2:51" s="14" customFormat="1" ht="13.5">
      <c r="B126" s="241"/>
      <c r="C126" s="242"/>
      <c r="D126" s="218" t="s">
        <v>172</v>
      </c>
      <c r="E126" s="243" t="s">
        <v>23</v>
      </c>
      <c r="F126" s="244" t="s">
        <v>1384</v>
      </c>
      <c r="G126" s="242"/>
      <c r="H126" s="243" t="s">
        <v>23</v>
      </c>
      <c r="I126" s="245"/>
      <c r="J126" s="242"/>
      <c r="K126" s="242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172</v>
      </c>
      <c r="AU126" s="250" t="s">
        <v>82</v>
      </c>
      <c r="AV126" s="14" t="s">
        <v>80</v>
      </c>
      <c r="AW126" s="14" t="s">
        <v>36</v>
      </c>
      <c r="AX126" s="14" t="s">
        <v>73</v>
      </c>
      <c r="AY126" s="250" t="s">
        <v>162</v>
      </c>
    </row>
    <row r="127" spans="2:51" s="12" customFormat="1" ht="13.5">
      <c r="B127" s="216"/>
      <c r="C127" s="217"/>
      <c r="D127" s="218" t="s">
        <v>172</v>
      </c>
      <c r="E127" s="219" t="s">
        <v>23</v>
      </c>
      <c r="F127" s="220" t="s">
        <v>1415</v>
      </c>
      <c r="G127" s="217"/>
      <c r="H127" s="221">
        <v>2.146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172</v>
      </c>
      <c r="AU127" s="227" t="s">
        <v>82</v>
      </c>
      <c r="AV127" s="12" t="s">
        <v>82</v>
      </c>
      <c r="AW127" s="12" t="s">
        <v>36</v>
      </c>
      <c r="AX127" s="12" t="s">
        <v>73</v>
      </c>
      <c r="AY127" s="227" t="s">
        <v>162</v>
      </c>
    </row>
    <row r="128" spans="2:51" s="12" customFormat="1" ht="13.5">
      <c r="B128" s="216"/>
      <c r="C128" s="217"/>
      <c r="D128" s="218" t="s">
        <v>172</v>
      </c>
      <c r="E128" s="219" t="s">
        <v>23</v>
      </c>
      <c r="F128" s="220" t="s">
        <v>1416</v>
      </c>
      <c r="G128" s="217"/>
      <c r="H128" s="221">
        <v>-0.124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172</v>
      </c>
      <c r="AU128" s="227" t="s">
        <v>82</v>
      </c>
      <c r="AV128" s="12" t="s">
        <v>82</v>
      </c>
      <c r="AW128" s="12" t="s">
        <v>36</v>
      </c>
      <c r="AX128" s="12" t="s">
        <v>73</v>
      </c>
      <c r="AY128" s="227" t="s">
        <v>162</v>
      </c>
    </row>
    <row r="129" spans="2:51" s="13" customFormat="1" ht="13.5">
      <c r="B129" s="228"/>
      <c r="C129" s="229"/>
      <c r="D129" s="218" t="s">
        <v>172</v>
      </c>
      <c r="E129" s="230" t="s">
        <v>23</v>
      </c>
      <c r="F129" s="231" t="s">
        <v>174</v>
      </c>
      <c r="G129" s="229"/>
      <c r="H129" s="232">
        <v>2.022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172</v>
      </c>
      <c r="AU129" s="238" t="s">
        <v>82</v>
      </c>
      <c r="AV129" s="13" t="s">
        <v>170</v>
      </c>
      <c r="AW129" s="13" t="s">
        <v>36</v>
      </c>
      <c r="AX129" s="13" t="s">
        <v>80</v>
      </c>
      <c r="AY129" s="238" t="s">
        <v>162</v>
      </c>
    </row>
    <row r="130" spans="2:65" s="1" customFormat="1" ht="16.5" customHeight="1">
      <c r="B130" s="42"/>
      <c r="C130" s="265" t="s">
        <v>230</v>
      </c>
      <c r="D130" s="265" t="s">
        <v>624</v>
      </c>
      <c r="E130" s="266" t="s">
        <v>1417</v>
      </c>
      <c r="F130" s="267" t="s">
        <v>1418</v>
      </c>
      <c r="G130" s="268" t="s">
        <v>313</v>
      </c>
      <c r="H130" s="269">
        <v>4.044</v>
      </c>
      <c r="I130" s="270"/>
      <c r="J130" s="271">
        <f>ROUND(I130*H130,2)</f>
        <v>0</v>
      </c>
      <c r="K130" s="267" t="s">
        <v>169</v>
      </c>
      <c r="L130" s="272"/>
      <c r="M130" s="273" t="s">
        <v>23</v>
      </c>
      <c r="N130" s="274" t="s">
        <v>44</v>
      </c>
      <c r="O130" s="43"/>
      <c r="P130" s="213">
        <f>O130*H130</f>
        <v>0</v>
      </c>
      <c r="Q130" s="213">
        <v>1</v>
      </c>
      <c r="R130" s="213">
        <f>Q130*H130</f>
        <v>4.044</v>
      </c>
      <c r="S130" s="213">
        <v>0</v>
      </c>
      <c r="T130" s="214">
        <f>S130*H130</f>
        <v>0</v>
      </c>
      <c r="AR130" s="25" t="s">
        <v>212</v>
      </c>
      <c r="AT130" s="25" t="s">
        <v>624</v>
      </c>
      <c r="AU130" s="25" t="s">
        <v>82</v>
      </c>
      <c r="AY130" s="25" t="s">
        <v>162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5" t="s">
        <v>80</v>
      </c>
      <c r="BK130" s="215">
        <f>ROUND(I130*H130,2)</f>
        <v>0</v>
      </c>
      <c r="BL130" s="25" t="s">
        <v>170</v>
      </c>
      <c r="BM130" s="25" t="s">
        <v>1419</v>
      </c>
    </row>
    <row r="131" spans="2:51" s="12" customFormat="1" ht="13.5">
      <c r="B131" s="216"/>
      <c r="C131" s="217"/>
      <c r="D131" s="218" t="s">
        <v>172</v>
      </c>
      <c r="E131" s="217"/>
      <c r="F131" s="220" t="s">
        <v>1420</v>
      </c>
      <c r="G131" s="217"/>
      <c r="H131" s="221">
        <v>4.044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172</v>
      </c>
      <c r="AU131" s="227" t="s">
        <v>82</v>
      </c>
      <c r="AV131" s="12" t="s">
        <v>82</v>
      </c>
      <c r="AW131" s="12" t="s">
        <v>6</v>
      </c>
      <c r="AX131" s="12" t="s">
        <v>80</v>
      </c>
      <c r="AY131" s="227" t="s">
        <v>162</v>
      </c>
    </row>
    <row r="132" spans="2:63" s="11" customFormat="1" ht="29.85" customHeight="1">
      <c r="B132" s="188"/>
      <c r="C132" s="189"/>
      <c r="D132" s="190" t="s">
        <v>72</v>
      </c>
      <c r="E132" s="202" t="s">
        <v>170</v>
      </c>
      <c r="F132" s="202" t="s">
        <v>1421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SUM(P133:P136)</f>
        <v>0</v>
      </c>
      <c r="Q132" s="196"/>
      <c r="R132" s="197">
        <f>SUM(R133:R136)</f>
        <v>0.95483885</v>
      </c>
      <c r="S132" s="196"/>
      <c r="T132" s="198">
        <f>SUM(T133:T136)</f>
        <v>0</v>
      </c>
      <c r="AR132" s="199" t="s">
        <v>80</v>
      </c>
      <c r="AT132" s="200" t="s">
        <v>72</v>
      </c>
      <c r="AU132" s="200" t="s">
        <v>80</v>
      </c>
      <c r="AY132" s="199" t="s">
        <v>162</v>
      </c>
      <c r="BK132" s="201">
        <f>SUM(BK133:BK136)</f>
        <v>0</v>
      </c>
    </row>
    <row r="133" spans="2:65" s="1" customFormat="1" ht="25.5" customHeight="1">
      <c r="B133" s="42"/>
      <c r="C133" s="204" t="s">
        <v>235</v>
      </c>
      <c r="D133" s="204" t="s">
        <v>165</v>
      </c>
      <c r="E133" s="205" t="s">
        <v>1422</v>
      </c>
      <c r="F133" s="206" t="s">
        <v>1423</v>
      </c>
      <c r="G133" s="207" t="s">
        <v>243</v>
      </c>
      <c r="H133" s="208">
        <v>0.505</v>
      </c>
      <c r="I133" s="209"/>
      <c r="J133" s="210">
        <f>ROUND(I133*H133,2)</f>
        <v>0</v>
      </c>
      <c r="K133" s="206" t="s">
        <v>169</v>
      </c>
      <c r="L133" s="62"/>
      <c r="M133" s="211" t="s">
        <v>23</v>
      </c>
      <c r="N133" s="212" t="s">
        <v>44</v>
      </c>
      <c r="O133" s="43"/>
      <c r="P133" s="213">
        <f>O133*H133</f>
        <v>0</v>
      </c>
      <c r="Q133" s="213">
        <v>1.89077</v>
      </c>
      <c r="R133" s="213">
        <f>Q133*H133</f>
        <v>0.95483885</v>
      </c>
      <c r="S133" s="213">
        <v>0</v>
      </c>
      <c r="T133" s="214">
        <f>S133*H133</f>
        <v>0</v>
      </c>
      <c r="AR133" s="25" t="s">
        <v>170</v>
      </c>
      <c r="AT133" s="25" t="s">
        <v>165</v>
      </c>
      <c r="AU133" s="25" t="s">
        <v>82</v>
      </c>
      <c r="AY133" s="25" t="s">
        <v>162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5" t="s">
        <v>80</v>
      </c>
      <c r="BK133" s="215">
        <f>ROUND(I133*H133,2)</f>
        <v>0</v>
      </c>
      <c r="BL133" s="25" t="s">
        <v>170</v>
      </c>
      <c r="BM133" s="25" t="s">
        <v>1424</v>
      </c>
    </row>
    <row r="134" spans="2:51" s="14" customFormat="1" ht="13.5">
      <c r="B134" s="241"/>
      <c r="C134" s="242"/>
      <c r="D134" s="218" t="s">
        <v>172</v>
      </c>
      <c r="E134" s="243" t="s">
        <v>23</v>
      </c>
      <c r="F134" s="244" t="s">
        <v>1384</v>
      </c>
      <c r="G134" s="242"/>
      <c r="H134" s="243" t="s">
        <v>23</v>
      </c>
      <c r="I134" s="245"/>
      <c r="J134" s="242"/>
      <c r="K134" s="242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172</v>
      </c>
      <c r="AU134" s="250" t="s">
        <v>82</v>
      </c>
      <c r="AV134" s="14" t="s">
        <v>80</v>
      </c>
      <c r="AW134" s="14" t="s">
        <v>36</v>
      </c>
      <c r="AX134" s="14" t="s">
        <v>73</v>
      </c>
      <c r="AY134" s="250" t="s">
        <v>162</v>
      </c>
    </row>
    <row r="135" spans="2:51" s="12" customFormat="1" ht="13.5">
      <c r="B135" s="216"/>
      <c r="C135" s="217"/>
      <c r="D135" s="218" t="s">
        <v>172</v>
      </c>
      <c r="E135" s="219" t="s">
        <v>23</v>
      </c>
      <c r="F135" s="220" t="s">
        <v>1425</v>
      </c>
      <c r="G135" s="217"/>
      <c r="H135" s="221">
        <v>0.505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172</v>
      </c>
      <c r="AU135" s="227" t="s">
        <v>82</v>
      </c>
      <c r="AV135" s="12" t="s">
        <v>82</v>
      </c>
      <c r="AW135" s="12" t="s">
        <v>36</v>
      </c>
      <c r="AX135" s="12" t="s">
        <v>73</v>
      </c>
      <c r="AY135" s="227" t="s">
        <v>162</v>
      </c>
    </row>
    <row r="136" spans="2:51" s="13" customFormat="1" ht="13.5">
      <c r="B136" s="228"/>
      <c r="C136" s="229"/>
      <c r="D136" s="218" t="s">
        <v>172</v>
      </c>
      <c r="E136" s="230" t="s">
        <v>23</v>
      </c>
      <c r="F136" s="231" t="s">
        <v>174</v>
      </c>
      <c r="G136" s="229"/>
      <c r="H136" s="232">
        <v>0.505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172</v>
      </c>
      <c r="AU136" s="238" t="s">
        <v>82</v>
      </c>
      <c r="AV136" s="13" t="s">
        <v>170</v>
      </c>
      <c r="AW136" s="13" t="s">
        <v>36</v>
      </c>
      <c r="AX136" s="13" t="s">
        <v>80</v>
      </c>
      <c r="AY136" s="238" t="s">
        <v>162</v>
      </c>
    </row>
    <row r="137" spans="2:63" s="11" customFormat="1" ht="29.85" customHeight="1">
      <c r="B137" s="188"/>
      <c r="C137" s="189"/>
      <c r="D137" s="190" t="s">
        <v>72</v>
      </c>
      <c r="E137" s="202" t="s">
        <v>200</v>
      </c>
      <c r="F137" s="202" t="s">
        <v>525</v>
      </c>
      <c r="G137" s="189"/>
      <c r="H137" s="189"/>
      <c r="I137" s="192"/>
      <c r="J137" s="203">
        <f>BK137</f>
        <v>0</v>
      </c>
      <c r="K137" s="189"/>
      <c r="L137" s="194"/>
      <c r="M137" s="195"/>
      <c r="N137" s="196"/>
      <c r="O137" s="196"/>
      <c r="P137" s="197">
        <f>SUM(P138:P146)</f>
        <v>0</v>
      </c>
      <c r="Q137" s="196"/>
      <c r="R137" s="197">
        <f>SUM(R138:R146)</f>
        <v>2.7889033999999997</v>
      </c>
      <c r="S137" s="196"/>
      <c r="T137" s="198">
        <f>SUM(T138:T146)</f>
        <v>0</v>
      </c>
      <c r="AR137" s="199" t="s">
        <v>80</v>
      </c>
      <c r="AT137" s="200" t="s">
        <v>72</v>
      </c>
      <c r="AU137" s="200" t="s">
        <v>80</v>
      </c>
      <c r="AY137" s="199" t="s">
        <v>162</v>
      </c>
      <c r="BK137" s="201">
        <f>SUM(BK138:BK146)</f>
        <v>0</v>
      </c>
    </row>
    <row r="138" spans="2:65" s="1" customFormat="1" ht="16.5" customHeight="1">
      <c r="B138" s="42"/>
      <c r="C138" s="204" t="s">
        <v>240</v>
      </c>
      <c r="D138" s="204" t="s">
        <v>165</v>
      </c>
      <c r="E138" s="205" t="s">
        <v>1426</v>
      </c>
      <c r="F138" s="206" t="s">
        <v>1427</v>
      </c>
      <c r="G138" s="207" t="s">
        <v>168</v>
      </c>
      <c r="H138" s="208">
        <v>12.75</v>
      </c>
      <c r="I138" s="209"/>
      <c r="J138" s="210">
        <f>ROUND(I138*H138,2)</f>
        <v>0</v>
      </c>
      <c r="K138" s="206" t="s">
        <v>169</v>
      </c>
      <c r="L138" s="62"/>
      <c r="M138" s="211" t="s">
        <v>23</v>
      </c>
      <c r="N138" s="212" t="s">
        <v>44</v>
      </c>
      <c r="O138" s="43"/>
      <c r="P138" s="213">
        <f>O138*H138</f>
        <v>0</v>
      </c>
      <c r="Q138" s="213">
        <v>0.04</v>
      </c>
      <c r="R138" s="213">
        <f>Q138*H138</f>
        <v>0.51</v>
      </c>
      <c r="S138" s="213">
        <v>0</v>
      </c>
      <c r="T138" s="214">
        <f>S138*H138</f>
        <v>0</v>
      </c>
      <c r="AR138" s="25" t="s">
        <v>170</v>
      </c>
      <c r="AT138" s="25" t="s">
        <v>165</v>
      </c>
      <c r="AU138" s="25" t="s">
        <v>82</v>
      </c>
      <c r="AY138" s="25" t="s">
        <v>162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5" t="s">
        <v>80</v>
      </c>
      <c r="BK138" s="215">
        <f>ROUND(I138*H138,2)</f>
        <v>0</v>
      </c>
      <c r="BL138" s="25" t="s">
        <v>170</v>
      </c>
      <c r="BM138" s="25" t="s">
        <v>1428</v>
      </c>
    </row>
    <row r="139" spans="2:51" s="12" customFormat="1" ht="13.5">
      <c r="B139" s="216"/>
      <c r="C139" s="217"/>
      <c r="D139" s="218" t="s">
        <v>172</v>
      </c>
      <c r="E139" s="219" t="s">
        <v>23</v>
      </c>
      <c r="F139" s="220" t="s">
        <v>1429</v>
      </c>
      <c r="G139" s="217"/>
      <c r="H139" s="221">
        <v>8.4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172</v>
      </c>
      <c r="AU139" s="227" t="s">
        <v>82</v>
      </c>
      <c r="AV139" s="12" t="s">
        <v>82</v>
      </c>
      <c r="AW139" s="12" t="s">
        <v>36</v>
      </c>
      <c r="AX139" s="12" t="s">
        <v>73</v>
      </c>
      <c r="AY139" s="227" t="s">
        <v>162</v>
      </c>
    </row>
    <row r="140" spans="2:51" s="12" customFormat="1" ht="13.5">
      <c r="B140" s="216"/>
      <c r="C140" s="217"/>
      <c r="D140" s="218" t="s">
        <v>172</v>
      </c>
      <c r="E140" s="219" t="s">
        <v>23</v>
      </c>
      <c r="F140" s="220" t="s">
        <v>1430</v>
      </c>
      <c r="G140" s="217"/>
      <c r="H140" s="221">
        <v>1.65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172</v>
      </c>
      <c r="AU140" s="227" t="s">
        <v>82</v>
      </c>
      <c r="AV140" s="12" t="s">
        <v>82</v>
      </c>
      <c r="AW140" s="12" t="s">
        <v>36</v>
      </c>
      <c r="AX140" s="12" t="s">
        <v>73</v>
      </c>
      <c r="AY140" s="227" t="s">
        <v>162</v>
      </c>
    </row>
    <row r="141" spans="2:51" s="12" customFormat="1" ht="13.5">
      <c r="B141" s="216"/>
      <c r="C141" s="217"/>
      <c r="D141" s="218" t="s">
        <v>172</v>
      </c>
      <c r="E141" s="219" t="s">
        <v>23</v>
      </c>
      <c r="F141" s="220" t="s">
        <v>1431</v>
      </c>
      <c r="G141" s="217"/>
      <c r="H141" s="221">
        <v>2.7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172</v>
      </c>
      <c r="AU141" s="227" t="s">
        <v>82</v>
      </c>
      <c r="AV141" s="12" t="s">
        <v>82</v>
      </c>
      <c r="AW141" s="12" t="s">
        <v>36</v>
      </c>
      <c r="AX141" s="12" t="s">
        <v>73</v>
      </c>
      <c r="AY141" s="227" t="s">
        <v>162</v>
      </c>
    </row>
    <row r="142" spans="2:51" s="13" customFormat="1" ht="13.5">
      <c r="B142" s="228"/>
      <c r="C142" s="229"/>
      <c r="D142" s="218" t="s">
        <v>172</v>
      </c>
      <c r="E142" s="230" t="s">
        <v>23</v>
      </c>
      <c r="F142" s="231" t="s">
        <v>174</v>
      </c>
      <c r="G142" s="229"/>
      <c r="H142" s="232">
        <v>12.75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172</v>
      </c>
      <c r="AU142" s="238" t="s">
        <v>82</v>
      </c>
      <c r="AV142" s="13" t="s">
        <v>170</v>
      </c>
      <c r="AW142" s="13" t="s">
        <v>36</v>
      </c>
      <c r="AX142" s="13" t="s">
        <v>80</v>
      </c>
      <c r="AY142" s="238" t="s">
        <v>162</v>
      </c>
    </row>
    <row r="143" spans="2:65" s="1" customFormat="1" ht="25.5" customHeight="1">
      <c r="B143" s="42"/>
      <c r="C143" s="204" t="s">
        <v>246</v>
      </c>
      <c r="D143" s="204" t="s">
        <v>165</v>
      </c>
      <c r="E143" s="205" t="s">
        <v>1432</v>
      </c>
      <c r="F143" s="206" t="s">
        <v>1433</v>
      </c>
      <c r="G143" s="207" t="s">
        <v>243</v>
      </c>
      <c r="H143" s="208">
        <v>1.01</v>
      </c>
      <c r="I143" s="209"/>
      <c r="J143" s="210">
        <f>ROUND(I143*H143,2)</f>
        <v>0</v>
      </c>
      <c r="K143" s="206" t="s">
        <v>169</v>
      </c>
      <c r="L143" s="62"/>
      <c r="M143" s="211" t="s">
        <v>23</v>
      </c>
      <c r="N143" s="212" t="s">
        <v>44</v>
      </c>
      <c r="O143" s="43"/>
      <c r="P143" s="213">
        <f>O143*H143</f>
        <v>0</v>
      </c>
      <c r="Q143" s="213">
        <v>2.25634</v>
      </c>
      <c r="R143" s="213">
        <f>Q143*H143</f>
        <v>2.2789034</v>
      </c>
      <c r="S143" s="213">
        <v>0</v>
      </c>
      <c r="T143" s="214">
        <f>S143*H143</f>
        <v>0</v>
      </c>
      <c r="AR143" s="25" t="s">
        <v>170</v>
      </c>
      <c r="AT143" s="25" t="s">
        <v>165</v>
      </c>
      <c r="AU143" s="25" t="s">
        <v>82</v>
      </c>
      <c r="AY143" s="25" t="s">
        <v>162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5" t="s">
        <v>80</v>
      </c>
      <c r="BK143" s="215">
        <f>ROUND(I143*H143,2)</f>
        <v>0</v>
      </c>
      <c r="BL143" s="25" t="s">
        <v>170</v>
      </c>
      <c r="BM143" s="25" t="s">
        <v>1434</v>
      </c>
    </row>
    <row r="144" spans="2:47" s="1" customFormat="1" ht="27">
      <c r="B144" s="42"/>
      <c r="C144" s="64"/>
      <c r="D144" s="218" t="s">
        <v>179</v>
      </c>
      <c r="E144" s="64"/>
      <c r="F144" s="239" t="s">
        <v>1435</v>
      </c>
      <c r="G144" s="64"/>
      <c r="H144" s="64"/>
      <c r="I144" s="173"/>
      <c r="J144" s="64"/>
      <c r="K144" s="64"/>
      <c r="L144" s="62"/>
      <c r="M144" s="240"/>
      <c r="N144" s="43"/>
      <c r="O144" s="43"/>
      <c r="P144" s="43"/>
      <c r="Q144" s="43"/>
      <c r="R144" s="43"/>
      <c r="S144" s="43"/>
      <c r="T144" s="79"/>
      <c r="AT144" s="25" t="s">
        <v>179</v>
      </c>
      <c r="AU144" s="25" t="s">
        <v>82</v>
      </c>
    </row>
    <row r="145" spans="2:51" s="12" customFormat="1" ht="13.5">
      <c r="B145" s="216"/>
      <c r="C145" s="217"/>
      <c r="D145" s="218" t="s">
        <v>172</v>
      </c>
      <c r="E145" s="219" t="s">
        <v>23</v>
      </c>
      <c r="F145" s="220" t="s">
        <v>1436</v>
      </c>
      <c r="G145" s="217"/>
      <c r="H145" s="221">
        <v>1.01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172</v>
      </c>
      <c r="AU145" s="227" t="s">
        <v>82</v>
      </c>
      <c r="AV145" s="12" t="s">
        <v>82</v>
      </c>
      <c r="AW145" s="12" t="s">
        <v>36</v>
      </c>
      <c r="AX145" s="12" t="s">
        <v>73</v>
      </c>
      <c r="AY145" s="227" t="s">
        <v>162</v>
      </c>
    </row>
    <row r="146" spans="2:51" s="13" customFormat="1" ht="13.5">
      <c r="B146" s="228"/>
      <c r="C146" s="229"/>
      <c r="D146" s="218" t="s">
        <v>172</v>
      </c>
      <c r="E146" s="230" t="s">
        <v>23</v>
      </c>
      <c r="F146" s="231" t="s">
        <v>174</v>
      </c>
      <c r="G146" s="229"/>
      <c r="H146" s="232">
        <v>1.01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172</v>
      </c>
      <c r="AU146" s="238" t="s">
        <v>82</v>
      </c>
      <c r="AV146" s="13" t="s">
        <v>170</v>
      </c>
      <c r="AW146" s="13" t="s">
        <v>36</v>
      </c>
      <c r="AX146" s="13" t="s">
        <v>80</v>
      </c>
      <c r="AY146" s="238" t="s">
        <v>162</v>
      </c>
    </row>
    <row r="147" spans="2:63" s="11" customFormat="1" ht="29.85" customHeight="1">
      <c r="B147" s="188"/>
      <c r="C147" s="189"/>
      <c r="D147" s="190" t="s">
        <v>72</v>
      </c>
      <c r="E147" s="202" t="s">
        <v>163</v>
      </c>
      <c r="F147" s="202" t="s">
        <v>164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SUM(P148:P169)</f>
        <v>0</v>
      </c>
      <c r="Q147" s="196"/>
      <c r="R147" s="197">
        <f>SUM(R148:R169)</f>
        <v>0.00045</v>
      </c>
      <c r="S147" s="196"/>
      <c r="T147" s="198">
        <f>SUM(T148:T169)</f>
        <v>3.1229999999999998</v>
      </c>
      <c r="AR147" s="199" t="s">
        <v>80</v>
      </c>
      <c r="AT147" s="200" t="s">
        <v>72</v>
      </c>
      <c r="AU147" s="200" t="s">
        <v>80</v>
      </c>
      <c r="AY147" s="199" t="s">
        <v>162</v>
      </c>
      <c r="BK147" s="201">
        <f>SUM(BK148:BK169)</f>
        <v>0</v>
      </c>
    </row>
    <row r="148" spans="2:65" s="1" customFormat="1" ht="16.5" customHeight="1">
      <c r="B148" s="42"/>
      <c r="C148" s="204" t="s">
        <v>10</v>
      </c>
      <c r="D148" s="204" t="s">
        <v>165</v>
      </c>
      <c r="E148" s="205" t="s">
        <v>1437</v>
      </c>
      <c r="F148" s="206" t="s">
        <v>1438</v>
      </c>
      <c r="G148" s="207" t="s">
        <v>243</v>
      </c>
      <c r="H148" s="208">
        <v>1.01</v>
      </c>
      <c r="I148" s="209"/>
      <c r="J148" s="210">
        <f>ROUND(I148*H148,2)</f>
        <v>0</v>
      </c>
      <c r="K148" s="206" t="s">
        <v>169</v>
      </c>
      <c r="L148" s="62"/>
      <c r="M148" s="211" t="s">
        <v>23</v>
      </c>
      <c r="N148" s="212" t="s">
        <v>44</v>
      </c>
      <c r="O148" s="43"/>
      <c r="P148" s="213">
        <f>O148*H148</f>
        <v>0</v>
      </c>
      <c r="Q148" s="213">
        <v>0</v>
      </c>
      <c r="R148" s="213">
        <f>Q148*H148</f>
        <v>0</v>
      </c>
      <c r="S148" s="213">
        <v>2.4</v>
      </c>
      <c r="T148" s="214">
        <f>S148*H148</f>
        <v>2.424</v>
      </c>
      <c r="AR148" s="25" t="s">
        <v>170</v>
      </c>
      <c r="AT148" s="25" t="s">
        <v>165</v>
      </c>
      <c r="AU148" s="25" t="s">
        <v>82</v>
      </c>
      <c r="AY148" s="25" t="s">
        <v>162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5" t="s">
        <v>80</v>
      </c>
      <c r="BK148" s="215">
        <f>ROUND(I148*H148,2)</f>
        <v>0</v>
      </c>
      <c r="BL148" s="25" t="s">
        <v>170</v>
      </c>
      <c r="BM148" s="25" t="s">
        <v>1439</v>
      </c>
    </row>
    <row r="149" spans="2:47" s="1" customFormat="1" ht="27">
      <c r="B149" s="42"/>
      <c r="C149" s="64"/>
      <c r="D149" s="218" t="s">
        <v>179</v>
      </c>
      <c r="E149" s="64"/>
      <c r="F149" s="239" t="s">
        <v>1440</v>
      </c>
      <c r="G149" s="64"/>
      <c r="H149" s="64"/>
      <c r="I149" s="173"/>
      <c r="J149" s="64"/>
      <c r="K149" s="64"/>
      <c r="L149" s="62"/>
      <c r="M149" s="240"/>
      <c r="N149" s="43"/>
      <c r="O149" s="43"/>
      <c r="P149" s="43"/>
      <c r="Q149" s="43"/>
      <c r="R149" s="43"/>
      <c r="S149" s="43"/>
      <c r="T149" s="79"/>
      <c r="AT149" s="25" t="s">
        <v>179</v>
      </c>
      <c r="AU149" s="25" t="s">
        <v>82</v>
      </c>
    </row>
    <row r="150" spans="2:51" s="14" customFormat="1" ht="13.5">
      <c r="B150" s="241"/>
      <c r="C150" s="242"/>
      <c r="D150" s="218" t="s">
        <v>172</v>
      </c>
      <c r="E150" s="243" t="s">
        <v>23</v>
      </c>
      <c r="F150" s="244" t="s">
        <v>1384</v>
      </c>
      <c r="G150" s="242"/>
      <c r="H150" s="243" t="s">
        <v>23</v>
      </c>
      <c r="I150" s="245"/>
      <c r="J150" s="242"/>
      <c r="K150" s="242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172</v>
      </c>
      <c r="AU150" s="250" t="s">
        <v>82</v>
      </c>
      <c r="AV150" s="14" t="s">
        <v>80</v>
      </c>
      <c r="AW150" s="14" t="s">
        <v>36</v>
      </c>
      <c r="AX150" s="14" t="s">
        <v>73</v>
      </c>
      <c r="AY150" s="250" t="s">
        <v>162</v>
      </c>
    </row>
    <row r="151" spans="2:51" s="12" customFormat="1" ht="13.5">
      <c r="B151" s="216"/>
      <c r="C151" s="217"/>
      <c r="D151" s="218" t="s">
        <v>172</v>
      </c>
      <c r="E151" s="219" t="s">
        <v>23</v>
      </c>
      <c r="F151" s="220" t="s">
        <v>1441</v>
      </c>
      <c r="G151" s="217"/>
      <c r="H151" s="221">
        <v>1.01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172</v>
      </c>
      <c r="AU151" s="227" t="s">
        <v>82</v>
      </c>
      <c r="AV151" s="12" t="s">
        <v>82</v>
      </c>
      <c r="AW151" s="12" t="s">
        <v>36</v>
      </c>
      <c r="AX151" s="12" t="s">
        <v>73</v>
      </c>
      <c r="AY151" s="227" t="s">
        <v>162</v>
      </c>
    </row>
    <row r="152" spans="2:51" s="13" customFormat="1" ht="13.5">
      <c r="B152" s="228"/>
      <c r="C152" s="229"/>
      <c r="D152" s="218" t="s">
        <v>172</v>
      </c>
      <c r="E152" s="230" t="s">
        <v>23</v>
      </c>
      <c r="F152" s="231" t="s">
        <v>174</v>
      </c>
      <c r="G152" s="229"/>
      <c r="H152" s="232">
        <v>1.01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172</v>
      </c>
      <c r="AU152" s="238" t="s">
        <v>82</v>
      </c>
      <c r="AV152" s="13" t="s">
        <v>170</v>
      </c>
      <c r="AW152" s="13" t="s">
        <v>36</v>
      </c>
      <c r="AX152" s="13" t="s">
        <v>80</v>
      </c>
      <c r="AY152" s="238" t="s">
        <v>162</v>
      </c>
    </row>
    <row r="153" spans="2:65" s="1" customFormat="1" ht="25.5" customHeight="1">
      <c r="B153" s="42"/>
      <c r="C153" s="204" t="s">
        <v>266</v>
      </c>
      <c r="D153" s="204" t="s">
        <v>165</v>
      </c>
      <c r="E153" s="205" t="s">
        <v>1442</v>
      </c>
      <c r="F153" s="206" t="s">
        <v>1443</v>
      </c>
      <c r="G153" s="207" t="s">
        <v>186</v>
      </c>
      <c r="H153" s="208">
        <v>56</v>
      </c>
      <c r="I153" s="209"/>
      <c r="J153" s="210">
        <f>ROUND(I153*H153,2)</f>
        <v>0</v>
      </c>
      <c r="K153" s="206" t="s">
        <v>169</v>
      </c>
      <c r="L153" s="62"/>
      <c r="M153" s="211" t="s">
        <v>23</v>
      </c>
      <c r="N153" s="212" t="s">
        <v>44</v>
      </c>
      <c r="O153" s="43"/>
      <c r="P153" s="213">
        <f>O153*H153</f>
        <v>0</v>
      </c>
      <c r="Q153" s="213">
        <v>0</v>
      </c>
      <c r="R153" s="213">
        <f>Q153*H153</f>
        <v>0</v>
      </c>
      <c r="S153" s="213">
        <v>0.006</v>
      </c>
      <c r="T153" s="214">
        <f>S153*H153</f>
        <v>0.336</v>
      </c>
      <c r="AR153" s="25" t="s">
        <v>170</v>
      </c>
      <c r="AT153" s="25" t="s">
        <v>165</v>
      </c>
      <c r="AU153" s="25" t="s">
        <v>82</v>
      </c>
      <c r="AY153" s="25" t="s">
        <v>162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5" t="s">
        <v>80</v>
      </c>
      <c r="BK153" s="215">
        <f>ROUND(I153*H153,2)</f>
        <v>0</v>
      </c>
      <c r="BL153" s="25" t="s">
        <v>170</v>
      </c>
      <c r="BM153" s="25" t="s">
        <v>1444</v>
      </c>
    </row>
    <row r="154" spans="2:51" s="12" customFormat="1" ht="13.5">
      <c r="B154" s="216"/>
      <c r="C154" s="217"/>
      <c r="D154" s="218" t="s">
        <v>172</v>
      </c>
      <c r="E154" s="219" t="s">
        <v>23</v>
      </c>
      <c r="F154" s="220" t="s">
        <v>1445</v>
      </c>
      <c r="G154" s="217"/>
      <c r="H154" s="221">
        <v>61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172</v>
      </c>
      <c r="AU154" s="227" t="s">
        <v>82</v>
      </c>
      <c r="AV154" s="12" t="s">
        <v>82</v>
      </c>
      <c r="AW154" s="12" t="s">
        <v>36</v>
      </c>
      <c r="AX154" s="12" t="s">
        <v>73</v>
      </c>
      <c r="AY154" s="227" t="s">
        <v>162</v>
      </c>
    </row>
    <row r="155" spans="2:51" s="12" customFormat="1" ht="13.5">
      <c r="B155" s="216"/>
      <c r="C155" s="217"/>
      <c r="D155" s="218" t="s">
        <v>172</v>
      </c>
      <c r="E155" s="219" t="s">
        <v>23</v>
      </c>
      <c r="F155" s="220" t="s">
        <v>1446</v>
      </c>
      <c r="G155" s="217"/>
      <c r="H155" s="221">
        <v>-5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172</v>
      </c>
      <c r="AU155" s="227" t="s">
        <v>82</v>
      </c>
      <c r="AV155" s="12" t="s">
        <v>82</v>
      </c>
      <c r="AW155" s="12" t="s">
        <v>36</v>
      </c>
      <c r="AX155" s="12" t="s">
        <v>73</v>
      </c>
      <c r="AY155" s="227" t="s">
        <v>162</v>
      </c>
    </row>
    <row r="156" spans="2:51" s="13" customFormat="1" ht="13.5">
      <c r="B156" s="228"/>
      <c r="C156" s="229"/>
      <c r="D156" s="218" t="s">
        <v>172</v>
      </c>
      <c r="E156" s="230" t="s">
        <v>23</v>
      </c>
      <c r="F156" s="231" t="s">
        <v>174</v>
      </c>
      <c r="G156" s="229"/>
      <c r="H156" s="232">
        <v>56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172</v>
      </c>
      <c r="AU156" s="238" t="s">
        <v>82</v>
      </c>
      <c r="AV156" s="13" t="s">
        <v>170</v>
      </c>
      <c r="AW156" s="13" t="s">
        <v>36</v>
      </c>
      <c r="AX156" s="13" t="s">
        <v>80</v>
      </c>
      <c r="AY156" s="238" t="s">
        <v>162</v>
      </c>
    </row>
    <row r="157" spans="2:65" s="1" customFormat="1" ht="25.5" customHeight="1">
      <c r="B157" s="42"/>
      <c r="C157" s="204" t="s">
        <v>289</v>
      </c>
      <c r="D157" s="204" t="s">
        <v>165</v>
      </c>
      <c r="E157" s="205" t="s">
        <v>1447</v>
      </c>
      <c r="F157" s="206" t="s">
        <v>1448</v>
      </c>
      <c r="G157" s="207" t="s">
        <v>186</v>
      </c>
      <c r="H157" s="208">
        <v>11</v>
      </c>
      <c r="I157" s="209"/>
      <c r="J157" s="210">
        <f>ROUND(I157*H157,2)</f>
        <v>0</v>
      </c>
      <c r="K157" s="206" t="s">
        <v>169</v>
      </c>
      <c r="L157" s="62"/>
      <c r="M157" s="211" t="s">
        <v>23</v>
      </c>
      <c r="N157" s="212" t="s">
        <v>44</v>
      </c>
      <c r="O157" s="43"/>
      <c r="P157" s="213">
        <f>O157*H157</f>
        <v>0</v>
      </c>
      <c r="Q157" s="213">
        <v>0</v>
      </c>
      <c r="R157" s="213">
        <f>Q157*H157</f>
        <v>0</v>
      </c>
      <c r="S157" s="213">
        <v>0.009</v>
      </c>
      <c r="T157" s="214">
        <f>S157*H157</f>
        <v>0.09899999999999999</v>
      </c>
      <c r="AR157" s="25" t="s">
        <v>170</v>
      </c>
      <c r="AT157" s="25" t="s">
        <v>165</v>
      </c>
      <c r="AU157" s="25" t="s">
        <v>82</v>
      </c>
      <c r="AY157" s="25" t="s">
        <v>162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5" t="s">
        <v>80</v>
      </c>
      <c r="BK157" s="215">
        <f>ROUND(I157*H157,2)</f>
        <v>0</v>
      </c>
      <c r="BL157" s="25" t="s">
        <v>170</v>
      </c>
      <c r="BM157" s="25" t="s">
        <v>1449</v>
      </c>
    </row>
    <row r="158" spans="2:51" s="12" customFormat="1" ht="13.5">
      <c r="B158" s="216"/>
      <c r="C158" s="217"/>
      <c r="D158" s="218" t="s">
        <v>172</v>
      </c>
      <c r="E158" s="219" t="s">
        <v>23</v>
      </c>
      <c r="F158" s="220" t="s">
        <v>1450</v>
      </c>
      <c r="G158" s="217"/>
      <c r="H158" s="221">
        <v>11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172</v>
      </c>
      <c r="AU158" s="227" t="s">
        <v>82</v>
      </c>
      <c r="AV158" s="12" t="s">
        <v>82</v>
      </c>
      <c r="AW158" s="12" t="s">
        <v>36</v>
      </c>
      <c r="AX158" s="12" t="s">
        <v>73</v>
      </c>
      <c r="AY158" s="227" t="s">
        <v>162</v>
      </c>
    </row>
    <row r="159" spans="2:51" s="13" customFormat="1" ht="13.5">
      <c r="B159" s="228"/>
      <c r="C159" s="229"/>
      <c r="D159" s="218" t="s">
        <v>172</v>
      </c>
      <c r="E159" s="230" t="s">
        <v>23</v>
      </c>
      <c r="F159" s="231" t="s">
        <v>174</v>
      </c>
      <c r="G159" s="229"/>
      <c r="H159" s="232">
        <v>11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172</v>
      </c>
      <c r="AU159" s="238" t="s">
        <v>82</v>
      </c>
      <c r="AV159" s="13" t="s">
        <v>170</v>
      </c>
      <c r="AW159" s="13" t="s">
        <v>36</v>
      </c>
      <c r="AX159" s="13" t="s">
        <v>80</v>
      </c>
      <c r="AY159" s="238" t="s">
        <v>162</v>
      </c>
    </row>
    <row r="160" spans="2:65" s="1" customFormat="1" ht="25.5" customHeight="1">
      <c r="B160" s="42"/>
      <c r="C160" s="204" t="s">
        <v>297</v>
      </c>
      <c r="D160" s="204" t="s">
        <v>165</v>
      </c>
      <c r="E160" s="205" t="s">
        <v>1451</v>
      </c>
      <c r="F160" s="206" t="s">
        <v>1452</v>
      </c>
      <c r="G160" s="207" t="s">
        <v>186</v>
      </c>
      <c r="H160" s="208">
        <v>9</v>
      </c>
      <c r="I160" s="209"/>
      <c r="J160" s="210">
        <f>ROUND(I160*H160,2)</f>
        <v>0</v>
      </c>
      <c r="K160" s="206" t="s">
        <v>169</v>
      </c>
      <c r="L160" s="62"/>
      <c r="M160" s="211" t="s">
        <v>23</v>
      </c>
      <c r="N160" s="212" t="s">
        <v>44</v>
      </c>
      <c r="O160" s="43"/>
      <c r="P160" s="213">
        <f>O160*H160</f>
        <v>0</v>
      </c>
      <c r="Q160" s="213">
        <v>0</v>
      </c>
      <c r="R160" s="213">
        <f>Q160*H160</f>
        <v>0</v>
      </c>
      <c r="S160" s="213">
        <v>0.027</v>
      </c>
      <c r="T160" s="214">
        <f>S160*H160</f>
        <v>0.243</v>
      </c>
      <c r="AR160" s="25" t="s">
        <v>170</v>
      </c>
      <c r="AT160" s="25" t="s">
        <v>165</v>
      </c>
      <c r="AU160" s="25" t="s">
        <v>82</v>
      </c>
      <c r="AY160" s="25" t="s">
        <v>162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5" t="s">
        <v>80</v>
      </c>
      <c r="BK160" s="215">
        <f>ROUND(I160*H160,2)</f>
        <v>0</v>
      </c>
      <c r="BL160" s="25" t="s">
        <v>170</v>
      </c>
      <c r="BM160" s="25" t="s">
        <v>1453</v>
      </c>
    </row>
    <row r="161" spans="2:51" s="12" customFormat="1" ht="13.5">
      <c r="B161" s="216"/>
      <c r="C161" s="217"/>
      <c r="D161" s="218" t="s">
        <v>172</v>
      </c>
      <c r="E161" s="219" t="s">
        <v>23</v>
      </c>
      <c r="F161" s="220" t="s">
        <v>1454</v>
      </c>
      <c r="G161" s="217"/>
      <c r="H161" s="221">
        <v>9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172</v>
      </c>
      <c r="AU161" s="227" t="s">
        <v>82</v>
      </c>
      <c r="AV161" s="12" t="s">
        <v>82</v>
      </c>
      <c r="AW161" s="12" t="s">
        <v>36</v>
      </c>
      <c r="AX161" s="12" t="s">
        <v>73</v>
      </c>
      <c r="AY161" s="227" t="s">
        <v>162</v>
      </c>
    </row>
    <row r="162" spans="2:51" s="13" customFormat="1" ht="13.5">
      <c r="B162" s="228"/>
      <c r="C162" s="229"/>
      <c r="D162" s="218" t="s">
        <v>172</v>
      </c>
      <c r="E162" s="230" t="s">
        <v>23</v>
      </c>
      <c r="F162" s="231" t="s">
        <v>174</v>
      </c>
      <c r="G162" s="229"/>
      <c r="H162" s="232">
        <v>9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172</v>
      </c>
      <c r="AU162" s="238" t="s">
        <v>82</v>
      </c>
      <c r="AV162" s="13" t="s">
        <v>170</v>
      </c>
      <c r="AW162" s="13" t="s">
        <v>36</v>
      </c>
      <c r="AX162" s="13" t="s">
        <v>80</v>
      </c>
      <c r="AY162" s="238" t="s">
        <v>162</v>
      </c>
    </row>
    <row r="163" spans="2:65" s="1" customFormat="1" ht="38.25" customHeight="1">
      <c r="B163" s="42"/>
      <c r="C163" s="204" t="s">
        <v>304</v>
      </c>
      <c r="D163" s="204" t="s">
        <v>165</v>
      </c>
      <c r="E163" s="205" t="s">
        <v>1455</v>
      </c>
      <c r="F163" s="206" t="s">
        <v>1456</v>
      </c>
      <c r="G163" s="207" t="s">
        <v>186</v>
      </c>
      <c r="H163" s="208">
        <v>0.3</v>
      </c>
      <c r="I163" s="209"/>
      <c r="J163" s="210">
        <f>ROUND(I163*H163,2)</f>
        <v>0</v>
      </c>
      <c r="K163" s="206" t="s">
        <v>169</v>
      </c>
      <c r="L163" s="62"/>
      <c r="M163" s="211" t="s">
        <v>23</v>
      </c>
      <c r="N163" s="212" t="s">
        <v>44</v>
      </c>
      <c r="O163" s="43"/>
      <c r="P163" s="213">
        <f>O163*H163</f>
        <v>0</v>
      </c>
      <c r="Q163" s="213">
        <v>0.0015</v>
      </c>
      <c r="R163" s="213">
        <f>Q163*H163</f>
        <v>0.00045</v>
      </c>
      <c r="S163" s="213">
        <v>0.07</v>
      </c>
      <c r="T163" s="214">
        <f>S163*H163</f>
        <v>0.021</v>
      </c>
      <c r="AR163" s="25" t="s">
        <v>170</v>
      </c>
      <c r="AT163" s="25" t="s">
        <v>165</v>
      </c>
      <c r="AU163" s="25" t="s">
        <v>82</v>
      </c>
      <c r="AY163" s="25" t="s">
        <v>162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5" t="s">
        <v>80</v>
      </c>
      <c r="BK163" s="215">
        <f>ROUND(I163*H163,2)</f>
        <v>0</v>
      </c>
      <c r="BL163" s="25" t="s">
        <v>170</v>
      </c>
      <c r="BM163" s="25" t="s">
        <v>1457</v>
      </c>
    </row>
    <row r="164" spans="2:47" s="1" customFormat="1" ht="27">
      <c r="B164" s="42"/>
      <c r="C164" s="64"/>
      <c r="D164" s="218" t="s">
        <v>179</v>
      </c>
      <c r="E164" s="64"/>
      <c r="F164" s="239" t="s">
        <v>1458</v>
      </c>
      <c r="G164" s="64"/>
      <c r="H164" s="64"/>
      <c r="I164" s="173"/>
      <c r="J164" s="64"/>
      <c r="K164" s="64"/>
      <c r="L164" s="62"/>
      <c r="M164" s="240"/>
      <c r="N164" s="43"/>
      <c r="O164" s="43"/>
      <c r="P164" s="43"/>
      <c r="Q164" s="43"/>
      <c r="R164" s="43"/>
      <c r="S164" s="43"/>
      <c r="T164" s="79"/>
      <c r="AT164" s="25" t="s">
        <v>179</v>
      </c>
      <c r="AU164" s="25" t="s">
        <v>82</v>
      </c>
    </row>
    <row r="165" spans="2:65" s="1" customFormat="1" ht="25.5" customHeight="1">
      <c r="B165" s="42"/>
      <c r="C165" s="204" t="s">
        <v>310</v>
      </c>
      <c r="D165" s="204" t="s">
        <v>165</v>
      </c>
      <c r="E165" s="205" t="s">
        <v>1459</v>
      </c>
      <c r="F165" s="206" t="s">
        <v>1460</v>
      </c>
      <c r="G165" s="207" t="s">
        <v>186</v>
      </c>
      <c r="H165" s="208">
        <v>21.2</v>
      </c>
      <c r="I165" s="209"/>
      <c r="J165" s="210">
        <f>ROUND(I165*H165,2)</f>
        <v>0</v>
      </c>
      <c r="K165" s="206" t="s">
        <v>169</v>
      </c>
      <c r="L165" s="62"/>
      <c r="M165" s="211" t="s">
        <v>23</v>
      </c>
      <c r="N165" s="212" t="s">
        <v>44</v>
      </c>
      <c r="O165" s="43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5" t="s">
        <v>170</v>
      </c>
      <c r="AT165" s="25" t="s">
        <v>165</v>
      </c>
      <c r="AU165" s="25" t="s">
        <v>82</v>
      </c>
      <c r="AY165" s="25" t="s">
        <v>162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5" t="s">
        <v>80</v>
      </c>
      <c r="BK165" s="215">
        <f>ROUND(I165*H165,2)</f>
        <v>0</v>
      </c>
      <c r="BL165" s="25" t="s">
        <v>170</v>
      </c>
      <c r="BM165" s="25" t="s">
        <v>1461</v>
      </c>
    </row>
    <row r="166" spans="2:47" s="1" customFormat="1" ht="27">
      <c r="B166" s="42"/>
      <c r="C166" s="64"/>
      <c r="D166" s="218" t="s">
        <v>179</v>
      </c>
      <c r="E166" s="64"/>
      <c r="F166" s="239" t="s">
        <v>1440</v>
      </c>
      <c r="G166" s="64"/>
      <c r="H166" s="64"/>
      <c r="I166" s="173"/>
      <c r="J166" s="64"/>
      <c r="K166" s="64"/>
      <c r="L166" s="62"/>
      <c r="M166" s="240"/>
      <c r="N166" s="43"/>
      <c r="O166" s="43"/>
      <c r="P166" s="43"/>
      <c r="Q166" s="43"/>
      <c r="R166" s="43"/>
      <c r="S166" s="43"/>
      <c r="T166" s="79"/>
      <c r="AT166" s="25" t="s">
        <v>179</v>
      </c>
      <c r="AU166" s="25" t="s">
        <v>82</v>
      </c>
    </row>
    <row r="167" spans="2:51" s="14" customFormat="1" ht="13.5">
      <c r="B167" s="241"/>
      <c r="C167" s="242"/>
      <c r="D167" s="218" t="s">
        <v>172</v>
      </c>
      <c r="E167" s="243" t="s">
        <v>23</v>
      </c>
      <c r="F167" s="244" t="s">
        <v>1384</v>
      </c>
      <c r="G167" s="242"/>
      <c r="H167" s="243" t="s">
        <v>23</v>
      </c>
      <c r="I167" s="245"/>
      <c r="J167" s="242"/>
      <c r="K167" s="242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172</v>
      </c>
      <c r="AU167" s="250" t="s">
        <v>82</v>
      </c>
      <c r="AV167" s="14" t="s">
        <v>80</v>
      </c>
      <c r="AW167" s="14" t="s">
        <v>36</v>
      </c>
      <c r="AX167" s="14" t="s">
        <v>73</v>
      </c>
      <c r="AY167" s="250" t="s">
        <v>162</v>
      </c>
    </row>
    <row r="168" spans="2:51" s="12" customFormat="1" ht="13.5">
      <c r="B168" s="216"/>
      <c r="C168" s="217"/>
      <c r="D168" s="218" t="s">
        <v>172</v>
      </c>
      <c r="E168" s="219" t="s">
        <v>23</v>
      </c>
      <c r="F168" s="220" t="s">
        <v>1462</v>
      </c>
      <c r="G168" s="217"/>
      <c r="H168" s="221">
        <v>21.2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172</v>
      </c>
      <c r="AU168" s="227" t="s">
        <v>82</v>
      </c>
      <c r="AV168" s="12" t="s">
        <v>82</v>
      </c>
      <c r="AW168" s="12" t="s">
        <v>36</v>
      </c>
      <c r="AX168" s="12" t="s">
        <v>73</v>
      </c>
      <c r="AY168" s="227" t="s">
        <v>162</v>
      </c>
    </row>
    <row r="169" spans="2:51" s="13" customFormat="1" ht="13.5">
      <c r="B169" s="228"/>
      <c r="C169" s="229"/>
      <c r="D169" s="218" t="s">
        <v>172</v>
      </c>
      <c r="E169" s="230" t="s">
        <v>23</v>
      </c>
      <c r="F169" s="231" t="s">
        <v>174</v>
      </c>
      <c r="G169" s="229"/>
      <c r="H169" s="232">
        <v>21.2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172</v>
      </c>
      <c r="AU169" s="238" t="s">
        <v>82</v>
      </c>
      <c r="AV169" s="13" t="s">
        <v>170</v>
      </c>
      <c r="AW169" s="13" t="s">
        <v>36</v>
      </c>
      <c r="AX169" s="13" t="s">
        <v>80</v>
      </c>
      <c r="AY169" s="238" t="s">
        <v>162</v>
      </c>
    </row>
    <row r="170" spans="2:63" s="11" customFormat="1" ht="29.85" customHeight="1">
      <c r="B170" s="188"/>
      <c r="C170" s="189"/>
      <c r="D170" s="190" t="s">
        <v>72</v>
      </c>
      <c r="E170" s="202" t="s">
        <v>308</v>
      </c>
      <c r="F170" s="202" t="s">
        <v>309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SUM(P171:P176)</f>
        <v>0</v>
      </c>
      <c r="Q170" s="196"/>
      <c r="R170" s="197">
        <f>SUM(R171:R176)</f>
        <v>0</v>
      </c>
      <c r="S170" s="196"/>
      <c r="T170" s="198">
        <f>SUM(T171:T176)</f>
        <v>0</v>
      </c>
      <c r="AR170" s="199" t="s">
        <v>80</v>
      </c>
      <c r="AT170" s="200" t="s">
        <v>72</v>
      </c>
      <c r="AU170" s="200" t="s">
        <v>80</v>
      </c>
      <c r="AY170" s="199" t="s">
        <v>162</v>
      </c>
      <c r="BK170" s="201">
        <f>SUM(BK171:BK176)</f>
        <v>0</v>
      </c>
    </row>
    <row r="171" spans="2:65" s="1" customFormat="1" ht="25.5" customHeight="1">
      <c r="B171" s="42"/>
      <c r="C171" s="204" t="s">
        <v>9</v>
      </c>
      <c r="D171" s="204" t="s">
        <v>165</v>
      </c>
      <c r="E171" s="205" t="s">
        <v>311</v>
      </c>
      <c r="F171" s="206" t="s">
        <v>312</v>
      </c>
      <c r="G171" s="207" t="s">
        <v>313</v>
      </c>
      <c r="H171" s="208">
        <v>3.123</v>
      </c>
      <c r="I171" s="209"/>
      <c r="J171" s="210">
        <f>ROUND(I171*H171,2)</f>
        <v>0</v>
      </c>
      <c r="K171" s="206" t="s">
        <v>169</v>
      </c>
      <c r="L171" s="62"/>
      <c r="M171" s="211" t="s">
        <v>23</v>
      </c>
      <c r="N171" s="212" t="s">
        <v>44</v>
      </c>
      <c r="O171" s="43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5" t="s">
        <v>170</v>
      </c>
      <c r="AT171" s="25" t="s">
        <v>165</v>
      </c>
      <c r="AU171" s="25" t="s">
        <v>82</v>
      </c>
      <c r="AY171" s="25" t="s">
        <v>162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5" t="s">
        <v>80</v>
      </c>
      <c r="BK171" s="215">
        <f>ROUND(I171*H171,2)</f>
        <v>0</v>
      </c>
      <c r="BL171" s="25" t="s">
        <v>170</v>
      </c>
      <c r="BM171" s="25" t="s">
        <v>1463</v>
      </c>
    </row>
    <row r="172" spans="2:65" s="1" customFormat="1" ht="25.5" customHeight="1">
      <c r="B172" s="42"/>
      <c r="C172" s="204" t="s">
        <v>318</v>
      </c>
      <c r="D172" s="204" t="s">
        <v>165</v>
      </c>
      <c r="E172" s="205" t="s">
        <v>315</v>
      </c>
      <c r="F172" s="206" t="s">
        <v>316</v>
      </c>
      <c r="G172" s="207" t="s">
        <v>313</v>
      </c>
      <c r="H172" s="208">
        <v>3.123</v>
      </c>
      <c r="I172" s="209"/>
      <c r="J172" s="210">
        <f>ROUND(I172*H172,2)</f>
        <v>0</v>
      </c>
      <c r="K172" s="206" t="s">
        <v>169</v>
      </c>
      <c r="L172" s="62"/>
      <c r="M172" s="211" t="s">
        <v>23</v>
      </c>
      <c r="N172" s="212" t="s">
        <v>44</v>
      </c>
      <c r="O172" s="43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5" t="s">
        <v>170</v>
      </c>
      <c r="AT172" s="25" t="s">
        <v>165</v>
      </c>
      <c r="AU172" s="25" t="s">
        <v>82</v>
      </c>
      <c r="AY172" s="25" t="s">
        <v>162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5" t="s">
        <v>80</v>
      </c>
      <c r="BK172" s="215">
        <f>ROUND(I172*H172,2)</f>
        <v>0</v>
      </c>
      <c r="BL172" s="25" t="s">
        <v>170</v>
      </c>
      <c r="BM172" s="25" t="s">
        <v>1464</v>
      </c>
    </row>
    <row r="173" spans="2:65" s="1" customFormat="1" ht="25.5" customHeight="1">
      <c r="B173" s="42"/>
      <c r="C173" s="204" t="s">
        <v>323</v>
      </c>
      <c r="D173" s="204" t="s">
        <v>165</v>
      </c>
      <c r="E173" s="205" t="s">
        <v>319</v>
      </c>
      <c r="F173" s="206" t="s">
        <v>320</v>
      </c>
      <c r="G173" s="207" t="s">
        <v>313</v>
      </c>
      <c r="H173" s="208">
        <v>21.861</v>
      </c>
      <c r="I173" s="209"/>
      <c r="J173" s="210">
        <f>ROUND(I173*H173,2)</f>
        <v>0</v>
      </c>
      <c r="K173" s="206" t="s">
        <v>169</v>
      </c>
      <c r="L173" s="62"/>
      <c r="M173" s="211" t="s">
        <v>23</v>
      </c>
      <c r="N173" s="212" t="s">
        <v>44</v>
      </c>
      <c r="O173" s="43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5" t="s">
        <v>170</v>
      </c>
      <c r="AT173" s="25" t="s">
        <v>165</v>
      </c>
      <c r="AU173" s="25" t="s">
        <v>82</v>
      </c>
      <c r="AY173" s="25" t="s">
        <v>162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5" t="s">
        <v>80</v>
      </c>
      <c r="BK173" s="215">
        <f>ROUND(I173*H173,2)</f>
        <v>0</v>
      </c>
      <c r="BL173" s="25" t="s">
        <v>170</v>
      </c>
      <c r="BM173" s="25" t="s">
        <v>1465</v>
      </c>
    </row>
    <row r="174" spans="2:51" s="12" customFormat="1" ht="13.5">
      <c r="B174" s="216"/>
      <c r="C174" s="217"/>
      <c r="D174" s="218" t="s">
        <v>172</v>
      </c>
      <c r="E174" s="219" t="s">
        <v>23</v>
      </c>
      <c r="F174" s="220" t="s">
        <v>1466</v>
      </c>
      <c r="G174" s="217"/>
      <c r="H174" s="221">
        <v>21.861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172</v>
      </c>
      <c r="AU174" s="227" t="s">
        <v>82</v>
      </c>
      <c r="AV174" s="12" t="s">
        <v>82</v>
      </c>
      <c r="AW174" s="12" t="s">
        <v>36</v>
      </c>
      <c r="AX174" s="12" t="s">
        <v>73</v>
      </c>
      <c r="AY174" s="227" t="s">
        <v>162</v>
      </c>
    </row>
    <row r="175" spans="2:51" s="13" customFormat="1" ht="13.5">
      <c r="B175" s="228"/>
      <c r="C175" s="229"/>
      <c r="D175" s="218" t="s">
        <v>172</v>
      </c>
      <c r="E175" s="230" t="s">
        <v>23</v>
      </c>
      <c r="F175" s="231" t="s">
        <v>174</v>
      </c>
      <c r="G175" s="229"/>
      <c r="H175" s="232">
        <v>21.861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172</v>
      </c>
      <c r="AU175" s="238" t="s">
        <v>82</v>
      </c>
      <c r="AV175" s="13" t="s">
        <v>170</v>
      </c>
      <c r="AW175" s="13" t="s">
        <v>36</v>
      </c>
      <c r="AX175" s="13" t="s">
        <v>80</v>
      </c>
      <c r="AY175" s="238" t="s">
        <v>162</v>
      </c>
    </row>
    <row r="176" spans="2:65" s="1" customFormat="1" ht="38.25" customHeight="1">
      <c r="B176" s="42"/>
      <c r="C176" s="204" t="s">
        <v>331</v>
      </c>
      <c r="D176" s="204" t="s">
        <v>165</v>
      </c>
      <c r="E176" s="205" t="s">
        <v>324</v>
      </c>
      <c r="F176" s="206" t="s">
        <v>325</v>
      </c>
      <c r="G176" s="207" t="s">
        <v>313</v>
      </c>
      <c r="H176" s="208">
        <v>3.123</v>
      </c>
      <c r="I176" s="209"/>
      <c r="J176" s="210">
        <f>ROUND(I176*H176,2)</f>
        <v>0</v>
      </c>
      <c r="K176" s="206" t="s">
        <v>169</v>
      </c>
      <c r="L176" s="62"/>
      <c r="M176" s="211" t="s">
        <v>23</v>
      </c>
      <c r="N176" s="212" t="s">
        <v>44</v>
      </c>
      <c r="O176" s="43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5" t="s">
        <v>170</v>
      </c>
      <c r="AT176" s="25" t="s">
        <v>165</v>
      </c>
      <c r="AU176" s="25" t="s">
        <v>82</v>
      </c>
      <c r="AY176" s="25" t="s">
        <v>162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5" t="s">
        <v>80</v>
      </c>
      <c r="BK176" s="215">
        <f>ROUND(I176*H176,2)</f>
        <v>0</v>
      </c>
      <c r="BL176" s="25" t="s">
        <v>170</v>
      </c>
      <c r="BM176" s="25" t="s">
        <v>1467</v>
      </c>
    </row>
    <row r="177" spans="2:63" s="11" customFormat="1" ht="29.85" customHeight="1">
      <c r="B177" s="188"/>
      <c r="C177" s="189"/>
      <c r="D177" s="190" t="s">
        <v>72</v>
      </c>
      <c r="E177" s="202" t="s">
        <v>704</v>
      </c>
      <c r="F177" s="202" t="s">
        <v>705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P178</f>
        <v>0</v>
      </c>
      <c r="Q177" s="196"/>
      <c r="R177" s="197">
        <f>R178</f>
        <v>0</v>
      </c>
      <c r="S177" s="196"/>
      <c r="T177" s="198">
        <f>T178</f>
        <v>0</v>
      </c>
      <c r="AR177" s="199" t="s">
        <v>80</v>
      </c>
      <c r="AT177" s="200" t="s">
        <v>72</v>
      </c>
      <c r="AU177" s="200" t="s">
        <v>80</v>
      </c>
      <c r="AY177" s="199" t="s">
        <v>162</v>
      </c>
      <c r="BK177" s="201">
        <f>BK178</f>
        <v>0</v>
      </c>
    </row>
    <row r="178" spans="2:65" s="1" customFormat="1" ht="38.25" customHeight="1">
      <c r="B178" s="42"/>
      <c r="C178" s="204" t="s">
        <v>337</v>
      </c>
      <c r="D178" s="204" t="s">
        <v>165</v>
      </c>
      <c r="E178" s="205" t="s">
        <v>706</v>
      </c>
      <c r="F178" s="206" t="s">
        <v>707</v>
      </c>
      <c r="G178" s="207" t="s">
        <v>313</v>
      </c>
      <c r="H178" s="208">
        <v>7.788</v>
      </c>
      <c r="I178" s="209"/>
      <c r="J178" s="210">
        <f>ROUND(I178*H178,2)</f>
        <v>0</v>
      </c>
      <c r="K178" s="206" t="s">
        <v>169</v>
      </c>
      <c r="L178" s="62"/>
      <c r="M178" s="211" t="s">
        <v>23</v>
      </c>
      <c r="N178" s="212" t="s">
        <v>44</v>
      </c>
      <c r="O178" s="43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5" t="s">
        <v>170</v>
      </c>
      <c r="AT178" s="25" t="s">
        <v>165</v>
      </c>
      <c r="AU178" s="25" t="s">
        <v>82</v>
      </c>
      <c r="AY178" s="25" t="s">
        <v>162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5" t="s">
        <v>80</v>
      </c>
      <c r="BK178" s="215">
        <f>ROUND(I178*H178,2)</f>
        <v>0</v>
      </c>
      <c r="BL178" s="25" t="s">
        <v>170</v>
      </c>
      <c r="BM178" s="25" t="s">
        <v>1468</v>
      </c>
    </row>
    <row r="179" spans="2:63" s="11" customFormat="1" ht="37.35" customHeight="1">
      <c r="B179" s="188"/>
      <c r="C179" s="189"/>
      <c r="D179" s="190" t="s">
        <v>72</v>
      </c>
      <c r="E179" s="191" t="s">
        <v>327</v>
      </c>
      <c r="F179" s="191" t="s">
        <v>328</v>
      </c>
      <c r="G179" s="189"/>
      <c r="H179" s="189"/>
      <c r="I179" s="192"/>
      <c r="J179" s="193">
        <f>BK179</f>
        <v>0</v>
      </c>
      <c r="K179" s="189"/>
      <c r="L179" s="194"/>
      <c r="M179" s="195"/>
      <c r="N179" s="196"/>
      <c r="O179" s="196"/>
      <c r="P179" s="197">
        <f>P180+P226+P250</f>
        <v>0</v>
      </c>
      <c r="Q179" s="196"/>
      <c r="R179" s="197">
        <f>R180+R226+R250</f>
        <v>0.606722</v>
      </c>
      <c r="S179" s="196"/>
      <c r="T179" s="198">
        <f>T180+T226+T250</f>
        <v>0</v>
      </c>
      <c r="AR179" s="199" t="s">
        <v>82</v>
      </c>
      <c r="AT179" s="200" t="s">
        <v>72</v>
      </c>
      <c r="AU179" s="200" t="s">
        <v>73</v>
      </c>
      <c r="AY179" s="199" t="s">
        <v>162</v>
      </c>
      <c r="BK179" s="201">
        <f>BK180+BK226+BK250</f>
        <v>0</v>
      </c>
    </row>
    <row r="180" spans="2:63" s="11" customFormat="1" ht="19.9" customHeight="1">
      <c r="B180" s="188"/>
      <c r="C180" s="189"/>
      <c r="D180" s="190" t="s">
        <v>72</v>
      </c>
      <c r="E180" s="202" t="s">
        <v>329</v>
      </c>
      <c r="F180" s="202" t="s">
        <v>330</v>
      </c>
      <c r="G180" s="189"/>
      <c r="H180" s="189"/>
      <c r="I180" s="192"/>
      <c r="J180" s="203">
        <f>BK180</f>
        <v>0</v>
      </c>
      <c r="K180" s="189"/>
      <c r="L180" s="194"/>
      <c r="M180" s="195"/>
      <c r="N180" s="196"/>
      <c r="O180" s="196"/>
      <c r="P180" s="197">
        <f>SUM(P181:P225)</f>
        <v>0</v>
      </c>
      <c r="Q180" s="196"/>
      <c r="R180" s="197">
        <f>SUM(R181:R225)</f>
        <v>0.052351999999999996</v>
      </c>
      <c r="S180" s="196"/>
      <c r="T180" s="198">
        <f>SUM(T181:T225)</f>
        <v>0</v>
      </c>
      <c r="AR180" s="199" t="s">
        <v>82</v>
      </c>
      <c r="AT180" s="200" t="s">
        <v>72</v>
      </c>
      <c r="AU180" s="200" t="s">
        <v>80</v>
      </c>
      <c r="AY180" s="199" t="s">
        <v>162</v>
      </c>
      <c r="BK180" s="201">
        <f>SUM(BK181:BK225)</f>
        <v>0</v>
      </c>
    </row>
    <row r="181" spans="2:65" s="1" customFormat="1" ht="16.5" customHeight="1">
      <c r="B181" s="42"/>
      <c r="C181" s="204" t="s">
        <v>343</v>
      </c>
      <c r="D181" s="204" t="s">
        <v>165</v>
      </c>
      <c r="E181" s="205" t="s">
        <v>1469</v>
      </c>
      <c r="F181" s="206" t="s">
        <v>1470</v>
      </c>
      <c r="G181" s="207" t="s">
        <v>177</v>
      </c>
      <c r="H181" s="208">
        <v>3</v>
      </c>
      <c r="I181" s="209"/>
      <c r="J181" s="210">
        <f>ROUND(I181*H181,2)</f>
        <v>0</v>
      </c>
      <c r="K181" s="206" t="s">
        <v>169</v>
      </c>
      <c r="L181" s="62"/>
      <c r="M181" s="211" t="s">
        <v>23</v>
      </c>
      <c r="N181" s="212" t="s">
        <v>44</v>
      </c>
      <c r="O181" s="43"/>
      <c r="P181" s="213">
        <f>O181*H181</f>
        <v>0</v>
      </c>
      <c r="Q181" s="213">
        <v>0.00226</v>
      </c>
      <c r="R181" s="213">
        <f>Q181*H181</f>
        <v>0.00678</v>
      </c>
      <c r="S181" s="213">
        <v>0</v>
      </c>
      <c r="T181" s="214">
        <f>S181*H181</f>
        <v>0</v>
      </c>
      <c r="AR181" s="25" t="s">
        <v>266</v>
      </c>
      <c r="AT181" s="25" t="s">
        <v>165</v>
      </c>
      <c r="AU181" s="25" t="s">
        <v>82</v>
      </c>
      <c r="AY181" s="25" t="s">
        <v>162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5" t="s">
        <v>80</v>
      </c>
      <c r="BK181" s="215">
        <f>ROUND(I181*H181,2)</f>
        <v>0</v>
      </c>
      <c r="BL181" s="25" t="s">
        <v>266</v>
      </c>
      <c r="BM181" s="25" t="s">
        <v>1471</v>
      </c>
    </row>
    <row r="182" spans="2:51" s="14" customFormat="1" ht="13.5">
      <c r="B182" s="241"/>
      <c r="C182" s="242"/>
      <c r="D182" s="218" t="s">
        <v>172</v>
      </c>
      <c r="E182" s="243" t="s">
        <v>23</v>
      </c>
      <c r="F182" s="244" t="s">
        <v>1472</v>
      </c>
      <c r="G182" s="242"/>
      <c r="H182" s="243" t="s">
        <v>23</v>
      </c>
      <c r="I182" s="245"/>
      <c r="J182" s="242"/>
      <c r="K182" s="242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172</v>
      </c>
      <c r="AU182" s="250" t="s">
        <v>82</v>
      </c>
      <c r="AV182" s="14" t="s">
        <v>80</v>
      </c>
      <c r="AW182" s="14" t="s">
        <v>36</v>
      </c>
      <c r="AX182" s="14" t="s">
        <v>73</v>
      </c>
      <c r="AY182" s="250" t="s">
        <v>162</v>
      </c>
    </row>
    <row r="183" spans="2:51" s="12" customFormat="1" ht="13.5">
      <c r="B183" s="216"/>
      <c r="C183" s="217"/>
      <c r="D183" s="218" t="s">
        <v>172</v>
      </c>
      <c r="E183" s="219" t="s">
        <v>23</v>
      </c>
      <c r="F183" s="220" t="s">
        <v>342</v>
      </c>
      <c r="G183" s="217"/>
      <c r="H183" s="221">
        <v>3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172</v>
      </c>
      <c r="AU183" s="227" t="s">
        <v>82</v>
      </c>
      <c r="AV183" s="12" t="s">
        <v>82</v>
      </c>
      <c r="AW183" s="12" t="s">
        <v>36</v>
      </c>
      <c r="AX183" s="12" t="s">
        <v>73</v>
      </c>
      <c r="AY183" s="227" t="s">
        <v>162</v>
      </c>
    </row>
    <row r="184" spans="2:51" s="13" customFormat="1" ht="13.5">
      <c r="B184" s="228"/>
      <c r="C184" s="229"/>
      <c r="D184" s="218" t="s">
        <v>172</v>
      </c>
      <c r="E184" s="230" t="s">
        <v>23</v>
      </c>
      <c r="F184" s="231" t="s">
        <v>174</v>
      </c>
      <c r="G184" s="229"/>
      <c r="H184" s="232">
        <v>3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172</v>
      </c>
      <c r="AU184" s="238" t="s">
        <v>82</v>
      </c>
      <c r="AV184" s="13" t="s">
        <v>170</v>
      </c>
      <c r="AW184" s="13" t="s">
        <v>36</v>
      </c>
      <c r="AX184" s="13" t="s">
        <v>80</v>
      </c>
      <c r="AY184" s="238" t="s">
        <v>162</v>
      </c>
    </row>
    <row r="185" spans="2:65" s="1" customFormat="1" ht="16.5" customHeight="1">
      <c r="B185" s="42"/>
      <c r="C185" s="265" t="s">
        <v>348</v>
      </c>
      <c r="D185" s="265" t="s">
        <v>624</v>
      </c>
      <c r="E185" s="266" t="s">
        <v>1473</v>
      </c>
      <c r="F185" s="267" t="s">
        <v>1474</v>
      </c>
      <c r="G185" s="268" t="s">
        <v>177</v>
      </c>
      <c r="H185" s="269">
        <v>3</v>
      </c>
      <c r="I185" s="270"/>
      <c r="J185" s="271">
        <f>ROUND(I185*H185,2)</f>
        <v>0</v>
      </c>
      <c r="K185" s="267" t="s">
        <v>169</v>
      </c>
      <c r="L185" s="272"/>
      <c r="M185" s="273" t="s">
        <v>23</v>
      </c>
      <c r="N185" s="274" t="s">
        <v>44</v>
      </c>
      <c r="O185" s="43"/>
      <c r="P185" s="213">
        <f>O185*H185</f>
        <v>0</v>
      </c>
      <c r="Q185" s="213">
        <v>0.00125</v>
      </c>
      <c r="R185" s="213">
        <f>Q185*H185</f>
        <v>0.00375</v>
      </c>
      <c r="S185" s="213">
        <v>0</v>
      </c>
      <c r="T185" s="214">
        <f>S185*H185</f>
        <v>0</v>
      </c>
      <c r="AR185" s="25" t="s">
        <v>371</v>
      </c>
      <c r="AT185" s="25" t="s">
        <v>624</v>
      </c>
      <c r="AU185" s="25" t="s">
        <v>82</v>
      </c>
      <c r="AY185" s="25" t="s">
        <v>162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5" t="s">
        <v>80</v>
      </c>
      <c r="BK185" s="215">
        <f>ROUND(I185*H185,2)</f>
        <v>0</v>
      </c>
      <c r="BL185" s="25" t="s">
        <v>266</v>
      </c>
      <c r="BM185" s="25" t="s">
        <v>1475</v>
      </c>
    </row>
    <row r="186" spans="2:65" s="1" customFormat="1" ht="16.5" customHeight="1">
      <c r="B186" s="42"/>
      <c r="C186" s="204" t="s">
        <v>354</v>
      </c>
      <c r="D186" s="204" t="s">
        <v>165</v>
      </c>
      <c r="E186" s="205" t="s">
        <v>1476</v>
      </c>
      <c r="F186" s="206" t="s">
        <v>1477</v>
      </c>
      <c r="G186" s="207" t="s">
        <v>177</v>
      </c>
      <c r="H186" s="208">
        <v>2</v>
      </c>
      <c r="I186" s="209"/>
      <c r="J186" s="210">
        <f>ROUND(I186*H186,2)</f>
        <v>0</v>
      </c>
      <c r="K186" s="206" t="s">
        <v>169</v>
      </c>
      <c r="L186" s="62"/>
      <c r="M186" s="211" t="s">
        <v>23</v>
      </c>
      <c r="N186" s="212" t="s">
        <v>44</v>
      </c>
      <c r="O186" s="43"/>
      <c r="P186" s="213">
        <f>O186*H186</f>
        <v>0</v>
      </c>
      <c r="Q186" s="213">
        <v>0.0005</v>
      </c>
      <c r="R186" s="213">
        <f>Q186*H186</f>
        <v>0.001</v>
      </c>
      <c r="S186" s="213">
        <v>0</v>
      </c>
      <c r="T186" s="214">
        <f>S186*H186</f>
        <v>0</v>
      </c>
      <c r="AR186" s="25" t="s">
        <v>266</v>
      </c>
      <c r="AT186" s="25" t="s">
        <v>165</v>
      </c>
      <c r="AU186" s="25" t="s">
        <v>82</v>
      </c>
      <c r="AY186" s="25" t="s">
        <v>162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5" t="s">
        <v>80</v>
      </c>
      <c r="BK186" s="215">
        <f>ROUND(I186*H186,2)</f>
        <v>0</v>
      </c>
      <c r="BL186" s="25" t="s">
        <v>266</v>
      </c>
      <c r="BM186" s="25" t="s">
        <v>1478</v>
      </c>
    </row>
    <row r="187" spans="2:51" s="14" customFormat="1" ht="13.5">
      <c r="B187" s="241"/>
      <c r="C187" s="242"/>
      <c r="D187" s="218" t="s">
        <v>172</v>
      </c>
      <c r="E187" s="243" t="s">
        <v>23</v>
      </c>
      <c r="F187" s="244" t="s">
        <v>1472</v>
      </c>
      <c r="G187" s="242"/>
      <c r="H187" s="243" t="s">
        <v>23</v>
      </c>
      <c r="I187" s="245"/>
      <c r="J187" s="242"/>
      <c r="K187" s="242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172</v>
      </c>
      <c r="AU187" s="250" t="s">
        <v>82</v>
      </c>
      <c r="AV187" s="14" t="s">
        <v>80</v>
      </c>
      <c r="AW187" s="14" t="s">
        <v>36</v>
      </c>
      <c r="AX187" s="14" t="s">
        <v>73</v>
      </c>
      <c r="AY187" s="250" t="s">
        <v>162</v>
      </c>
    </row>
    <row r="188" spans="2:51" s="12" customFormat="1" ht="13.5">
      <c r="B188" s="216"/>
      <c r="C188" s="217"/>
      <c r="D188" s="218" t="s">
        <v>172</v>
      </c>
      <c r="E188" s="219" t="s">
        <v>23</v>
      </c>
      <c r="F188" s="220" t="s">
        <v>347</v>
      </c>
      <c r="G188" s="217"/>
      <c r="H188" s="221">
        <v>2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172</v>
      </c>
      <c r="AU188" s="227" t="s">
        <v>82</v>
      </c>
      <c r="AV188" s="12" t="s">
        <v>82</v>
      </c>
      <c r="AW188" s="12" t="s">
        <v>36</v>
      </c>
      <c r="AX188" s="12" t="s">
        <v>73</v>
      </c>
      <c r="AY188" s="227" t="s">
        <v>162</v>
      </c>
    </row>
    <row r="189" spans="2:51" s="13" customFormat="1" ht="13.5">
      <c r="B189" s="228"/>
      <c r="C189" s="229"/>
      <c r="D189" s="218" t="s">
        <v>172</v>
      </c>
      <c r="E189" s="230" t="s">
        <v>23</v>
      </c>
      <c r="F189" s="231" t="s">
        <v>174</v>
      </c>
      <c r="G189" s="229"/>
      <c r="H189" s="232">
        <v>2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172</v>
      </c>
      <c r="AU189" s="238" t="s">
        <v>82</v>
      </c>
      <c r="AV189" s="13" t="s">
        <v>170</v>
      </c>
      <c r="AW189" s="13" t="s">
        <v>36</v>
      </c>
      <c r="AX189" s="13" t="s">
        <v>80</v>
      </c>
      <c r="AY189" s="238" t="s">
        <v>162</v>
      </c>
    </row>
    <row r="190" spans="2:65" s="1" customFormat="1" ht="16.5" customHeight="1">
      <c r="B190" s="42"/>
      <c r="C190" s="204" t="s">
        <v>359</v>
      </c>
      <c r="D190" s="204" t="s">
        <v>165</v>
      </c>
      <c r="E190" s="205" t="s">
        <v>1479</v>
      </c>
      <c r="F190" s="206" t="s">
        <v>1480</v>
      </c>
      <c r="G190" s="207" t="s">
        <v>177</v>
      </c>
      <c r="H190" s="208">
        <v>1</v>
      </c>
      <c r="I190" s="209"/>
      <c r="J190" s="210">
        <f>ROUND(I190*H190,2)</f>
        <v>0</v>
      </c>
      <c r="K190" s="206" t="s">
        <v>169</v>
      </c>
      <c r="L190" s="62"/>
      <c r="M190" s="211" t="s">
        <v>23</v>
      </c>
      <c r="N190" s="212" t="s">
        <v>44</v>
      </c>
      <c r="O190" s="43"/>
      <c r="P190" s="213">
        <f>O190*H190</f>
        <v>0</v>
      </c>
      <c r="Q190" s="213">
        <v>0.0018</v>
      </c>
      <c r="R190" s="213">
        <f>Q190*H190</f>
        <v>0.0018</v>
      </c>
      <c r="S190" s="213">
        <v>0</v>
      </c>
      <c r="T190" s="214">
        <f>S190*H190</f>
        <v>0</v>
      </c>
      <c r="AR190" s="25" t="s">
        <v>266</v>
      </c>
      <c r="AT190" s="25" t="s">
        <v>165</v>
      </c>
      <c r="AU190" s="25" t="s">
        <v>82</v>
      </c>
      <c r="AY190" s="25" t="s">
        <v>162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5" t="s">
        <v>80</v>
      </c>
      <c r="BK190" s="215">
        <f>ROUND(I190*H190,2)</f>
        <v>0</v>
      </c>
      <c r="BL190" s="25" t="s">
        <v>266</v>
      </c>
      <c r="BM190" s="25" t="s">
        <v>1481</v>
      </c>
    </row>
    <row r="191" spans="2:51" s="14" customFormat="1" ht="13.5">
      <c r="B191" s="241"/>
      <c r="C191" s="242"/>
      <c r="D191" s="218" t="s">
        <v>172</v>
      </c>
      <c r="E191" s="243" t="s">
        <v>23</v>
      </c>
      <c r="F191" s="244" t="s">
        <v>1472</v>
      </c>
      <c r="G191" s="242"/>
      <c r="H191" s="243" t="s">
        <v>23</v>
      </c>
      <c r="I191" s="245"/>
      <c r="J191" s="242"/>
      <c r="K191" s="242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172</v>
      </c>
      <c r="AU191" s="250" t="s">
        <v>82</v>
      </c>
      <c r="AV191" s="14" t="s">
        <v>80</v>
      </c>
      <c r="AW191" s="14" t="s">
        <v>36</v>
      </c>
      <c r="AX191" s="14" t="s">
        <v>73</v>
      </c>
      <c r="AY191" s="250" t="s">
        <v>162</v>
      </c>
    </row>
    <row r="192" spans="2:51" s="12" customFormat="1" ht="13.5">
      <c r="B192" s="216"/>
      <c r="C192" s="217"/>
      <c r="D192" s="218" t="s">
        <v>172</v>
      </c>
      <c r="E192" s="219" t="s">
        <v>23</v>
      </c>
      <c r="F192" s="220" t="s">
        <v>303</v>
      </c>
      <c r="G192" s="217"/>
      <c r="H192" s="221">
        <v>1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172</v>
      </c>
      <c r="AU192" s="227" t="s">
        <v>82</v>
      </c>
      <c r="AV192" s="12" t="s">
        <v>82</v>
      </c>
      <c r="AW192" s="12" t="s">
        <v>36</v>
      </c>
      <c r="AX192" s="12" t="s">
        <v>73</v>
      </c>
      <c r="AY192" s="227" t="s">
        <v>162</v>
      </c>
    </row>
    <row r="193" spans="2:51" s="13" customFormat="1" ht="13.5">
      <c r="B193" s="228"/>
      <c r="C193" s="229"/>
      <c r="D193" s="218" t="s">
        <v>172</v>
      </c>
      <c r="E193" s="230" t="s">
        <v>23</v>
      </c>
      <c r="F193" s="231" t="s">
        <v>174</v>
      </c>
      <c r="G193" s="229"/>
      <c r="H193" s="232">
        <v>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172</v>
      </c>
      <c r="AU193" s="238" t="s">
        <v>82</v>
      </c>
      <c r="AV193" s="13" t="s">
        <v>170</v>
      </c>
      <c r="AW193" s="13" t="s">
        <v>36</v>
      </c>
      <c r="AX193" s="13" t="s">
        <v>80</v>
      </c>
      <c r="AY193" s="238" t="s">
        <v>162</v>
      </c>
    </row>
    <row r="194" spans="2:65" s="1" customFormat="1" ht="16.5" customHeight="1">
      <c r="B194" s="42"/>
      <c r="C194" s="204" t="s">
        <v>363</v>
      </c>
      <c r="D194" s="204" t="s">
        <v>165</v>
      </c>
      <c r="E194" s="205" t="s">
        <v>1482</v>
      </c>
      <c r="F194" s="206" t="s">
        <v>1483</v>
      </c>
      <c r="G194" s="207" t="s">
        <v>186</v>
      </c>
      <c r="H194" s="208">
        <v>0.9</v>
      </c>
      <c r="I194" s="209"/>
      <c r="J194" s="210">
        <f>ROUND(I194*H194,2)</f>
        <v>0</v>
      </c>
      <c r="K194" s="206" t="s">
        <v>169</v>
      </c>
      <c r="L194" s="62"/>
      <c r="M194" s="211" t="s">
        <v>23</v>
      </c>
      <c r="N194" s="212" t="s">
        <v>44</v>
      </c>
      <c r="O194" s="43"/>
      <c r="P194" s="213">
        <f>O194*H194</f>
        <v>0</v>
      </c>
      <c r="Q194" s="213">
        <v>0.00125</v>
      </c>
      <c r="R194" s="213">
        <f>Q194*H194</f>
        <v>0.0011250000000000001</v>
      </c>
      <c r="S194" s="213">
        <v>0</v>
      </c>
      <c r="T194" s="214">
        <f>S194*H194</f>
        <v>0</v>
      </c>
      <c r="AR194" s="25" t="s">
        <v>266</v>
      </c>
      <c r="AT194" s="25" t="s">
        <v>165</v>
      </c>
      <c r="AU194" s="25" t="s">
        <v>82</v>
      </c>
      <c r="AY194" s="25" t="s">
        <v>162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5" t="s">
        <v>80</v>
      </c>
      <c r="BK194" s="215">
        <f>ROUND(I194*H194,2)</f>
        <v>0</v>
      </c>
      <c r="BL194" s="25" t="s">
        <v>266</v>
      </c>
      <c r="BM194" s="25" t="s">
        <v>1484</v>
      </c>
    </row>
    <row r="195" spans="2:51" s="14" customFormat="1" ht="13.5">
      <c r="B195" s="241"/>
      <c r="C195" s="242"/>
      <c r="D195" s="218" t="s">
        <v>172</v>
      </c>
      <c r="E195" s="243" t="s">
        <v>23</v>
      </c>
      <c r="F195" s="244" t="s">
        <v>1384</v>
      </c>
      <c r="G195" s="242"/>
      <c r="H195" s="243" t="s">
        <v>23</v>
      </c>
      <c r="I195" s="245"/>
      <c r="J195" s="242"/>
      <c r="K195" s="242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172</v>
      </c>
      <c r="AU195" s="250" t="s">
        <v>82</v>
      </c>
      <c r="AV195" s="14" t="s">
        <v>80</v>
      </c>
      <c r="AW195" s="14" t="s">
        <v>36</v>
      </c>
      <c r="AX195" s="14" t="s">
        <v>73</v>
      </c>
      <c r="AY195" s="250" t="s">
        <v>162</v>
      </c>
    </row>
    <row r="196" spans="2:51" s="12" customFormat="1" ht="13.5">
      <c r="B196" s="216"/>
      <c r="C196" s="217"/>
      <c r="D196" s="218" t="s">
        <v>172</v>
      </c>
      <c r="E196" s="219" t="s">
        <v>23</v>
      </c>
      <c r="F196" s="220" t="s">
        <v>1485</v>
      </c>
      <c r="G196" s="217"/>
      <c r="H196" s="221">
        <v>0.9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172</v>
      </c>
      <c r="AU196" s="227" t="s">
        <v>82</v>
      </c>
      <c r="AV196" s="12" t="s">
        <v>82</v>
      </c>
      <c r="AW196" s="12" t="s">
        <v>36</v>
      </c>
      <c r="AX196" s="12" t="s">
        <v>73</v>
      </c>
      <c r="AY196" s="227" t="s">
        <v>162</v>
      </c>
    </row>
    <row r="197" spans="2:51" s="13" customFormat="1" ht="13.5">
      <c r="B197" s="228"/>
      <c r="C197" s="229"/>
      <c r="D197" s="218" t="s">
        <v>172</v>
      </c>
      <c r="E197" s="230" t="s">
        <v>23</v>
      </c>
      <c r="F197" s="231" t="s">
        <v>174</v>
      </c>
      <c r="G197" s="229"/>
      <c r="H197" s="232">
        <v>0.9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172</v>
      </c>
      <c r="AU197" s="238" t="s">
        <v>82</v>
      </c>
      <c r="AV197" s="13" t="s">
        <v>170</v>
      </c>
      <c r="AW197" s="13" t="s">
        <v>36</v>
      </c>
      <c r="AX197" s="13" t="s">
        <v>80</v>
      </c>
      <c r="AY197" s="238" t="s">
        <v>162</v>
      </c>
    </row>
    <row r="198" spans="2:65" s="1" customFormat="1" ht="16.5" customHeight="1">
      <c r="B198" s="42"/>
      <c r="C198" s="204" t="s">
        <v>367</v>
      </c>
      <c r="D198" s="204" t="s">
        <v>165</v>
      </c>
      <c r="E198" s="205" t="s">
        <v>1486</v>
      </c>
      <c r="F198" s="206" t="s">
        <v>1487</v>
      </c>
      <c r="G198" s="207" t="s">
        <v>186</v>
      </c>
      <c r="H198" s="208">
        <v>9.2</v>
      </c>
      <c r="I198" s="209"/>
      <c r="J198" s="210">
        <f>ROUND(I198*H198,2)</f>
        <v>0</v>
      </c>
      <c r="K198" s="206" t="s">
        <v>169</v>
      </c>
      <c r="L198" s="62"/>
      <c r="M198" s="211" t="s">
        <v>23</v>
      </c>
      <c r="N198" s="212" t="s">
        <v>44</v>
      </c>
      <c r="O198" s="43"/>
      <c r="P198" s="213">
        <f>O198*H198</f>
        <v>0</v>
      </c>
      <c r="Q198" s="213">
        <v>0.00176</v>
      </c>
      <c r="R198" s="213">
        <f>Q198*H198</f>
        <v>0.016191999999999998</v>
      </c>
      <c r="S198" s="213">
        <v>0</v>
      </c>
      <c r="T198" s="214">
        <f>S198*H198</f>
        <v>0</v>
      </c>
      <c r="AR198" s="25" t="s">
        <v>266</v>
      </c>
      <c r="AT198" s="25" t="s">
        <v>165</v>
      </c>
      <c r="AU198" s="25" t="s">
        <v>82</v>
      </c>
      <c r="AY198" s="25" t="s">
        <v>162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5" t="s">
        <v>80</v>
      </c>
      <c r="BK198" s="215">
        <f>ROUND(I198*H198,2)</f>
        <v>0</v>
      </c>
      <c r="BL198" s="25" t="s">
        <v>266</v>
      </c>
      <c r="BM198" s="25" t="s">
        <v>1488</v>
      </c>
    </row>
    <row r="199" spans="2:51" s="14" customFormat="1" ht="13.5">
      <c r="B199" s="241"/>
      <c r="C199" s="242"/>
      <c r="D199" s="218" t="s">
        <v>172</v>
      </c>
      <c r="E199" s="243" t="s">
        <v>23</v>
      </c>
      <c r="F199" s="244" t="s">
        <v>1384</v>
      </c>
      <c r="G199" s="242"/>
      <c r="H199" s="243" t="s">
        <v>23</v>
      </c>
      <c r="I199" s="245"/>
      <c r="J199" s="242"/>
      <c r="K199" s="242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172</v>
      </c>
      <c r="AU199" s="250" t="s">
        <v>82</v>
      </c>
      <c r="AV199" s="14" t="s">
        <v>80</v>
      </c>
      <c r="AW199" s="14" t="s">
        <v>36</v>
      </c>
      <c r="AX199" s="14" t="s">
        <v>73</v>
      </c>
      <c r="AY199" s="250" t="s">
        <v>162</v>
      </c>
    </row>
    <row r="200" spans="2:51" s="12" customFormat="1" ht="13.5">
      <c r="B200" s="216"/>
      <c r="C200" s="217"/>
      <c r="D200" s="218" t="s">
        <v>172</v>
      </c>
      <c r="E200" s="219" t="s">
        <v>23</v>
      </c>
      <c r="F200" s="220" t="s">
        <v>1489</v>
      </c>
      <c r="G200" s="217"/>
      <c r="H200" s="221">
        <v>9.2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172</v>
      </c>
      <c r="AU200" s="227" t="s">
        <v>82</v>
      </c>
      <c r="AV200" s="12" t="s">
        <v>82</v>
      </c>
      <c r="AW200" s="12" t="s">
        <v>36</v>
      </c>
      <c r="AX200" s="12" t="s">
        <v>73</v>
      </c>
      <c r="AY200" s="227" t="s">
        <v>162</v>
      </c>
    </row>
    <row r="201" spans="2:51" s="13" customFormat="1" ht="13.5">
      <c r="B201" s="228"/>
      <c r="C201" s="229"/>
      <c r="D201" s="218" t="s">
        <v>172</v>
      </c>
      <c r="E201" s="230" t="s">
        <v>23</v>
      </c>
      <c r="F201" s="231" t="s">
        <v>174</v>
      </c>
      <c r="G201" s="229"/>
      <c r="H201" s="232">
        <v>9.2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172</v>
      </c>
      <c r="AU201" s="238" t="s">
        <v>82</v>
      </c>
      <c r="AV201" s="13" t="s">
        <v>170</v>
      </c>
      <c r="AW201" s="13" t="s">
        <v>36</v>
      </c>
      <c r="AX201" s="13" t="s">
        <v>80</v>
      </c>
      <c r="AY201" s="238" t="s">
        <v>162</v>
      </c>
    </row>
    <row r="202" spans="2:65" s="1" customFormat="1" ht="16.5" customHeight="1">
      <c r="B202" s="42"/>
      <c r="C202" s="204" t="s">
        <v>371</v>
      </c>
      <c r="D202" s="204" t="s">
        <v>165</v>
      </c>
      <c r="E202" s="205" t="s">
        <v>1490</v>
      </c>
      <c r="F202" s="206" t="s">
        <v>1491</v>
      </c>
      <c r="G202" s="207" t="s">
        <v>186</v>
      </c>
      <c r="H202" s="208">
        <v>11</v>
      </c>
      <c r="I202" s="209"/>
      <c r="J202" s="210">
        <f>ROUND(I202*H202,2)</f>
        <v>0</v>
      </c>
      <c r="K202" s="206" t="s">
        <v>169</v>
      </c>
      <c r="L202" s="62"/>
      <c r="M202" s="211" t="s">
        <v>23</v>
      </c>
      <c r="N202" s="212" t="s">
        <v>44</v>
      </c>
      <c r="O202" s="43"/>
      <c r="P202" s="213">
        <f>O202*H202</f>
        <v>0</v>
      </c>
      <c r="Q202" s="213">
        <v>0.00052</v>
      </c>
      <c r="R202" s="213">
        <f>Q202*H202</f>
        <v>0.005719999999999999</v>
      </c>
      <c r="S202" s="213">
        <v>0</v>
      </c>
      <c r="T202" s="214">
        <f>S202*H202</f>
        <v>0</v>
      </c>
      <c r="AR202" s="25" t="s">
        <v>266</v>
      </c>
      <c r="AT202" s="25" t="s">
        <v>165</v>
      </c>
      <c r="AU202" s="25" t="s">
        <v>82</v>
      </c>
      <c r="AY202" s="25" t="s">
        <v>162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5" t="s">
        <v>80</v>
      </c>
      <c r="BK202" s="215">
        <f>ROUND(I202*H202,2)</f>
        <v>0</v>
      </c>
      <c r="BL202" s="25" t="s">
        <v>266</v>
      </c>
      <c r="BM202" s="25" t="s">
        <v>1492</v>
      </c>
    </row>
    <row r="203" spans="2:51" s="14" customFormat="1" ht="13.5">
      <c r="B203" s="241"/>
      <c r="C203" s="242"/>
      <c r="D203" s="218" t="s">
        <v>172</v>
      </c>
      <c r="E203" s="243" t="s">
        <v>23</v>
      </c>
      <c r="F203" s="244" t="s">
        <v>1472</v>
      </c>
      <c r="G203" s="242"/>
      <c r="H203" s="243" t="s">
        <v>23</v>
      </c>
      <c r="I203" s="245"/>
      <c r="J203" s="242"/>
      <c r="K203" s="242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172</v>
      </c>
      <c r="AU203" s="250" t="s">
        <v>82</v>
      </c>
      <c r="AV203" s="14" t="s">
        <v>80</v>
      </c>
      <c r="AW203" s="14" t="s">
        <v>36</v>
      </c>
      <c r="AX203" s="14" t="s">
        <v>73</v>
      </c>
      <c r="AY203" s="250" t="s">
        <v>162</v>
      </c>
    </row>
    <row r="204" spans="2:51" s="12" customFormat="1" ht="13.5">
      <c r="B204" s="216"/>
      <c r="C204" s="217"/>
      <c r="D204" s="218" t="s">
        <v>172</v>
      </c>
      <c r="E204" s="219" t="s">
        <v>23</v>
      </c>
      <c r="F204" s="220" t="s">
        <v>1493</v>
      </c>
      <c r="G204" s="217"/>
      <c r="H204" s="221">
        <v>11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172</v>
      </c>
      <c r="AU204" s="227" t="s">
        <v>82</v>
      </c>
      <c r="AV204" s="12" t="s">
        <v>82</v>
      </c>
      <c r="AW204" s="12" t="s">
        <v>36</v>
      </c>
      <c r="AX204" s="12" t="s">
        <v>73</v>
      </c>
      <c r="AY204" s="227" t="s">
        <v>162</v>
      </c>
    </row>
    <row r="205" spans="2:51" s="13" customFormat="1" ht="13.5">
      <c r="B205" s="228"/>
      <c r="C205" s="229"/>
      <c r="D205" s="218" t="s">
        <v>172</v>
      </c>
      <c r="E205" s="230" t="s">
        <v>23</v>
      </c>
      <c r="F205" s="231" t="s">
        <v>174</v>
      </c>
      <c r="G205" s="229"/>
      <c r="H205" s="232">
        <v>11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172</v>
      </c>
      <c r="AU205" s="238" t="s">
        <v>82</v>
      </c>
      <c r="AV205" s="13" t="s">
        <v>170</v>
      </c>
      <c r="AW205" s="13" t="s">
        <v>36</v>
      </c>
      <c r="AX205" s="13" t="s">
        <v>80</v>
      </c>
      <c r="AY205" s="238" t="s">
        <v>162</v>
      </c>
    </row>
    <row r="206" spans="2:65" s="1" customFormat="1" ht="16.5" customHeight="1">
      <c r="B206" s="42"/>
      <c r="C206" s="204" t="s">
        <v>375</v>
      </c>
      <c r="D206" s="204" t="s">
        <v>165</v>
      </c>
      <c r="E206" s="205" t="s">
        <v>1494</v>
      </c>
      <c r="F206" s="206" t="s">
        <v>1495</v>
      </c>
      <c r="G206" s="207" t="s">
        <v>186</v>
      </c>
      <c r="H206" s="208">
        <v>6</v>
      </c>
      <c r="I206" s="209"/>
      <c r="J206" s="210">
        <f>ROUND(I206*H206,2)</f>
        <v>0</v>
      </c>
      <c r="K206" s="206" t="s">
        <v>169</v>
      </c>
      <c r="L206" s="62"/>
      <c r="M206" s="211" t="s">
        <v>23</v>
      </c>
      <c r="N206" s="212" t="s">
        <v>44</v>
      </c>
      <c r="O206" s="43"/>
      <c r="P206" s="213">
        <f>O206*H206</f>
        <v>0</v>
      </c>
      <c r="Q206" s="213">
        <v>0.00177</v>
      </c>
      <c r="R206" s="213">
        <f>Q206*H206</f>
        <v>0.010620000000000001</v>
      </c>
      <c r="S206" s="213">
        <v>0</v>
      </c>
      <c r="T206" s="214">
        <f>S206*H206</f>
        <v>0</v>
      </c>
      <c r="AR206" s="25" t="s">
        <v>266</v>
      </c>
      <c r="AT206" s="25" t="s">
        <v>165</v>
      </c>
      <c r="AU206" s="25" t="s">
        <v>82</v>
      </c>
      <c r="AY206" s="25" t="s">
        <v>162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5" t="s">
        <v>80</v>
      </c>
      <c r="BK206" s="215">
        <f>ROUND(I206*H206,2)</f>
        <v>0</v>
      </c>
      <c r="BL206" s="25" t="s">
        <v>266</v>
      </c>
      <c r="BM206" s="25" t="s">
        <v>1496</v>
      </c>
    </row>
    <row r="207" spans="2:51" s="14" customFormat="1" ht="13.5">
      <c r="B207" s="241"/>
      <c r="C207" s="242"/>
      <c r="D207" s="218" t="s">
        <v>172</v>
      </c>
      <c r="E207" s="243" t="s">
        <v>23</v>
      </c>
      <c r="F207" s="244" t="s">
        <v>1472</v>
      </c>
      <c r="G207" s="242"/>
      <c r="H207" s="243" t="s">
        <v>23</v>
      </c>
      <c r="I207" s="245"/>
      <c r="J207" s="242"/>
      <c r="K207" s="242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172</v>
      </c>
      <c r="AU207" s="250" t="s">
        <v>82</v>
      </c>
      <c r="AV207" s="14" t="s">
        <v>80</v>
      </c>
      <c r="AW207" s="14" t="s">
        <v>36</v>
      </c>
      <c r="AX207" s="14" t="s">
        <v>73</v>
      </c>
      <c r="AY207" s="250" t="s">
        <v>162</v>
      </c>
    </row>
    <row r="208" spans="2:51" s="12" customFormat="1" ht="13.5">
      <c r="B208" s="216"/>
      <c r="C208" s="217"/>
      <c r="D208" s="218" t="s">
        <v>172</v>
      </c>
      <c r="E208" s="219" t="s">
        <v>23</v>
      </c>
      <c r="F208" s="220" t="s">
        <v>778</v>
      </c>
      <c r="G208" s="217"/>
      <c r="H208" s="221">
        <v>6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172</v>
      </c>
      <c r="AU208" s="227" t="s">
        <v>82</v>
      </c>
      <c r="AV208" s="12" t="s">
        <v>82</v>
      </c>
      <c r="AW208" s="12" t="s">
        <v>36</v>
      </c>
      <c r="AX208" s="12" t="s">
        <v>73</v>
      </c>
      <c r="AY208" s="227" t="s">
        <v>162</v>
      </c>
    </row>
    <row r="209" spans="2:51" s="13" customFormat="1" ht="13.5">
      <c r="B209" s="228"/>
      <c r="C209" s="229"/>
      <c r="D209" s="218" t="s">
        <v>172</v>
      </c>
      <c r="E209" s="230" t="s">
        <v>23</v>
      </c>
      <c r="F209" s="231" t="s">
        <v>174</v>
      </c>
      <c r="G209" s="229"/>
      <c r="H209" s="232">
        <v>6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172</v>
      </c>
      <c r="AU209" s="238" t="s">
        <v>82</v>
      </c>
      <c r="AV209" s="13" t="s">
        <v>170</v>
      </c>
      <c r="AW209" s="13" t="s">
        <v>36</v>
      </c>
      <c r="AX209" s="13" t="s">
        <v>80</v>
      </c>
      <c r="AY209" s="238" t="s">
        <v>162</v>
      </c>
    </row>
    <row r="210" spans="2:65" s="1" customFormat="1" ht="16.5" customHeight="1">
      <c r="B210" s="42"/>
      <c r="C210" s="204" t="s">
        <v>381</v>
      </c>
      <c r="D210" s="204" t="s">
        <v>165</v>
      </c>
      <c r="E210" s="205" t="s">
        <v>1497</v>
      </c>
      <c r="F210" s="206" t="s">
        <v>1498</v>
      </c>
      <c r="G210" s="207" t="s">
        <v>186</v>
      </c>
      <c r="H210" s="208">
        <v>3.5</v>
      </c>
      <c r="I210" s="209"/>
      <c r="J210" s="210">
        <f>ROUND(I210*H210,2)</f>
        <v>0</v>
      </c>
      <c r="K210" s="206" t="s">
        <v>169</v>
      </c>
      <c r="L210" s="62"/>
      <c r="M210" s="211" t="s">
        <v>23</v>
      </c>
      <c r="N210" s="212" t="s">
        <v>44</v>
      </c>
      <c r="O210" s="43"/>
      <c r="P210" s="213">
        <f>O210*H210</f>
        <v>0</v>
      </c>
      <c r="Q210" s="213">
        <v>0.00145</v>
      </c>
      <c r="R210" s="213">
        <f>Q210*H210</f>
        <v>0.005075</v>
      </c>
      <c r="S210" s="213">
        <v>0</v>
      </c>
      <c r="T210" s="214">
        <f>S210*H210</f>
        <v>0</v>
      </c>
      <c r="AR210" s="25" t="s">
        <v>266</v>
      </c>
      <c r="AT210" s="25" t="s">
        <v>165</v>
      </c>
      <c r="AU210" s="25" t="s">
        <v>82</v>
      </c>
      <c r="AY210" s="25" t="s">
        <v>162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5" t="s">
        <v>80</v>
      </c>
      <c r="BK210" s="215">
        <f>ROUND(I210*H210,2)</f>
        <v>0</v>
      </c>
      <c r="BL210" s="25" t="s">
        <v>266</v>
      </c>
      <c r="BM210" s="25" t="s">
        <v>1499</v>
      </c>
    </row>
    <row r="211" spans="2:51" s="14" customFormat="1" ht="13.5">
      <c r="B211" s="241"/>
      <c r="C211" s="242"/>
      <c r="D211" s="218" t="s">
        <v>172</v>
      </c>
      <c r="E211" s="243" t="s">
        <v>23</v>
      </c>
      <c r="F211" s="244" t="s">
        <v>1384</v>
      </c>
      <c r="G211" s="242"/>
      <c r="H211" s="243" t="s">
        <v>23</v>
      </c>
      <c r="I211" s="245"/>
      <c r="J211" s="242"/>
      <c r="K211" s="242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172</v>
      </c>
      <c r="AU211" s="250" t="s">
        <v>82</v>
      </c>
      <c r="AV211" s="14" t="s">
        <v>80</v>
      </c>
      <c r="AW211" s="14" t="s">
        <v>36</v>
      </c>
      <c r="AX211" s="14" t="s">
        <v>73</v>
      </c>
      <c r="AY211" s="250" t="s">
        <v>162</v>
      </c>
    </row>
    <row r="212" spans="2:51" s="12" customFormat="1" ht="13.5">
      <c r="B212" s="216"/>
      <c r="C212" s="217"/>
      <c r="D212" s="218" t="s">
        <v>172</v>
      </c>
      <c r="E212" s="219" t="s">
        <v>23</v>
      </c>
      <c r="F212" s="220" t="s">
        <v>441</v>
      </c>
      <c r="G212" s="217"/>
      <c r="H212" s="221">
        <v>3.5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172</v>
      </c>
      <c r="AU212" s="227" t="s">
        <v>82</v>
      </c>
      <c r="AV212" s="12" t="s">
        <v>82</v>
      </c>
      <c r="AW212" s="12" t="s">
        <v>36</v>
      </c>
      <c r="AX212" s="12" t="s">
        <v>73</v>
      </c>
      <c r="AY212" s="227" t="s">
        <v>162</v>
      </c>
    </row>
    <row r="213" spans="2:51" s="13" customFormat="1" ht="13.5">
      <c r="B213" s="228"/>
      <c r="C213" s="229"/>
      <c r="D213" s="218" t="s">
        <v>172</v>
      </c>
      <c r="E213" s="230" t="s">
        <v>23</v>
      </c>
      <c r="F213" s="231" t="s">
        <v>174</v>
      </c>
      <c r="G213" s="229"/>
      <c r="H213" s="232">
        <v>3.5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172</v>
      </c>
      <c r="AU213" s="238" t="s">
        <v>82</v>
      </c>
      <c r="AV213" s="13" t="s">
        <v>170</v>
      </c>
      <c r="AW213" s="13" t="s">
        <v>36</v>
      </c>
      <c r="AX213" s="13" t="s">
        <v>80</v>
      </c>
      <c r="AY213" s="238" t="s">
        <v>162</v>
      </c>
    </row>
    <row r="214" spans="2:65" s="1" customFormat="1" ht="25.5" customHeight="1">
      <c r="B214" s="42"/>
      <c r="C214" s="204" t="s">
        <v>388</v>
      </c>
      <c r="D214" s="204" t="s">
        <v>165</v>
      </c>
      <c r="E214" s="205" t="s">
        <v>1500</v>
      </c>
      <c r="F214" s="206" t="s">
        <v>1501</v>
      </c>
      <c r="G214" s="207" t="s">
        <v>177</v>
      </c>
      <c r="H214" s="208">
        <v>8</v>
      </c>
      <c r="I214" s="209"/>
      <c r="J214" s="210">
        <f>ROUND(I214*H214,2)</f>
        <v>0</v>
      </c>
      <c r="K214" s="206" t="s">
        <v>169</v>
      </c>
      <c r="L214" s="62"/>
      <c r="M214" s="211" t="s">
        <v>23</v>
      </c>
      <c r="N214" s="212" t="s">
        <v>44</v>
      </c>
      <c r="O214" s="43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5" t="s">
        <v>266</v>
      </c>
      <c r="AT214" s="25" t="s">
        <v>165</v>
      </c>
      <c r="AU214" s="25" t="s">
        <v>82</v>
      </c>
      <c r="AY214" s="25" t="s">
        <v>162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5" t="s">
        <v>80</v>
      </c>
      <c r="BK214" s="215">
        <f>ROUND(I214*H214,2)</f>
        <v>0</v>
      </c>
      <c r="BL214" s="25" t="s">
        <v>266</v>
      </c>
      <c r="BM214" s="25" t="s">
        <v>1502</v>
      </c>
    </row>
    <row r="215" spans="2:65" s="1" customFormat="1" ht="25.5" customHeight="1">
      <c r="B215" s="42"/>
      <c r="C215" s="204" t="s">
        <v>393</v>
      </c>
      <c r="D215" s="204" t="s">
        <v>165</v>
      </c>
      <c r="E215" s="205" t="s">
        <v>1503</v>
      </c>
      <c r="F215" s="206" t="s">
        <v>1504</v>
      </c>
      <c r="G215" s="207" t="s">
        <v>177</v>
      </c>
      <c r="H215" s="208">
        <v>3</v>
      </c>
      <c r="I215" s="209"/>
      <c r="J215" s="210">
        <f>ROUND(I215*H215,2)</f>
        <v>0</v>
      </c>
      <c r="K215" s="206" t="s">
        <v>169</v>
      </c>
      <c r="L215" s="62"/>
      <c r="M215" s="211" t="s">
        <v>23</v>
      </c>
      <c r="N215" s="212" t="s">
        <v>44</v>
      </c>
      <c r="O215" s="43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5" t="s">
        <v>266</v>
      </c>
      <c r="AT215" s="25" t="s">
        <v>165</v>
      </c>
      <c r="AU215" s="25" t="s">
        <v>82</v>
      </c>
      <c r="AY215" s="25" t="s">
        <v>162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5" t="s">
        <v>80</v>
      </c>
      <c r="BK215" s="215">
        <f>ROUND(I215*H215,2)</f>
        <v>0</v>
      </c>
      <c r="BL215" s="25" t="s">
        <v>266</v>
      </c>
      <c r="BM215" s="25" t="s">
        <v>1505</v>
      </c>
    </row>
    <row r="216" spans="2:65" s="1" customFormat="1" ht="16.5" customHeight="1">
      <c r="B216" s="42"/>
      <c r="C216" s="204" t="s">
        <v>399</v>
      </c>
      <c r="D216" s="204" t="s">
        <v>165</v>
      </c>
      <c r="E216" s="205" t="s">
        <v>1506</v>
      </c>
      <c r="F216" s="206" t="s">
        <v>1507</v>
      </c>
      <c r="G216" s="207" t="s">
        <v>177</v>
      </c>
      <c r="H216" s="208">
        <v>1</v>
      </c>
      <c r="I216" s="209"/>
      <c r="J216" s="210">
        <f>ROUND(I216*H216,2)</f>
        <v>0</v>
      </c>
      <c r="K216" s="206" t="s">
        <v>169</v>
      </c>
      <c r="L216" s="62"/>
      <c r="M216" s="211" t="s">
        <v>23</v>
      </c>
      <c r="N216" s="212" t="s">
        <v>44</v>
      </c>
      <c r="O216" s="43"/>
      <c r="P216" s="213">
        <f>O216*H216</f>
        <v>0</v>
      </c>
      <c r="Q216" s="213">
        <v>0.00029</v>
      </c>
      <c r="R216" s="213">
        <f>Q216*H216</f>
        <v>0.00029</v>
      </c>
      <c r="S216" s="213">
        <v>0</v>
      </c>
      <c r="T216" s="214">
        <f>S216*H216</f>
        <v>0</v>
      </c>
      <c r="AR216" s="25" t="s">
        <v>266</v>
      </c>
      <c r="AT216" s="25" t="s">
        <v>165</v>
      </c>
      <c r="AU216" s="25" t="s">
        <v>82</v>
      </c>
      <c r="AY216" s="25" t="s">
        <v>162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5" t="s">
        <v>80</v>
      </c>
      <c r="BK216" s="215">
        <f>ROUND(I216*H216,2)</f>
        <v>0</v>
      </c>
      <c r="BL216" s="25" t="s">
        <v>266</v>
      </c>
      <c r="BM216" s="25" t="s">
        <v>1508</v>
      </c>
    </row>
    <row r="217" spans="2:51" s="14" customFormat="1" ht="13.5">
      <c r="B217" s="241"/>
      <c r="C217" s="242"/>
      <c r="D217" s="218" t="s">
        <v>172</v>
      </c>
      <c r="E217" s="243" t="s">
        <v>23</v>
      </c>
      <c r="F217" s="244" t="s">
        <v>1384</v>
      </c>
      <c r="G217" s="242"/>
      <c r="H217" s="243" t="s">
        <v>23</v>
      </c>
      <c r="I217" s="245"/>
      <c r="J217" s="242"/>
      <c r="K217" s="242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172</v>
      </c>
      <c r="AU217" s="250" t="s">
        <v>82</v>
      </c>
      <c r="AV217" s="14" t="s">
        <v>80</v>
      </c>
      <c r="AW217" s="14" t="s">
        <v>36</v>
      </c>
      <c r="AX217" s="14" t="s">
        <v>73</v>
      </c>
      <c r="AY217" s="250" t="s">
        <v>162</v>
      </c>
    </row>
    <row r="218" spans="2:51" s="12" customFormat="1" ht="13.5">
      <c r="B218" s="216"/>
      <c r="C218" s="217"/>
      <c r="D218" s="218" t="s">
        <v>172</v>
      </c>
      <c r="E218" s="219" t="s">
        <v>23</v>
      </c>
      <c r="F218" s="220" t="s">
        <v>303</v>
      </c>
      <c r="G218" s="217"/>
      <c r="H218" s="221">
        <v>1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172</v>
      </c>
      <c r="AU218" s="227" t="s">
        <v>82</v>
      </c>
      <c r="AV218" s="12" t="s">
        <v>82</v>
      </c>
      <c r="AW218" s="12" t="s">
        <v>36</v>
      </c>
      <c r="AX218" s="12" t="s">
        <v>73</v>
      </c>
      <c r="AY218" s="227" t="s">
        <v>162</v>
      </c>
    </row>
    <row r="219" spans="2:51" s="13" customFormat="1" ht="13.5">
      <c r="B219" s="228"/>
      <c r="C219" s="229"/>
      <c r="D219" s="218" t="s">
        <v>172</v>
      </c>
      <c r="E219" s="230" t="s">
        <v>23</v>
      </c>
      <c r="F219" s="231" t="s">
        <v>174</v>
      </c>
      <c r="G219" s="229"/>
      <c r="H219" s="232">
        <v>1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172</v>
      </c>
      <c r="AU219" s="238" t="s">
        <v>82</v>
      </c>
      <c r="AV219" s="13" t="s">
        <v>170</v>
      </c>
      <c r="AW219" s="13" t="s">
        <v>36</v>
      </c>
      <c r="AX219" s="13" t="s">
        <v>80</v>
      </c>
      <c r="AY219" s="238" t="s">
        <v>162</v>
      </c>
    </row>
    <row r="220" spans="2:65" s="1" customFormat="1" ht="16.5" customHeight="1">
      <c r="B220" s="42"/>
      <c r="C220" s="204" t="s">
        <v>405</v>
      </c>
      <c r="D220" s="204" t="s">
        <v>165</v>
      </c>
      <c r="E220" s="205" t="s">
        <v>1509</v>
      </c>
      <c r="F220" s="206" t="s">
        <v>1510</v>
      </c>
      <c r="G220" s="207" t="s">
        <v>186</v>
      </c>
      <c r="H220" s="208">
        <v>30.6</v>
      </c>
      <c r="I220" s="209"/>
      <c r="J220" s="210">
        <f>ROUND(I220*H220,2)</f>
        <v>0</v>
      </c>
      <c r="K220" s="206" t="s">
        <v>169</v>
      </c>
      <c r="L220" s="62"/>
      <c r="M220" s="211" t="s">
        <v>23</v>
      </c>
      <c r="N220" s="212" t="s">
        <v>44</v>
      </c>
      <c r="O220" s="43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25" t="s">
        <v>266</v>
      </c>
      <c r="AT220" s="25" t="s">
        <v>165</v>
      </c>
      <c r="AU220" s="25" t="s">
        <v>82</v>
      </c>
      <c r="AY220" s="25" t="s">
        <v>162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5" t="s">
        <v>80</v>
      </c>
      <c r="BK220" s="215">
        <f>ROUND(I220*H220,2)</f>
        <v>0</v>
      </c>
      <c r="BL220" s="25" t="s">
        <v>266</v>
      </c>
      <c r="BM220" s="25" t="s">
        <v>1511</v>
      </c>
    </row>
    <row r="221" spans="2:65" s="1" customFormat="1" ht="16.5" customHeight="1">
      <c r="B221" s="42"/>
      <c r="C221" s="204" t="s">
        <v>412</v>
      </c>
      <c r="D221" s="204" t="s">
        <v>165</v>
      </c>
      <c r="E221" s="205" t="s">
        <v>1512</v>
      </c>
      <c r="F221" s="206" t="s">
        <v>1513</v>
      </c>
      <c r="G221" s="207" t="s">
        <v>177</v>
      </c>
      <c r="H221" s="208">
        <v>3</v>
      </c>
      <c r="I221" s="209"/>
      <c r="J221" s="210">
        <f>ROUND(I221*H221,2)</f>
        <v>0</v>
      </c>
      <c r="K221" s="206" t="s">
        <v>169</v>
      </c>
      <c r="L221" s="62"/>
      <c r="M221" s="211" t="s">
        <v>23</v>
      </c>
      <c r="N221" s="212" t="s">
        <v>44</v>
      </c>
      <c r="O221" s="43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25" t="s">
        <v>266</v>
      </c>
      <c r="AT221" s="25" t="s">
        <v>165</v>
      </c>
      <c r="AU221" s="25" t="s">
        <v>82</v>
      </c>
      <c r="AY221" s="25" t="s">
        <v>162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5" t="s">
        <v>80</v>
      </c>
      <c r="BK221" s="215">
        <f>ROUND(I221*H221,2)</f>
        <v>0</v>
      </c>
      <c r="BL221" s="25" t="s">
        <v>266</v>
      </c>
      <c r="BM221" s="25" t="s">
        <v>1514</v>
      </c>
    </row>
    <row r="222" spans="2:51" s="14" customFormat="1" ht="13.5">
      <c r="B222" s="241"/>
      <c r="C222" s="242"/>
      <c r="D222" s="218" t="s">
        <v>172</v>
      </c>
      <c r="E222" s="243" t="s">
        <v>23</v>
      </c>
      <c r="F222" s="244" t="s">
        <v>1515</v>
      </c>
      <c r="G222" s="242"/>
      <c r="H222" s="243" t="s">
        <v>23</v>
      </c>
      <c r="I222" s="245"/>
      <c r="J222" s="242"/>
      <c r="K222" s="242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172</v>
      </c>
      <c r="AU222" s="250" t="s">
        <v>82</v>
      </c>
      <c r="AV222" s="14" t="s">
        <v>80</v>
      </c>
      <c r="AW222" s="14" t="s">
        <v>36</v>
      </c>
      <c r="AX222" s="14" t="s">
        <v>73</v>
      </c>
      <c r="AY222" s="250" t="s">
        <v>162</v>
      </c>
    </row>
    <row r="223" spans="2:51" s="12" customFormat="1" ht="13.5">
      <c r="B223" s="216"/>
      <c r="C223" s="217"/>
      <c r="D223" s="218" t="s">
        <v>172</v>
      </c>
      <c r="E223" s="219" t="s">
        <v>23</v>
      </c>
      <c r="F223" s="220" t="s">
        <v>342</v>
      </c>
      <c r="G223" s="217"/>
      <c r="H223" s="221">
        <v>3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172</v>
      </c>
      <c r="AU223" s="227" t="s">
        <v>82</v>
      </c>
      <c r="AV223" s="12" t="s">
        <v>82</v>
      </c>
      <c r="AW223" s="12" t="s">
        <v>36</v>
      </c>
      <c r="AX223" s="12" t="s">
        <v>73</v>
      </c>
      <c r="AY223" s="227" t="s">
        <v>162</v>
      </c>
    </row>
    <row r="224" spans="2:51" s="13" customFormat="1" ht="13.5">
      <c r="B224" s="228"/>
      <c r="C224" s="229"/>
      <c r="D224" s="218" t="s">
        <v>172</v>
      </c>
      <c r="E224" s="230" t="s">
        <v>23</v>
      </c>
      <c r="F224" s="231" t="s">
        <v>174</v>
      </c>
      <c r="G224" s="229"/>
      <c r="H224" s="232">
        <v>3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172</v>
      </c>
      <c r="AU224" s="238" t="s">
        <v>82</v>
      </c>
      <c r="AV224" s="13" t="s">
        <v>170</v>
      </c>
      <c r="AW224" s="13" t="s">
        <v>36</v>
      </c>
      <c r="AX224" s="13" t="s">
        <v>80</v>
      </c>
      <c r="AY224" s="238" t="s">
        <v>162</v>
      </c>
    </row>
    <row r="225" spans="2:65" s="1" customFormat="1" ht="38.25" customHeight="1">
      <c r="B225" s="42"/>
      <c r="C225" s="204" t="s">
        <v>416</v>
      </c>
      <c r="D225" s="204" t="s">
        <v>165</v>
      </c>
      <c r="E225" s="205" t="s">
        <v>1516</v>
      </c>
      <c r="F225" s="206" t="s">
        <v>1517</v>
      </c>
      <c r="G225" s="207" t="s">
        <v>313</v>
      </c>
      <c r="H225" s="208">
        <v>0.052</v>
      </c>
      <c r="I225" s="209"/>
      <c r="J225" s="210">
        <f>ROUND(I225*H225,2)</f>
        <v>0</v>
      </c>
      <c r="K225" s="206" t="s">
        <v>169</v>
      </c>
      <c r="L225" s="62"/>
      <c r="M225" s="211" t="s">
        <v>23</v>
      </c>
      <c r="N225" s="212" t="s">
        <v>44</v>
      </c>
      <c r="O225" s="43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5" t="s">
        <v>266</v>
      </c>
      <c r="AT225" s="25" t="s">
        <v>165</v>
      </c>
      <c r="AU225" s="25" t="s">
        <v>82</v>
      </c>
      <c r="AY225" s="25" t="s">
        <v>162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5" t="s">
        <v>80</v>
      </c>
      <c r="BK225" s="215">
        <f>ROUND(I225*H225,2)</f>
        <v>0</v>
      </c>
      <c r="BL225" s="25" t="s">
        <v>266</v>
      </c>
      <c r="BM225" s="25" t="s">
        <v>1518</v>
      </c>
    </row>
    <row r="226" spans="2:63" s="11" customFormat="1" ht="29.85" customHeight="1">
      <c r="B226" s="188"/>
      <c r="C226" s="189"/>
      <c r="D226" s="190" t="s">
        <v>72</v>
      </c>
      <c r="E226" s="202" t="s">
        <v>1519</v>
      </c>
      <c r="F226" s="202" t="s">
        <v>1520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SUM(P227:P249)</f>
        <v>0</v>
      </c>
      <c r="Q226" s="196"/>
      <c r="R226" s="197">
        <f>SUM(R227:R249)</f>
        <v>0.06437</v>
      </c>
      <c r="S226" s="196"/>
      <c r="T226" s="198">
        <f>SUM(T227:T249)</f>
        <v>0</v>
      </c>
      <c r="AR226" s="199" t="s">
        <v>82</v>
      </c>
      <c r="AT226" s="200" t="s">
        <v>72</v>
      </c>
      <c r="AU226" s="200" t="s">
        <v>80</v>
      </c>
      <c r="AY226" s="199" t="s">
        <v>162</v>
      </c>
      <c r="BK226" s="201">
        <f>SUM(BK227:BK249)</f>
        <v>0</v>
      </c>
    </row>
    <row r="227" spans="2:65" s="1" customFormat="1" ht="25.5" customHeight="1">
      <c r="B227" s="42"/>
      <c r="C227" s="204" t="s">
        <v>421</v>
      </c>
      <c r="D227" s="204" t="s">
        <v>165</v>
      </c>
      <c r="E227" s="205" t="s">
        <v>1521</v>
      </c>
      <c r="F227" s="206" t="s">
        <v>1522</v>
      </c>
      <c r="G227" s="207" t="s">
        <v>186</v>
      </c>
      <c r="H227" s="208">
        <v>18</v>
      </c>
      <c r="I227" s="209"/>
      <c r="J227" s="210">
        <f>ROUND(I227*H227,2)</f>
        <v>0</v>
      </c>
      <c r="K227" s="206" t="s">
        <v>169</v>
      </c>
      <c r="L227" s="62"/>
      <c r="M227" s="211" t="s">
        <v>23</v>
      </c>
      <c r="N227" s="212" t="s">
        <v>44</v>
      </c>
      <c r="O227" s="43"/>
      <c r="P227" s="213">
        <f>O227*H227</f>
        <v>0</v>
      </c>
      <c r="Q227" s="213">
        <v>0.0007</v>
      </c>
      <c r="R227" s="213">
        <f>Q227*H227</f>
        <v>0.0126</v>
      </c>
      <c r="S227" s="213">
        <v>0</v>
      </c>
      <c r="T227" s="214">
        <f>S227*H227</f>
        <v>0</v>
      </c>
      <c r="AR227" s="25" t="s">
        <v>266</v>
      </c>
      <c r="AT227" s="25" t="s">
        <v>165</v>
      </c>
      <c r="AU227" s="25" t="s">
        <v>82</v>
      </c>
      <c r="AY227" s="25" t="s">
        <v>162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5" t="s">
        <v>80</v>
      </c>
      <c r="BK227" s="215">
        <f>ROUND(I227*H227,2)</f>
        <v>0</v>
      </c>
      <c r="BL227" s="25" t="s">
        <v>266</v>
      </c>
      <c r="BM227" s="25" t="s">
        <v>1523</v>
      </c>
    </row>
    <row r="228" spans="2:51" s="14" customFormat="1" ht="13.5">
      <c r="B228" s="241"/>
      <c r="C228" s="242"/>
      <c r="D228" s="218" t="s">
        <v>172</v>
      </c>
      <c r="E228" s="243" t="s">
        <v>23</v>
      </c>
      <c r="F228" s="244" t="s">
        <v>1524</v>
      </c>
      <c r="G228" s="242"/>
      <c r="H228" s="243" t="s">
        <v>23</v>
      </c>
      <c r="I228" s="245"/>
      <c r="J228" s="242"/>
      <c r="K228" s="242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172</v>
      </c>
      <c r="AU228" s="250" t="s">
        <v>82</v>
      </c>
      <c r="AV228" s="14" t="s">
        <v>80</v>
      </c>
      <c r="AW228" s="14" t="s">
        <v>36</v>
      </c>
      <c r="AX228" s="14" t="s">
        <v>73</v>
      </c>
      <c r="AY228" s="250" t="s">
        <v>162</v>
      </c>
    </row>
    <row r="229" spans="2:51" s="12" customFormat="1" ht="13.5">
      <c r="B229" s="216"/>
      <c r="C229" s="217"/>
      <c r="D229" s="218" t="s">
        <v>172</v>
      </c>
      <c r="E229" s="219" t="s">
        <v>23</v>
      </c>
      <c r="F229" s="220" t="s">
        <v>1525</v>
      </c>
      <c r="G229" s="217"/>
      <c r="H229" s="221">
        <v>18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172</v>
      </c>
      <c r="AU229" s="227" t="s">
        <v>82</v>
      </c>
      <c r="AV229" s="12" t="s">
        <v>82</v>
      </c>
      <c r="AW229" s="12" t="s">
        <v>36</v>
      </c>
      <c r="AX229" s="12" t="s">
        <v>73</v>
      </c>
      <c r="AY229" s="227" t="s">
        <v>162</v>
      </c>
    </row>
    <row r="230" spans="2:51" s="13" customFormat="1" ht="13.5">
      <c r="B230" s="228"/>
      <c r="C230" s="229"/>
      <c r="D230" s="218" t="s">
        <v>172</v>
      </c>
      <c r="E230" s="230" t="s">
        <v>23</v>
      </c>
      <c r="F230" s="231" t="s">
        <v>174</v>
      </c>
      <c r="G230" s="229"/>
      <c r="H230" s="232">
        <v>18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172</v>
      </c>
      <c r="AU230" s="238" t="s">
        <v>82</v>
      </c>
      <c r="AV230" s="13" t="s">
        <v>170</v>
      </c>
      <c r="AW230" s="13" t="s">
        <v>36</v>
      </c>
      <c r="AX230" s="13" t="s">
        <v>80</v>
      </c>
      <c r="AY230" s="238" t="s">
        <v>162</v>
      </c>
    </row>
    <row r="231" spans="2:65" s="1" customFormat="1" ht="25.5" customHeight="1">
      <c r="B231" s="42"/>
      <c r="C231" s="204" t="s">
        <v>427</v>
      </c>
      <c r="D231" s="204" t="s">
        <v>165</v>
      </c>
      <c r="E231" s="205" t="s">
        <v>1526</v>
      </c>
      <c r="F231" s="206" t="s">
        <v>1527</v>
      </c>
      <c r="G231" s="207" t="s">
        <v>186</v>
      </c>
      <c r="H231" s="208">
        <v>43</v>
      </c>
      <c r="I231" s="209"/>
      <c r="J231" s="210">
        <f>ROUND(I231*H231,2)</f>
        <v>0</v>
      </c>
      <c r="K231" s="206" t="s">
        <v>169</v>
      </c>
      <c r="L231" s="62"/>
      <c r="M231" s="211" t="s">
        <v>23</v>
      </c>
      <c r="N231" s="212" t="s">
        <v>44</v>
      </c>
      <c r="O231" s="43"/>
      <c r="P231" s="213">
        <f>O231*H231</f>
        <v>0</v>
      </c>
      <c r="Q231" s="213">
        <v>0.00078</v>
      </c>
      <c r="R231" s="213">
        <f>Q231*H231</f>
        <v>0.03354</v>
      </c>
      <c r="S231" s="213">
        <v>0</v>
      </c>
      <c r="T231" s="214">
        <f>S231*H231</f>
        <v>0</v>
      </c>
      <c r="AR231" s="25" t="s">
        <v>266</v>
      </c>
      <c r="AT231" s="25" t="s">
        <v>165</v>
      </c>
      <c r="AU231" s="25" t="s">
        <v>82</v>
      </c>
      <c r="AY231" s="25" t="s">
        <v>162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5" t="s">
        <v>80</v>
      </c>
      <c r="BK231" s="215">
        <f>ROUND(I231*H231,2)</f>
        <v>0</v>
      </c>
      <c r="BL231" s="25" t="s">
        <v>266</v>
      </c>
      <c r="BM231" s="25" t="s">
        <v>1528</v>
      </c>
    </row>
    <row r="232" spans="2:51" s="14" customFormat="1" ht="13.5">
      <c r="B232" s="241"/>
      <c r="C232" s="242"/>
      <c r="D232" s="218" t="s">
        <v>172</v>
      </c>
      <c r="E232" s="243" t="s">
        <v>23</v>
      </c>
      <c r="F232" s="244" t="s">
        <v>1524</v>
      </c>
      <c r="G232" s="242"/>
      <c r="H232" s="243" t="s">
        <v>23</v>
      </c>
      <c r="I232" s="245"/>
      <c r="J232" s="242"/>
      <c r="K232" s="242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172</v>
      </c>
      <c r="AU232" s="250" t="s">
        <v>82</v>
      </c>
      <c r="AV232" s="14" t="s">
        <v>80</v>
      </c>
      <c r="AW232" s="14" t="s">
        <v>36</v>
      </c>
      <c r="AX232" s="14" t="s">
        <v>73</v>
      </c>
      <c r="AY232" s="250" t="s">
        <v>162</v>
      </c>
    </row>
    <row r="233" spans="2:51" s="12" customFormat="1" ht="13.5">
      <c r="B233" s="216"/>
      <c r="C233" s="217"/>
      <c r="D233" s="218" t="s">
        <v>172</v>
      </c>
      <c r="E233" s="219" t="s">
        <v>23</v>
      </c>
      <c r="F233" s="220" t="s">
        <v>1529</v>
      </c>
      <c r="G233" s="217"/>
      <c r="H233" s="221">
        <v>38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172</v>
      </c>
      <c r="AU233" s="227" t="s">
        <v>82</v>
      </c>
      <c r="AV233" s="12" t="s">
        <v>82</v>
      </c>
      <c r="AW233" s="12" t="s">
        <v>36</v>
      </c>
      <c r="AX233" s="12" t="s">
        <v>73</v>
      </c>
      <c r="AY233" s="227" t="s">
        <v>162</v>
      </c>
    </row>
    <row r="234" spans="2:51" s="12" customFormat="1" ht="13.5">
      <c r="B234" s="216"/>
      <c r="C234" s="217"/>
      <c r="D234" s="218" t="s">
        <v>172</v>
      </c>
      <c r="E234" s="219" t="s">
        <v>23</v>
      </c>
      <c r="F234" s="220" t="s">
        <v>1530</v>
      </c>
      <c r="G234" s="217"/>
      <c r="H234" s="221">
        <v>5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172</v>
      </c>
      <c r="AU234" s="227" t="s">
        <v>82</v>
      </c>
      <c r="AV234" s="12" t="s">
        <v>82</v>
      </c>
      <c r="AW234" s="12" t="s">
        <v>36</v>
      </c>
      <c r="AX234" s="12" t="s">
        <v>73</v>
      </c>
      <c r="AY234" s="227" t="s">
        <v>162</v>
      </c>
    </row>
    <row r="235" spans="2:51" s="13" customFormat="1" ht="13.5">
      <c r="B235" s="228"/>
      <c r="C235" s="229"/>
      <c r="D235" s="218" t="s">
        <v>172</v>
      </c>
      <c r="E235" s="230" t="s">
        <v>23</v>
      </c>
      <c r="F235" s="231" t="s">
        <v>174</v>
      </c>
      <c r="G235" s="229"/>
      <c r="H235" s="232">
        <v>43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172</v>
      </c>
      <c r="AU235" s="238" t="s">
        <v>82</v>
      </c>
      <c r="AV235" s="13" t="s">
        <v>170</v>
      </c>
      <c r="AW235" s="13" t="s">
        <v>36</v>
      </c>
      <c r="AX235" s="13" t="s">
        <v>80</v>
      </c>
      <c r="AY235" s="238" t="s">
        <v>162</v>
      </c>
    </row>
    <row r="236" spans="2:65" s="1" customFormat="1" ht="38.25" customHeight="1">
      <c r="B236" s="42"/>
      <c r="C236" s="204" t="s">
        <v>432</v>
      </c>
      <c r="D236" s="204" t="s">
        <v>165</v>
      </c>
      <c r="E236" s="205" t="s">
        <v>1531</v>
      </c>
      <c r="F236" s="206" t="s">
        <v>1532</v>
      </c>
      <c r="G236" s="207" t="s">
        <v>186</v>
      </c>
      <c r="H236" s="208">
        <v>61</v>
      </c>
      <c r="I236" s="209"/>
      <c r="J236" s="210">
        <f>ROUND(I236*H236,2)</f>
        <v>0</v>
      </c>
      <c r="K236" s="206" t="s">
        <v>169</v>
      </c>
      <c r="L236" s="62"/>
      <c r="M236" s="211" t="s">
        <v>23</v>
      </c>
      <c r="N236" s="212" t="s">
        <v>44</v>
      </c>
      <c r="O236" s="43"/>
      <c r="P236" s="213">
        <f>O236*H236</f>
        <v>0</v>
      </c>
      <c r="Q236" s="213">
        <v>7E-05</v>
      </c>
      <c r="R236" s="213">
        <f>Q236*H236</f>
        <v>0.0042699999999999995</v>
      </c>
      <c r="S236" s="213">
        <v>0</v>
      </c>
      <c r="T236" s="214">
        <f>S236*H236</f>
        <v>0</v>
      </c>
      <c r="AR236" s="25" t="s">
        <v>266</v>
      </c>
      <c r="AT236" s="25" t="s">
        <v>165</v>
      </c>
      <c r="AU236" s="25" t="s">
        <v>82</v>
      </c>
      <c r="AY236" s="25" t="s">
        <v>162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5" t="s">
        <v>80</v>
      </c>
      <c r="BK236" s="215">
        <f>ROUND(I236*H236,2)</f>
        <v>0</v>
      </c>
      <c r="BL236" s="25" t="s">
        <v>266</v>
      </c>
      <c r="BM236" s="25" t="s">
        <v>1533</v>
      </c>
    </row>
    <row r="237" spans="2:65" s="1" customFormat="1" ht="16.5" customHeight="1">
      <c r="B237" s="42"/>
      <c r="C237" s="204" t="s">
        <v>437</v>
      </c>
      <c r="D237" s="204" t="s">
        <v>165</v>
      </c>
      <c r="E237" s="205" t="s">
        <v>1534</v>
      </c>
      <c r="F237" s="206" t="s">
        <v>1535</v>
      </c>
      <c r="G237" s="207" t="s">
        <v>177</v>
      </c>
      <c r="H237" s="208">
        <v>23</v>
      </c>
      <c r="I237" s="209"/>
      <c r="J237" s="210">
        <f>ROUND(I237*H237,2)</f>
        <v>0</v>
      </c>
      <c r="K237" s="206" t="s">
        <v>169</v>
      </c>
      <c r="L237" s="62"/>
      <c r="M237" s="211" t="s">
        <v>23</v>
      </c>
      <c r="N237" s="212" t="s">
        <v>44</v>
      </c>
      <c r="O237" s="43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5" t="s">
        <v>266</v>
      </c>
      <c r="AT237" s="25" t="s">
        <v>165</v>
      </c>
      <c r="AU237" s="25" t="s">
        <v>82</v>
      </c>
      <c r="AY237" s="25" t="s">
        <v>162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5" t="s">
        <v>80</v>
      </c>
      <c r="BK237" s="215">
        <f>ROUND(I237*H237,2)</f>
        <v>0</v>
      </c>
      <c r="BL237" s="25" t="s">
        <v>266</v>
      </c>
      <c r="BM237" s="25" t="s">
        <v>1536</v>
      </c>
    </row>
    <row r="238" spans="2:65" s="1" customFormat="1" ht="25.5" customHeight="1">
      <c r="B238" s="42"/>
      <c r="C238" s="204" t="s">
        <v>442</v>
      </c>
      <c r="D238" s="204" t="s">
        <v>165</v>
      </c>
      <c r="E238" s="205" t="s">
        <v>1537</v>
      </c>
      <c r="F238" s="206" t="s">
        <v>1538</v>
      </c>
      <c r="G238" s="207" t="s">
        <v>177</v>
      </c>
      <c r="H238" s="208">
        <v>2</v>
      </c>
      <c r="I238" s="209"/>
      <c r="J238" s="210">
        <f>ROUND(I238*H238,2)</f>
        <v>0</v>
      </c>
      <c r="K238" s="206" t="s">
        <v>169</v>
      </c>
      <c r="L238" s="62"/>
      <c r="M238" s="211" t="s">
        <v>23</v>
      </c>
      <c r="N238" s="212" t="s">
        <v>44</v>
      </c>
      <c r="O238" s="43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5" t="s">
        <v>266</v>
      </c>
      <c r="AT238" s="25" t="s">
        <v>165</v>
      </c>
      <c r="AU238" s="25" t="s">
        <v>82</v>
      </c>
      <c r="AY238" s="25" t="s">
        <v>162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5" t="s">
        <v>80</v>
      </c>
      <c r="BK238" s="215">
        <f>ROUND(I238*H238,2)</f>
        <v>0</v>
      </c>
      <c r="BL238" s="25" t="s">
        <v>266</v>
      </c>
      <c r="BM238" s="25" t="s">
        <v>1539</v>
      </c>
    </row>
    <row r="239" spans="2:65" s="1" customFormat="1" ht="16.5" customHeight="1">
      <c r="B239" s="42"/>
      <c r="C239" s="204" t="s">
        <v>448</v>
      </c>
      <c r="D239" s="204" t="s">
        <v>165</v>
      </c>
      <c r="E239" s="205" t="s">
        <v>1540</v>
      </c>
      <c r="F239" s="206" t="s">
        <v>1541</v>
      </c>
      <c r="G239" s="207" t="s">
        <v>177</v>
      </c>
      <c r="H239" s="208">
        <v>4</v>
      </c>
      <c r="I239" s="209"/>
      <c r="J239" s="210">
        <f>ROUND(I239*H239,2)</f>
        <v>0</v>
      </c>
      <c r="K239" s="206" t="s">
        <v>169</v>
      </c>
      <c r="L239" s="62"/>
      <c r="M239" s="211" t="s">
        <v>23</v>
      </c>
      <c r="N239" s="212" t="s">
        <v>44</v>
      </c>
      <c r="O239" s="43"/>
      <c r="P239" s="213">
        <f>O239*H239</f>
        <v>0</v>
      </c>
      <c r="Q239" s="213">
        <v>0.00017</v>
      </c>
      <c r="R239" s="213">
        <f>Q239*H239</f>
        <v>0.00068</v>
      </c>
      <c r="S239" s="213">
        <v>0</v>
      </c>
      <c r="T239" s="214">
        <f>S239*H239</f>
        <v>0</v>
      </c>
      <c r="AR239" s="25" t="s">
        <v>266</v>
      </c>
      <c r="AT239" s="25" t="s">
        <v>165</v>
      </c>
      <c r="AU239" s="25" t="s">
        <v>82</v>
      </c>
      <c r="AY239" s="25" t="s">
        <v>162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5" t="s">
        <v>80</v>
      </c>
      <c r="BK239" s="215">
        <f>ROUND(I239*H239,2)</f>
        <v>0</v>
      </c>
      <c r="BL239" s="25" t="s">
        <v>266</v>
      </c>
      <c r="BM239" s="25" t="s">
        <v>1542</v>
      </c>
    </row>
    <row r="240" spans="2:51" s="14" customFormat="1" ht="13.5">
      <c r="B240" s="241"/>
      <c r="C240" s="242"/>
      <c r="D240" s="218" t="s">
        <v>172</v>
      </c>
      <c r="E240" s="243" t="s">
        <v>23</v>
      </c>
      <c r="F240" s="244" t="s">
        <v>1524</v>
      </c>
      <c r="G240" s="242"/>
      <c r="H240" s="243" t="s">
        <v>23</v>
      </c>
      <c r="I240" s="245"/>
      <c r="J240" s="242"/>
      <c r="K240" s="242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172</v>
      </c>
      <c r="AU240" s="250" t="s">
        <v>82</v>
      </c>
      <c r="AV240" s="14" t="s">
        <v>80</v>
      </c>
      <c r="AW240" s="14" t="s">
        <v>36</v>
      </c>
      <c r="AX240" s="14" t="s">
        <v>73</v>
      </c>
      <c r="AY240" s="250" t="s">
        <v>162</v>
      </c>
    </row>
    <row r="241" spans="2:51" s="12" customFormat="1" ht="13.5">
      <c r="B241" s="216"/>
      <c r="C241" s="217"/>
      <c r="D241" s="218" t="s">
        <v>172</v>
      </c>
      <c r="E241" s="219" t="s">
        <v>23</v>
      </c>
      <c r="F241" s="220" t="s">
        <v>353</v>
      </c>
      <c r="G241" s="217"/>
      <c r="H241" s="221">
        <v>4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172</v>
      </c>
      <c r="AU241" s="227" t="s">
        <v>82</v>
      </c>
      <c r="AV241" s="12" t="s">
        <v>82</v>
      </c>
      <c r="AW241" s="12" t="s">
        <v>36</v>
      </c>
      <c r="AX241" s="12" t="s">
        <v>73</v>
      </c>
      <c r="AY241" s="227" t="s">
        <v>162</v>
      </c>
    </row>
    <row r="242" spans="2:51" s="13" customFormat="1" ht="13.5">
      <c r="B242" s="228"/>
      <c r="C242" s="229"/>
      <c r="D242" s="218" t="s">
        <v>172</v>
      </c>
      <c r="E242" s="230" t="s">
        <v>23</v>
      </c>
      <c r="F242" s="231" t="s">
        <v>174</v>
      </c>
      <c r="G242" s="229"/>
      <c r="H242" s="232">
        <v>4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172</v>
      </c>
      <c r="AU242" s="238" t="s">
        <v>82</v>
      </c>
      <c r="AV242" s="13" t="s">
        <v>170</v>
      </c>
      <c r="AW242" s="13" t="s">
        <v>36</v>
      </c>
      <c r="AX242" s="13" t="s">
        <v>80</v>
      </c>
      <c r="AY242" s="238" t="s">
        <v>162</v>
      </c>
    </row>
    <row r="243" spans="2:65" s="1" customFormat="1" ht="16.5" customHeight="1">
      <c r="B243" s="42"/>
      <c r="C243" s="204" t="s">
        <v>454</v>
      </c>
      <c r="D243" s="204" t="s">
        <v>165</v>
      </c>
      <c r="E243" s="205" t="s">
        <v>1543</v>
      </c>
      <c r="F243" s="206" t="s">
        <v>1544</v>
      </c>
      <c r="G243" s="207" t="s">
        <v>177</v>
      </c>
      <c r="H243" s="208">
        <v>6</v>
      </c>
      <c r="I243" s="209"/>
      <c r="J243" s="210">
        <f>ROUND(I243*H243,2)</f>
        <v>0</v>
      </c>
      <c r="K243" s="206" t="s">
        <v>169</v>
      </c>
      <c r="L243" s="62"/>
      <c r="M243" s="211" t="s">
        <v>23</v>
      </c>
      <c r="N243" s="212" t="s">
        <v>44</v>
      </c>
      <c r="O243" s="43"/>
      <c r="P243" s="213">
        <f>O243*H243</f>
        <v>0</v>
      </c>
      <c r="Q243" s="213">
        <v>0.00018</v>
      </c>
      <c r="R243" s="213">
        <f>Q243*H243</f>
        <v>0.00108</v>
      </c>
      <c r="S243" s="213">
        <v>0</v>
      </c>
      <c r="T243" s="214">
        <f>S243*H243</f>
        <v>0</v>
      </c>
      <c r="AR243" s="25" t="s">
        <v>266</v>
      </c>
      <c r="AT243" s="25" t="s">
        <v>165</v>
      </c>
      <c r="AU243" s="25" t="s">
        <v>82</v>
      </c>
      <c r="AY243" s="25" t="s">
        <v>162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5" t="s">
        <v>80</v>
      </c>
      <c r="BK243" s="215">
        <f>ROUND(I243*H243,2)</f>
        <v>0</v>
      </c>
      <c r="BL243" s="25" t="s">
        <v>266</v>
      </c>
      <c r="BM243" s="25" t="s">
        <v>1545</v>
      </c>
    </row>
    <row r="244" spans="2:51" s="14" customFormat="1" ht="13.5">
      <c r="B244" s="241"/>
      <c r="C244" s="242"/>
      <c r="D244" s="218" t="s">
        <v>172</v>
      </c>
      <c r="E244" s="243" t="s">
        <v>23</v>
      </c>
      <c r="F244" s="244" t="s">
        <v>1524</v>
      </c>
      <c r="G244" s="242"/>
      <c r="H244" s="243" t="s">
        <v>23</v>
      </c>
      <c r="I244" s="245"/>
      <c r="J244" s="242"/>
      <c r="K244" s="242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172</v>
      </c>
      <c r="AU244" s="250" t="s">
        <v>82</v>
      </c>
      <c r="AV244" s="14" t="s">
        <v>80</v>
      </c>
      <c r="AW244" s="14" t="s">
        <v>36</v>
      </c>
      <c r="AX244" s="14" t="s">
        <v>73</v>
      </c>
      <c r="AY244" s="250" t="s">
        <v>162</v>
      </c>
    </row>
    <row r="245" spans="2:51" s="12" customFormat="1" ht="13.5">
      <c r="B245" s="216"/>
      <c r="C245" s="217"/>
      <c r="D245" s="218" t="s">
        <v>172</v>
      </c>
      <c r="E245" s="219" t="s">
        <v>23</v>
      </c>
      <c r="F245" s="220" t="s">
        <v>1546</v>
      </c>
      <c r="G245" s="217"/>
      <c r="H245" s="221">
        <v>6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172</v>
      </c>
      <c r="AU245" s="227" t="s">
        <v>82</v>
      </c>
      <c r="AV245" s="12" t="s">
        <v>82</v>
      </c>
      <c r="AW245" s="12" t="s">
        <v>36</v>
      </c>
      <c r="AX245" s="12" t="s">
        <v>73</v>
      </c>
      <c r="AY245" s="227" t="s">
        <v>162</v>
      </c>
    </row>
    <row r="246" spans="2:51" s="13" customFormat="1" ht="13.5">
      <c r="B246" s="228"/>
      <c r="C246" s="229"/>
      <c r="D246" s="218" t="s">
        <v>172</v>
      </c>
      <c r="E246" s="230" t="s">
        <v>23</v>
      </c>
      <c r="F246" s="231" t="s">
        <v>174</v>
      </c>
      <c r="G246" s="229"/>
      <c r="H246" s="232">
        <v>6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172</v>
      </c>
      <c r="AU246" s="238" t="s">
        <v>82</v>
      </c>
      <c r="AV246" s="13" t="s">
        <v>170</v>
      </c>
      <c r="AW246" s="13" t="s">
        <v>36</v>
      </c>
      <c r="AX246" s="13" t="s">
        <v>80</v>
      </c>
      <c r="AY246" s="238" t="s">
        <v>162</v>
      </c>
    </row>
    <row r="247" spans="2:65" s="1" customFormat="1" ht="25.5" customHeight="1">
      <c r="B247" s="42"/>
      <c r="C247" s="204" t="s">
        <v>458</v>
      </c>
      <c r="D247" s="204" t="s">
        <v>165</v>
      </c>
      <c r="E247" s="205" t="s">
        <v>1547</v>
      </c>
      <c r="F247" s="206" t="s">
        <v>1548</v>
      </c>
      <c r="G247" s="207" t="s">
        <v>186</v>
      </c>
      <c r="H247" s="208">
        <v>61</v>
      </c>
      <c r="I247" s="209"/>
      <c r="J247" s="210">
        <f>ROUND(I247*H247,2)</f>
        <v>0</v>
      </c>
      <c r="K247" s="206" t="s">
        <v>169</v>
      </c>
      <c r="L247" s="62"/>
      <c r="M247" s="211" t="s">
        <v>23</v>
      </c>
      <c r="N247" s="212" t="s">
        <v>44</v>
      </c>
      <c r="O247" s="43"/>
      <c r="P247" s="213">
        <f>O247*H247</f>
        <v>0</v>
      </c>
      <c r="Q247" s="213">
        <v>0.00019</v>
      </c>
      <c r="R247" s="213">
        <f>Q247*H247</f>
        <v>0.011590000000000001</v>
      </c>
      <c r="S247" s="213">
        <v>0</v>
      </c>
      <c r="T247" s="214">
        <f>S247*H247</f>
        <v>0</v>
      </c>
      <c r="AR247" s="25" t="s">
        <v>266</v>
      </c>
      <c r="AT247" s="25" t="s">
        <v>165</v>
      </c>
      <c r="AU247" s="25" t="s">
        <v>82</v>
      </c>
      <c r="AY247" s="25" t="s">
        <v>162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5" t="s">
        <v>80</v>
      </c>
      <c r="BK247" s="215">
        <f>ROUND(I247*H247,2)</f>
        <v>0</v>
      </c>
      <c r="BL247" s="25" t="s">
        <v>266</v>
      </c>
      <c r="BM247" s="25" t="s">
        <v>1549</v>
      </c>
    </row>
    <row r="248" spans="2:65" s="1" customFormat="1" ht="25.5" customHeight="1">
      <c r="B248" s="42"/>
      <c r="C248" s="204" t="s">
        <v>724</v>
      </c>
      <c r="D248" s="204" t="s">
        <v>165</v>
      </c>
      <c r="E248" s="205" t="s">
        <v>1550</v>
      </c>
      <c r="F248" s="206" t="s">
        <v>1551</v>
      </c>
      <c r="G248" s="207" t="s">
        <v>186</v>
      </c>
      <c r="H248" s="208">
        <v>61</v>
      </c>
      <c r="I248" s="209"/>
      <c r="J248" s="210">
        <f>ROUND(I248*H248,2)</f>
        <v>0</v>
      </c>
      <c r="K248" s="206" t="s">
        <v>169</v>
      </c>
      <c r="L248" s="62"/>
      <c r="M248" s="211" t="s">
        <v>23</v>
      </c>
      <c r="N248" s="212" t="s">
        <v>44</v>
      </c>
      <c r="O248" s="43"/>
      <c r="P248" s="213">
        <f>O248*H248</f>
        <v>0</v>
      </c>
      <c r="Q248" s="213">
        <v>1E-05</v>
      </c>
      <c r="R248" s="213">
        <f>Q248*H248</f>
        <v>0.0006100000000000001</v>
      </c>
      <c r="S248" s="213">
        <v>0</v>
      </c>
      <c r="T248" s="214">
        <f>S248*H248</f>
        <v>0</v>
      </c>
      <c r="AR248" s="25" t="s">
        <v>266</v>
      </c>
      <c r="AT248" s="25" t="s">
        <v>165</v>
      </c>
      <c r="AU248" s="25" t="s">
        <v>82</v>
      </c>
      <c r="AY248" s="25" t="s">
        <v>162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5" t="s">
        <v>80</v>
      </c>
      <c r="BK248" s="215">
        <f>ROUND(I248*H248,2)</f>
        <v>0</v>
      </c>
      <c r="BL248" s="25" t="s">
        <v>266</v>
      </c>
      <c r="BM248" s="25" t="s">
        <v>1552</v>
      </c>
    </row>
    <row r="249" spans="2:65" s="1" customFormat="1" ht="38.25" customHeight="1">
      <c r="B249" s="42"/>
      <c r="C249" s="204" t="s">
        <v>728</v>
      </c>
      <c r="D249" s="204" t="s">
        <v>165</v>
      </c>
      <c r="E249" s="205" t="s">
        <v>1553</v>
      </c>
      <c r="F249" s="206" t="s">
        <v>1554</v>
      </c>
      <c r="G249" s="207" t="s">
        <v>313</v>
      </c>
      <c r="H249" s="208">
        <v>0.064</v>
      </c>
      <c r="I249" s="209"/>
      <c r="J249" s="210">
        <f>ROUND(I249*H249,2)</f>
        <v>0</v>
      </c>
      <c r="K249" s="206" t="s">
        <v>169</v>
      </c>
      <c r="L249" s="62"/>
      <c r="M249" s="211" t="s">
        <v>23</v>
      </c>
      <c r="N249" s="212" t="s">
        <v>44</v>
      </c>
      <c r="O249" s="43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5" t="s">
        <v>266</v>
      </c>
      <c r="AT249" s="25" t="s">
        <v>165</v>
      </c>
      <c r="AU249" s="25" t="s">
        <v>82</v>
      </c>
      <c r="AY249" s="25" t="s">
        <v>162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5" t="s">
        <v>80</v>
      </c>
      <c r="BK249" s="215">
        <f>ROUND(I249*H249,2)</f>
        <v>0</v>
      </c>
      <c r="BL249" s="25" t="s">
        <v>266</v>
      </c>
      <c r="BM249" s="25" t="s">
        <v>1555</v>
      </c>
    </row>
    <row r="250" spans="2:63" s="11" customFormat="1" ht="29.85" customHeight="1">
      <c r="B250" s="188"/>
      <c r="C250" s="189"/>
      <c r="D250" s="190" t="s">
        <v>72</v>
      </c>
      <c r="E250" s="202" t="s">
        <v>335</v>
      </c>
      <c r="F250" s="202" t="s">
        <v>336</v>
      </c>
      <c r="G250" s="189"/>
      <c r="H250" s="189"/>
      <c r="I250" s="192"/>
      <c r="J250" s="203">
        <f>BK250</f>
        <v>0</v>
      </c>
      <c r="K250" s="189"/>
      <c r="L250" s="194"/>
      <c r="M250" s="195"/>
      <c r="N250" s="196"/>
      <c r="O250" s="196"/>
      <c r="P250" s="197">
        <f>SUM(P251:P343)</f>
        <v>0</v>
      </c>
      <c r="Q250" s="196"/>
      <c r="R250" s="197">
        <f>SUM(R251:R343)</f>
        <v>0.49000000000000005</v>
      </c>
      <c r="S250" s="196"/>
      <c r="T250" s="198">
        <f>SUM(T251:T343)</f>
        <v>0</v>
      </c>
      <c r="AR250" s="199" t="s">
        <v>82</v>
      </c>
      <c r="AT250" s="200" t="s">
        <v>72</v>
      </c>
      <c r="AU250" s="200" t="s">
        <v>80</v>
      </c>
      <c r="AY250" s="199" t="s">
        <v>162</v>
      </c>
      <c r="BK250" s="201">
        <f>SUM(BK251:BK343)</f>
        <v>0</v>
      </c>
    </row>
    <row r="251" spans="2:65" s="1" customFormat="1" ht="16.5" customHeight="1">
      <c r="B251" s="42"/>
      <c r="C251" s="204" t="s">
        <v>730</v>
      </c>
      <c r="D251" s="204" t="s">
        <v>165</v>
      </c>
      <c r="E251" s="205" t="s">
        <v>1556</v>
      </c>
      <c r="F251" s="206" t="s">
        <v>1557</v>
      </c>
      <c r="G251" s="207" t="s">
        <v>340</v>
      </c>
      <c r="H251" s="208">
        <v>5</v>
      </c>
      <c r="I251" s="209"/>
      <c r="J251" s="210">
        <f>ROUND(I251*H251,2)</f>
        <v>0</v>
      </c>
      <c r="K251" s="206" t="s">
        <v>169</v>
      </c>
      <c r="L251" s="62"/>
      <c r="M251" s="211" t="s">
        <v>23</v>
      </c>
      <c r="N251" s="212" t="s">
        <v>44</v>
      </c>
      <c r="O251" s="43"/>
      <c r="P251" s="213">
        <f>O251*H251</f>
        <v>0</v>
      </c>
      <c r="Q251" s="213">
        <v>0.0232</v>
      </c>
      <c r="R251" s="213">
        <f>Q251*H251</f>
        <v>0.11599999999999999</v>
      </c>
      <c r="S251" s="213">
        <v>0</v>
      </c>
      <c r="T251" s="214">
        <f>S251*H251</f>
        <v>0</v>
      </c>
      <c r="AR251" s="25" t="s">
        <v>266</v>
      </c>
      <c r="AT251" s="25" t="s">
        <v>165</v>
      </c>
      <c r="AU251" s="25" t="s">
        <v>82</v>
      </c>
      <c r="AY251" s="25" t="s">
        <v>162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5" t="s">
        <v>80</v>
      </c>
      <c r="BK251" s="215">
        <f>ROUND(I251*H251,2)</f>
        <v>0</v>
      </c>
      <c r="BL251" s="25" t="s">
        <v>266</v>
      </c>
      <c r="BM251" s="25" t="s">
        <v>1558</v>
      </c>
    </row>
    <row r="252" spans="2:51" s="14" customFormat="1" ht="13.5">
      <c r="B252" s="241"/>
      <c r="C252" s="242"/>
      <c r="D252" s="218" t="s">
        <v>172</v>
      </c>
      <c r="E252" s="243" t="s">
        <v>23</v>
      </c>
      <c r="F252" s="244" t="s">
        <v>1472</v>
      </c>
      <c r="G252" s="242"/>
      <c r="H252" s="243" t="s">
        <v>23</v>
      </c>
      <c r="I252" s="245"/>
      <c r="J252" s="242"/>
      <c r="K252" s="242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172</v>
      </c>
      <c r="AU252" s="250" t="s">
        <v>82</v>
      </c>
      <c r="AV252" s="14" t="s">
        <v>80</v>
      </c>
      <c r="AW252" s="14" t="s">
        <v>36</v>
      </c>
      <c r="AX252" s="14" t="s">
        <v>73</v>
      </c>
      <c r="AY252" s="250" t="s">
        <v>162</v>
      </c>
    </row>
    <row r="253" spans="2:51" s="12" customFormat="1" ht="13.5">
      <c r="B253" s="216"/>
      <c r="C253" s="217"/>
      <c r="D253" s="218" t="s">
        <v>172</v>
      </c>
      <c r="E253" s="219" t="s">
        <v>23</v>
      </c>
      <c r="F253" s="220" t="s">
        <v>1559</v>
      </c>
      <c r="G253" s="217"/>
      <c r="H253" s="221">
        <v>5</v>
      </c>
      <c r="I253" s="222"/>
      <c r="J253" s="217"/>
      <c r="K253" s="217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172</v>
      </c>
      <c r="AU253" s="227" t="s">
        <v>82</v>
      </c>
      <c r="AV253" s="12" t="s">
        <v>82</v>
      </c>
      <c r="AW253" s="12" t="s">
        <v>36</v>
      </c>
      <c r="AX253" s="12" t="s">
        <v>73</v>
      </c>
      <c r="AY253" s="227" t="s">
        <v>162</v>
      </c>
    </row>
    <row r="254" spans="2:51" s="13" customFormat="1" ht="13.5">
      <c r="B254" s="228"/>
      <c r="C254" s="229"/>
      <c r="D254" s="218" t="s">
        <v>172</v>
      </c>
      <c r="E254" s="230" t="s">
        <v>23</v>
      </c>
      <c r="F254" s="231" t="s">
        <v>174</v>
      </c>
      <c r="G254" s="229"/>
      <c r="H254" s="232">
        <v>5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172</v>
      </c>
      <c r="AU254" s="238" t="s">
        <v>82</v>
      </c>
      <c r="AV254" s="13" t="s">
        <v>170</v>
      </c>
      <c r="AW254" s="13" t="s">
        <v>36</v>
      </c>
      <c r="AX254" s="13" t="s">
        <v>80</v>
      </c>
      <c r="AY254" s="238" t="s">
        <v>162</v>
      </c>
    </row>
    <row r="255" spans="2:65" s="1" customFormat="1" ht="25.5" customHeight="1">
      <c r="B255" s="42"/>
      <c r="C255" s="204" t="s">
        <v>735</v>
      </c>
      <c r="D255" s="204" t="s">
        <v>165</v>
      </c>
      <c r="E255" s="205" t="s">
        <v>1560</v>
      </c>
      <c r="F255" s="206" t="s">
        <v>1561</v>
      </c>
      <c r="G255" s="207" t="s">
        <v>340</v>
      </c>
      <c r="H255" s="208">
        <v>2</v>
      </c>
      <c r="I255" s="209"/>
      <c r="J255" s="210">
        <f>ROUND(I255*H255,2)</f>
        <v>0</v>
      </c>
      <c r="K255" s="206" t="s">
        <v>169</v>
      </c>
      <c r="L255" s="62"/>
      <c r="M255" s="211" t="s">
        <v>23</v>
      </c>
      <c r="N255" s="212" t="s">
        <v>44</v>
      </c>
      <c r="O255" s="43"/>
      <c r="P255" s="213">
        <f>O255*H255</f>
        <v>0</v>
      </c>
      <c r="Q255" s="213">
        <v>0.00158</v>
      </c>
      <c r="R255" s="213">
        <f>Q255*H255</f>
        <v>0.00316</v>
      </c>
      <c r="S255" s="213">
        <v>0</v>
      </c>
      <c r="T255" s="214">
        <f>S255*H255</f>
        <v>0</v>
      </c>
      <c r="AR255" s="25" t="s">
        <v>266</v>
      </c>
      <c r="AT255" s="25" t="s">
        <v>165</v>
      </c>
      <c r="AU255" s="25" t="s">
        <v>82</v>
      </c>
      <c r="AY255" s="25" t="s">
        <v>162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5" t="s">
        <v>80</v>
      </c>
      <c r="BK255" s="215">
        <f>ROUND(I255*H255,2)</f>
        <v>0</v>
      </c>
      <c r="BL255" s="25" t="s">
        <v>266</v>
      </c>
      <c r="BM255" s="25" t="s">
        <v>1562</v>
      </c>
    </row>
    <row r="256" spans="2:51" s="14" customFormat="1" ht="13.5">
      <c r="B256" s="241"/>
      <c r="C256" s="242"/>
      <c r="D256" s="218" t="s">
        <v>172</v>
      </c>
      <c r="E256" s="243" t="s">
        <v>23</v>
      </c>
      <c r="F256" s="244" t="s">
        <v>1472</v>
      </c>
      <c r="G256" s="242"/>
      <c r="H256" s="243" t="s">
        <v>23</v>
      </c>
      <c r="I256" s="245"/>
      <c r="J256" s="242"/>
      <c r="K256" s="242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172</v>
      </c>
      <c r="AU256" s="250" t="s">
        <v>82</v>
      </c>
      <c r="AV256" s="14" t="s">
        <v>80</v>
      </c>
      <c r="AW256" s="14" t="s">
        <v>36</v>
      </c>
      <c r="AX256" s="14" t="s">
        <v>73</v>
      </c>
      <c r="AY256" s="250" t="s">
        <v>162</v>
      </c>
    </row>
    <row r="257" spans="2:51" s="12" customFormat="1" ht="13.5">
      <c r="B257" s="216"/>
      <c r="C257" s="217"/>
      <c r="D257" s="218" t="s">
        <v>172</v>
      </c>
      <c r="E257" s="219" t="s">
        <v>23</v>
      </c>
      <c r="F257" s="220" t="s">
        <v>347</v>
      </c>
      <c r="G257" s="217"/>
      <c r="H257" s="221">
        <v>2</v>
      </c>
      <c r="I257" s="222"/>
      <c r="J257" s="217"/>
      <c r="K257" s="217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172</v>
      </c>
      <c r="AU257" s="227" t="s">
        <v>82</v>
      </c>
      <c r="AV257" s="12" t="s">
        <v>82</v>
      </c>
      <c r="AW257" s="12" t="s">
        <v>36</v>
      </c>
      <c r="AX257" s="12" t="s">
        <v>73</v>
      </c>
      <c r="AY257" s="227" t="s">
        <v>162</v>
      </c>
    </row>
    <row r="258" spans="2:51" s="13" customFormat="1" ht="13.5">
      <c r="B258" s="228"/>
      <c r="C258" s="229"/>
      <c r="D258" s="218" t="s">
        <v>172</v>
      </c>
      <c r="E258" s="230" t="s">
        <v>23</v>
      </c>
      <c r="F258" s="231" t="s">
        <v>174</v>
      </c>
      <c r="G258" s="229"/>
      <c r="H258" s="232">
        <v>2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172</v>
      </c>
      <c r="AU258" s="238" t="s">
        <v>82</v>
      </c>
      <c r="AV258" s="13" t="s">
        <v>170</v>
      </c>
      <c r="AW258" s="13" t="s">
        <v>36</v>
      </c>
      <c r="AX258" s="13" t="s">
        <v>80</v>
      </c>
      <c r="AY258" s="238" t="s">
        <v>162</v>
      </c>
    </row>
    <row r="259" spans="2:65" s="1" customFormat="1" ht="25.5" customHeight="1">
      <c r="B259" s="42"/>
      <c r="C259" s="204" t="s">
        <v>739</v>
      </c>
      <c r="D259" s="204" t="s">
        <v>165</v>
      </c>
      <c r="E259" s="205" t="s">
        <v>1563</v>
      </c>
      <c r="F259" s="206" t="s">
        <v>1564</v>
      </c>
      <c r="G259" s="207" t="s">
        <v>340</v>
      </c>
      <c r="H259" s="208">
        <v>2</v>
      </c>
      <c r="I259" s="209"/>
      <c r="J259" s="210">
        <f>ROUND(I259*H259,2)</f>
        <v>0</v>
      </c>
      <c r="K259" s="206" t="s">
        <v>169</v>
      </c>
      <c r="L259" s="62"/>
      <c r="M259" s="211" t="s">
        <v>23</v>
      </c>
      <c r="N259" s="212" t="s">
        <v>44</v>
      </c>
      <c r="O259" s="43"/>
      <c r="P259" s="213">
        <f>O259*H259</f>
        <v>0</v>
      </c>
      <c r="Q259" s="213">
        <v>0.01931</v>
      </c>
      <c r="R259" s="213">
        <f>Q259*H259</f>
        <v>0.03862</v>
      </c>
      <c r="S259" s="213">
        <v>0</v>
      </c>
      <c r="T259" s="214">
        <f>S259*H259</f>
        <v>0</v>
      </c>
      <c r="AR259" s="25" t="s">
        <v>266</v>
      </c>
      <c r="AT259" s="25" t="s">
        <v>165</v>
      </c>
      <c r="AU259" s="25" t="s">
        <v>82</v>
      </c>
      <c r="AY259" s="25" t="s">
        <v>162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5" t="s">
        <v>80</v>
      </c>
      <c r="BK259" s="215">
        <f>ROUND(I259*H259,2)</f>
        <v>0</v>
      </c>
      <c r="BL259" s="25" t="s">
        <v>266</v>
      </c>
      <c r="BM259" s="25" t="s">
        <v>1565</v>
      </c>
    </row>
    <row r="260" spans="2:51" s="14" customFormat="1" ht="13.5">
      <c r="B260" s="241"/>
      <c r="C260" s="242"/>
      <c r="D260" s="218" t="s">
        <v>172</v>
      </c>
      <c r="E260" s="243" t="s">
        <v>23</v>
      </c>
      <c r="F260" s="244" t="s">
        <v>1472</v>
      </c>
      <c r="G260" s="242"/>
      <c r="H260" s="243" t="s">
        <v>23</v>
      </c>
      <c r="I260" s="245"/>
      <c r="J260" s="242"/>
      <c r="K260" s="242"/>
      <c r="L260" s="246"/>
      <c r="M260" s="247"/>
      <c r="N260" s="248"/>
      <c r="O260" s="248"/>
      <c r="P260" s="248"/>
      <c r="Q260" s="248"/>
      <c r="R260" s="248"/>
      <c r="S260" s="248"/>
      <c r="T260" s="249"/>
      <c r="AT260" s="250" t="s">
        <v>172</v>
      </c>
      <c r="AU260" s="250" t="s">
        <v>82</v>
      </c>
      <c r="AV260" s="14" t="s">
        <v>80</v>
      </c>
      <c r="AW260" s="14" t="s">
        <v>36</v>
      </c>
      <c r="AX260" s="14" t="s">
        <v>73</v>
      </c>
      <c r="AY260" s="250" t="s">
        <v>162</v>
      </c>
    </row>
    <row r="261" spans="2:51" s="12" customFormat="1" ht="13.5">
      <c r="B261" s="216"/>
      <c r="C261" s="217"/>
      <c r="D261" s="218" t="s">
        <v>172</v>
      </c>
      <c r="E261" s="219" t="s">
        <v>23</v>
      </c>
      <c r="F261" s="220" t="s">
        <v>347</v>
      </c>
      <c r="G261" s="217"/>
      <c r="H261" s="221">
        <v>2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172</v>
      </c>
      <c r="AU261" s="227" t="s">
        <v>82</v>
      </c>
      <c r="AV261" s="12" t="s">
        <v>82</v>
      </c>
      <c r="AW261" s="12" t="s">
        <v>36</v>
      </c>
      <c r="AX261" s="12" t="s">
        <v>73</v>
      </c>
      <c r="AY261" s="227" t="s">
        <v>162</v>
      </c>
    </row>
    <row r="262" spans="2:51" s="13" customFormat="1" ht="13.5">
      <c r="B262" s="228"/>
      <c r="C262" s="229"/>
      <c r="D262" s="218" t="s">
        <v>172</v>
      </c>
      <c r="E262" s="230" t="s">
        <v>23</v>
      </c>
      <c r="F262" s="231" t="s">
        <v>174</v>
      </c>
      <c r="G262" s="229"/>
      <c r="H262" s="232">
        <v>2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172</v>
      </c>
      <c r="AU262" s="238" t="s">
        <v>82</v>
      </c>
      <c r="AV262" s="13" t="s">
        <v>170</v>
      </c>
      <c r="AW262" s="13" t="s">
        <v>36</v>
      </c>
      <c r="AX262" s="13" t="s">
        <v>80</v>
      </c>
      <c r="AY262" s="238" t="s">
        <v>162</v>
      </c>
    </row>
    <row r="263" spans="2:65" s="1" customFormat="1" ht="25.5" customHeight="1">
      <c r="B263" s="42"/>
      <c r="C263" s="204" t="s">
        <v>742</v>
      </c>
      <c r="D263" s="204" t="s">
        <v>165</v>
      </c>
      <c r="E263" s="205" t="s">
        <v>1566</v>
      </c>
      <c r="F263" s="206" t="s">
        <v>1567</v>
      </c>
      <c r="G263" s="207" t="s">
        <v>340</v>
      </c>
      <c r="H263" s="208">
        <v>7</v>
      </c>
      <c r="I263" s="209"/>
      <c r="J263" s="210">
        <f>ROUND(I263*H263,2)</f>
        <v>0</v>
      </c>
      <c r="K263" s="206" t="s">
        <v>169</v>
      </c>
      <c r="L263" s="62"/>
      <c r="M263" s="211" t="s">
        <v>23</v>
      </c>
      <c r="N263" s="212" t="s">
        <v>44</v>
      </c>
      <c r="O263" s="43"/>
      <c r="P263" s="213">
        <f>O263*H263</f>
        <v>0</v>
      </c>
      <c r="Q263" s="213">
        <v>0.01375</v>
      </c>
      <c r="R263" s="213">
        <f>Q263*H263</f>
        <v>0.09625</v>
      </c>
      <c r="S263" s="213">
        <v>0</v>
      </c>
      <c r="T263" s="214">
        <f>S263*H263</f>
        <v>0</v>
      </c>
      <c r="AR263" s="25" t="s">
        <v>266</v>
      </c>
      <c r="AT263" s="25" t="s">
        <v>165</v>
      </c>
      <c r="AU263" s="25" t="s">
        <v>82</v>
      </c>
      <c r="AY263" s="25" t="s">
        <v>162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25" t="s">
        <v>80</v>
      </c>
      <c r="BK263" s="215">
        <f>ROUND(I263*H263,2)</f>
        <v>0</v>
      </c>
      <c r="BL263" s="25" t="s">
        <v>266</v>
      </c>
      <c r="BM263" s="25" t="s">
        <v>1568</v>
      </c>
    </row>
    <row r="264" spans="2:51" s="14" customFormat="1" ht="13.5">
      <c r="B264" s="241"/>
      <c r="C264" s="242"/>
      <c r="D264" s="218" t="s">
        <v>172</v>
      </c>
      <c r="E264" s="243" t="s">
        <v>23</v>
      </c>
      <c r="F264" s="244" t="s">
        <v>1472</v>
      </c>
      <c r="G264" s="242"/>
      <c r="H264" s="243" t="s">
        <v>23</v>
      </c>
      <c r="I264" s="245"/>
      <c r="J264" s="242"/>
      <c r="K264" s="242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172</v>
      </c>
      <c r="AU264" s="250" t="s">
        <v>82</v>
      </c>
      <c r="AV264" s="14" t="s">
        <v>80</v>
      </c>
      <c r="AW264" s="14" t="s">
        <v>36</v>
      </c>
      <c r="AX264" s="14" t="s">
        <v>73</v>
      </c>
      <c r="AY264" s="250" t="s">
        <v>162</v>
      </c>
    </row>
    <row r="265" spans="2:51" s="12" customFormat="1" ht="13.5">
      <c r="B265" s="216"/>
      <c r="C265" s="217"/>
      <c r="D265" s="218" t="s">
        <v>172</v>
      </c>
      <c r="E265" s="219" t="s">
        <v>23</v>
      </c>
      <c r="F265" s="220" t="s">
        <v>1569</v>
      </c>
      <c r="G265" s="217"/>
      <c r="H265" s="221">
        <v>7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172</v>
      </c>
      <c r="AU265" s="227" t="s">
        <v>82</v>
      </c>
      <c r="AV265" s="12" t="s">
        <v>82</v>
      </c>
      <c r="AW265" s="12" t="s">
        <v>36</v>
      </c>
      <c r="AX265" s="12" t="s">
        <v>73</v>
      </c>
      <c r="AY265" s="227" t="s">
        <v>162</v>
      </c>
    </row>
    <row r="266" spans="2:51" s="13" customFormat="1" ht="13.5">
      <c r="B266" s="228"/>
      <c r="C266" s="229"/>
      <c r="D266" s="218" t="s">
        <v>172</v>
      </c>
      <c r="E266" s="230" t="s">
        <v>23</v>
      </c>
      <c r="F266" s="231" t="s">
        <v>174</v>
      </c>
      <c r="G266" s="229"/>
      <c r="H266" s="232">
        <v>7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172</v>
      </c>
      <c r="AU266" s="238" t="s">
        <v>82</v>
      </c>
      <c r="AV266" s="13" t="s">
        <v>170</v>
      </c>
      <c r="AW266" s="13" t="s">
        <v>36</v>
      </c>
      <c r="AX266" s="13" t="s">
        <v>80</v>
      </c>
      <c r="AY266" s="238" t="s">
        <v>162</v>
      </c>
    </row>
    <row r="267" spans="2:65" s="1" customFormat="1" ht="25.5" customHeight="1">
      <c r="B267" s="42"/>
      <c r="C267" s="204" t="s">
        <v>746</v>
      </c>
      <c r="D267" s="204" t="s">
        <v>165</v>
      </c>
      <c r="E267" s="205" t="s">
        <v>1570</v>
      </c>
      <c r="F267" s="206" t="s">
        <v>1571</v>
      </c>
      <c r="G267" s="207" t="s">
        <v>340</v>
      </c>
      <c r="H267" s="208">
        <v>3</v>
      </c>
      <c r="I267" s="209"/>
      <c r="J267" s="210">
        <f>ROUND(I267*H267,2)</f>
        <v>0</v>
      </c>
      <c r="K267" s="206" t="s">
        <v>169</v>
      </c>
      <c r="L267" s="62"/>
      <c r="M267" s="211" t="s">
        <v>23</v>
      </c>
      <c r="N267" s="212" t="s">
        <v>44</v>
      </c>
      <c r="O267" s="43"/>
      <c r="P267" s="213">
        <f>O267*H267</f>
        <v>0</v>
      </c>
      <c r="Q267" s="213">
        <v>0.01088</v>
      </c>
      <c r="R267" s="213">
        <f>Q267*H267</f>
        <v>0.03264</v>
      </c>
      <c r="S267" s="213">
        <v>0</v>
      </c>
      <c r="T267" s="214">
        <f>S267*H267</f>
        <v>0</v>
      </c>
      <c r="AR267" s="25" t="s">
        <v>266</v>
      </c>
      <c r="AT267" s="25" t="s">
        <v>165</v>
      </c>
      <c r="AU267" s="25" t="s">
        <v>82</v>
      </c>
      <c r="AY267" s="25" t="s">
        <v>162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5" t="s">
        <v>80</v>
      </c>
      <c r="BK267" s="215">
        <f>ROUND(I267*H267,2)</f>
        <v>0</v>
      </c>
      <c r="BL267" s="25" t="s">
        <v>266</v>
      </c>
      <c r="BM267" s="25" t="s">
        <v>1572</v>
      </c>
    </row>
    <row r="268" spans="2:51" s="14" customFormat="1" ht="13.5">
      <c r="B268" s="241"/>
      <c r="C268" s="242"/>
      <c r="D268" s="218" t="s">
        <v>172</v>
      </c>
      <c r="E268" s="243" t="s">
        <v>23</v>
      </c>
      <c r="F268" s="244" t="s">
        <v>1472</v>
      </c>
      <c r="G268" s="242"/>
      <c r="H268" s="243" t="s">
        <v>23</v>
      </c>
      <c r="I268" s="245"/>
      <c r="J268" s="242"/>
      <c r="K268" s="242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172</v>
      </c>
      <c r="AU268" s="250" t="s">
        <v>82</v>
      </c>
      <c r="AV268" s="14" t="s">
        <v>80</v>
      </c>
      <c r="AW268" s="14" t="s">
        <v>36</v>
      </c>
      <c r="AX268" s="14" t="s">
        <v>73</v>
      </c>
      <c r="AY268" s="250" t="s">
        <v>162</v>
      </c>
    </row>
    <row r="269" spans="2:51" s="12" customFormat="1" ht="13.5">
      <c r="B269" s="216"/>
      <c r="C269" s="217"/>
      <c r="D269" s="218" t="s">
        <v>172</v>
      </c>
      <c r="E269" s="219" t="s">
        <v>23</v>
      </c>
      <c r="F269" s="220" t="s">
        <v>342</v>
      </c>
      <c r="G269" s="217"/>
      <c r="H269" s="221">
        <v>3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172</v>
      </c>
      <c r="AU269" s="227" t="s">
        <v>82</v>
      </c>
      <c r="AV269" s="12" t="s">
        <v>82</v>
      </c>
      <c r="AW269" s="12" t="s">
        <v>36</v>
      </c>
      <c r="AX269" s="12" t="s">
        <v>73</v>
      </c>
      <c r="AY269" s="227" t="s">
        <v>162</v>
      </c>
    </row>
    <row r="270" spans="2:51" s="13" customFormat="1" ht="13.5">
      <c r="B270" s="228"/>
      <c r="C270" s="229"/>
      <c r="D270" s="218" t="s">
        <v>172</v>
      </c>
      <c r="E270" s="230" t="s">
        <v>23</v>
      </c>
      <c r="F270" s="231" t="s">
        <v>174</v>
      </c>
      <c r="G270" s="229"/>
      <c r="H270" s="232">
        <v>3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172</v>
      </c>
      <c r="AU270" s="238" t="s">
        <v>82</v>
      </c>
      <c r="AV270" s="13" t="s">
        <v>170</v>
      </c>
      <c r="AW270" s="13" t="s">
        <v>36</v>
      </c>
      <c r="AX270" s="13" t="s">
        <v>80</v>
      </c>
      <c r="AY270" s="238" t="s">
        <v>162</v>
      </c>
    </row>
    <row r="271" spans="2:65" s="1" customFormat="1" ht="25.5" customHeight="1">
      <c r="B271" s="42"/>
      <c r="C271" s="204" t="s">
        <v>752</v>
      </c>
      <c r="D271" s="204" t="s">
        <v>165</v>
      </c>
      <c r="E271" s="205" t="s">
        <v>1573</v>
      </c>
      <c r="F271" s="206" t="s">
        <v>1574</v>
      </c>
      <c r="G271" s="207" t="s">
        <v>340</v>
      </c>
      <c r="H271" s="208">
        <v>1</v>
      </c>
      <c r="I271" s="209"/>
      <c r="J271" s="210">
        <f>ROUND(I271*H271,2)</f>
        <v>0</v>
      </c>
      <c r="K271" s="206" t="s">
        <v>169</v>
      </c>
      <c r="L271" s="62"/>
      <c r="M271" s="211" t="s">
        <v>23</v>
      </c>
      <c r="N271" s="212" t="s">
        <v>44</v>
      </c>
      <c r="O271" s="43"/>
      <c r="P271" s="213">
        <f>O271*H271</f>
        <v>0</v>
      </c>
      <c r="Q271" s="213">
        <v>0.01034</v>
      </c>
      <c r="R271" s="213">
        <f>Q271*H271</f>
        <v>0.01034</v>
      </c>
      <c r="S271" s="213">
        <v>0</v>
      </c>
      <c r="T271" s="214">
        <f>S271*H271</f>
        <v>0</v>
      </c>
      <c r="AR271" s="25" t="s">
        <v>266</v>
      </c>
      <c r="AT271" s="25" t="s">
        <v>165</v>
      </c>
      <c r="AU271" s="25" t="s">
        <v>82</v>
      </c>
      <c r="AY271" s="25" t="s">
        <v>162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5" t="s">
        <v>80</v>
      </c>
      <c r="BK271" s="215">
        <f>ROUND(I271*H271,2)</f>
        <v>0</v>
      </c>
      <c r="BL271" s="25" t="s">
        <v>266</v>
      </c>
      <c r="BM271" s="25" t="s">
        <v>1575</v>
      </c>
    </row>
    <row r="272" spans="2:51" s="14" customFormat="1" ht="13.5">
      <c r="B272" s="241"/>
      <c r="C272" s="242"/>
      <c r="D272" s="218" t="s">
        <v>172</v>
      </c>
      <c r="E272" s="243" t="s">
        <v>23</v>
      </c>
      <c r="F272" s="244" t="s">
        <v>1472</v>
      </c>
      <c r="G272" s="242"/>
      <c r="H272" s="243" t="s">
        <v>23</v>
      </c>
      <c r="I272" s="245"/>
      <c r="J272" s="242"/>
      <c r="K272" s="242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172</v>
      </c>
      <c r="AU272" s="250" t="s">
        <v>82</v>
      </c>
      <c r="AV272" s="14" t="s">
        <v>80</v>
      </c>
      <c r="AW272" s="14" t="s">
        <v>36</v>
      </c>
      <c r="AX272" s="14" t="s">
        <v>73</v>
      </c>
      <c r="AY272" s="250" t="s">
        <v>162</v>
      </c>
    </row>
    <row r="273" spans="2:51" s="12" customFormat="1" ht="13.5">
      <c r="B273" s="216"/>
      <c r="C273" s="217"/>
      <c r="D273" s="218" t="s">
        <v>172</v>
      </c>
      <c r="E273" s="219" t="s">
        <v>23</v>
      </c>
      <c r="F273" s="220" t="s">
        <v>303</v>
      </c>
      <c r="G273" s="217"/>
      <c r="H273" s="221">
        <v>1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172</v>
      </c>
      <c r="AU273" s="227" t="s">
        <v>82</v>
      </c>
      <c r="AV273" s="12" t="s">
        <v>82</v>
      </c>
      <c r="AW273" s="12" t="s">
        <v>36</v>
      </c>
      <c r="AX273" s="12" t="s">
        <v>73</v>
      </c>
      <c r="AY273" s="227" t="s">
        <v>162</v>
      </c>
    </row>
    <row r="274" spans="2:51" s="13" customFormat="1" ht="13.5">
      <c r="B274" s="228"/>
      <c r="C274" s="229"/>
      <c r="D274" s="218" t="s">
        <v>172</v>
      </c>
      <c r="E274" s="230" t="s">
        <v>23</v>
      </c>
      <c r="F274" s="231" t="s">
        <v>174</v>
      </c>
      <c r="G274" s="229"/>
      <c r="H274" s="232">
        <v>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172</v>
      </c>
      <c r="AU274" s="238" t="s">
        <v>82</v>
      </c>
      <c r="AV274" s="13" t="s">
        <v>170</v>
      </c>
      <c r="AW274" s="13" t="s">
        <v>36</v>
      </c>
      <c r="AX274" s="13" t="s">
        <v>80</v>
      </c>
      <c r="AY274" s="238" t="s">
        <v>162</v>
      </c>
    </row>
    <row r="275" spans="2:65" s="1" customFormat="1" ht="25.5" customHeight="1">
      <c r="B275" s="42"/>
      <c r="C275" s="204" t="s">
        <v>757</v>
      </c>
      <c r="D275" s="204" t="s">
        <v>165</v>
      </c>
      <c r="E275" s="205" t="s">
        <v>1576</v>
      </c>
      <c r="F275" s="206" t="s">
        <v>1577</v>
      </c>
      <c r="G275" s="207" t="s">
        <v>340</v>
      </c>
      <c r="H275" s="208">
        <v>1</v>
      </c>
      <c r="I275" s="209"/>
      <c r="J275" s="210">
        <f>ROUND(I275*H275,2)</f>
        <v>0</v>
      </c>
      <c r="K275" s="206" t="s">
        <v>169</v>
      </c>
      <c r="L275" s="62"/>
      <c r="M275" s="211" t="s">
        <v>23</v>
      </c>
      <c r="N275" s="212" t="s">
        <v>44</v>
      </c>
      <c r="O275" s="43"/>
      <c r="P275" s="213">
        <f>O275*H275</f>
        <v>0</v>
      </c>
      <c r="Q275" s="213">
        <v>0.01</v>
      </c>
      <c r="R275" s="213">
        <f>Q275*H275</f>
        <v>0.01</v>
      </c>
      <c r="S275" s="213">
        <v>0</v>
      </c>
      <c r="T275" s="214">
        <f>S275*H275</f>
        <v>0</v>
      </c>
      <c r="AR275" s="25" t="s">
        <v>266</v>
      </c>
      <c r="AT275" s="25" t="s">
        <v>165</v>
      </c>
      <c r="AU275" s="25" t="s">
        <v>82</v>
      </c>
      <c r="AY275" s="25" t="s">
        <v>162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5" t="s">
        <v>80</v>
      </c>
      <c r="BK275" s="215">
        <f>ROUND(I275*H275,2)</f>
        <v>0</v>
      </c>
      <c r="BL275" s="25" t="s">
        <v>266</v>
      </c>
      <c r="BM275" s="25" t="s">
        <v>1578</v>
      </c>
    </row>
    <row r="276" spans="2:51" s="14" customFormat="1" ht="13.5">
      <c r="B276" s="241"/>
      <c r="C276" s="242"/>
      <c r="D276" s="218" t="s">
        <v>172</v>
      </c>
      <c r="E276" s="243" t="s">
        <v>23</v>
      </c>
      <c r="F276" s="244" t="s">
        <v>1472</v>
      </c>
      <c r="G276" s="242"/>
      <c r="H276" s="243" t="s">
        <v>23</v>
      </c>
      <c r="I276" s="245"/>
      <c r="J276" s="242"/>
      <c r="K276" s="242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172</v>
      </c>
      <c r="AU276" s="250" t="s">
        <v>82</v>
      </c>
      <c r="AV276" s="14" t="s">
        <v>80</v>
      </c>
      <c r="AW276" s="14" t="s">
        <v>36</v>
      </c>
      <c r="AX276" s="14" t="s">
        <v>73</v>
      </c>
      <c r="AY276" s="250" t="s">
        <v>162</v>
      </c>
    </row>
    <row r="277" spans="2:51" s="12" customFormat="1" ht="13.5">
      <c r="B277" s="216"/>
      <c r="C277" s="217"/>
      <c r="D277" s="218" t="s">
        <v>172</v>
      </c>
      <c r="E277" s="219" t="s">
        <v>23</v>
      </c>
      <c r="F277" s="220" t="s">
        <v>303</v>
      </c>
      <c r="G277" s="217"/>
      <c r="H277" s="221">
        <v>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172</v>
      </c>
      <c r="AU277" s="227" t="s">
        <v>82</v>
      </c>
      <c r="AV277" s="12" t="s">
        <v>82</v>
      </c>
      <c r="AW277" s="12" t="s">
        <v>36</v>
      </c>
      <c r="AX277" s="12" t="s">
        <v>73</v>
      </c>
      <c r="AY277" s="227" t="s">
        <v>162</v>
      </c>
    </row>
    <row r="278" spans="2:51" s="13" customFormat="1" ht="13.5">
      <c r="B278" s="228"/>
      <c r="C278" s="229"/>
      <c r="D278" s="218" t="s">
        <v>172</v>
      </c>
      <c r="E278" s="230" t="s">
        <v>23</v>
      </c>
      <c r="F278" s="231" t="s">
        <v>174</v>
      </c>
      <c r="G278" s="229"/>
      <c r="H278" s="232">
        <v>1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172</v>
      </c>
      <c r="AU278" s="238" t="s">
        <v>82</v>
      </c>
      <c r="AV278" s="13" t="s">
        <v>170</v>
      </c>
      <c r="AW278" s="13" t="s">
        <v>36</v>
      </c>
      <c r="AX278" s="13" t="s">
        <v>80</v>
      </c>
      <c r="AY278" s="238" t="s">
        <v>162</v>
      </c>
    </row>
    <row r="279" spans="2:65" s="1" customFormat="1" ht="25.5" customHeight="1">
      <c r="B279" s="42"/>
      <c r="C279" s="204" t="s">
        <v>761</v>
      </c>
      <c r="D279" s="204" t="s">
        <v>165</v>
      </c>
      <c r="E279" s="205" t="s">
        <v>1579</v>
      </c>
      <c r="F279" s="206" t="s">
        <v>1580</v>
      </c>
      <c r="G279" s="207" t="s">
        <v>340</v>
      </c>
      <c r="H279" s="208">
        <v>6</v>
      </c>
      <c r="I279" s="209"/>
      <c r="J279" s="210">
        <f>ROUND(I279*H279,2)</f>
        <v>0</v>
      </c>
      <c r="K279" s="206" t="s">
        <v>169</v>
      </c>
      <c r="L279" s="62"/>
      <c r="M279" s="211" t="s">
        <v>23</v>
      </c>
      <c r="N279" s="212" t="s">
        <v>44</v>
      </c>
      <c r="O279" s="43"/>
      <c r="P279" s="213">
        <f>O279*H279</f>
        <v>0</v>
      </c>
      <c r="Q279" s="213">
        <v>0.00052</v>
      </c>
      <c r="R279" s="213">
        <f>Q279*H279</f>
        <v>0.0031199999999999995</v>
      </c>
      <c r="S279" s="213">
        <v>0</v>
      </c>
      <c r="T279" s="214">
        <f>S279*H279</f>
        <v>0</v>
      </c>
      <c r="AR279" s="25" t="s">
        <v>266</v>
      </c>
      <c r="AT279" s="25" t="s">
        <v>165</v>
      </c>
      <c r="AU279" s="25" t="s">
        <v>82</v>
      </c>
      <c r="AY279" s="25" t="s">
        <v>162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5" t="s">
        <v>80</v>
      </c>
      <c r="BK279" s="215">
        <f>ROUND(I279*H279,2)</f>
        <v>0</v>
      </c>
      <c r="BL279" s="25" t="s">
        <v>266</v>
      </c>
      <c r="BM279" s="25" t="s">
        <v>1581</v>
      </c>
    </row>
    <row r="280" spans="2:51" s="14" customFormat="1" ht="13.5">
      <c r="B280" s="241"/>
      <c r="C280" s="242"/>
      <c r="D280" s="218" t="s">
        <v>172</v>
      </c>
      <c r="E280" s="243" t="s">
        <v>23</v>
      </c>
      <c r="F280" s="244" t="s">
        <v>947</v>
      </c>
      <c r="G280" s="242"/>
      <c r="H280" s="243" t="s">
        <v>23</v>
      </c>
      <c r="I280" s="245"/>
      <c r="J280" s="242"/>
      <c r="K280" s="242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172</v>
      </c>
      <c r="AU280" s="250" t="s">
        <v>82</v>
      </c>
      <c r="AV280" s="14" t="s">
        <v>80</v>
      </c>
      <c r="AW280" s="14" t="s">
        <v>36</v>
      </c>
      <c r="AX280" s="14" t="s">
        <v>73</v>
      </c>
      <c r="AY280" s="250" t="s">
        <v>162</v>
      </c>
    </row>
    <row r="281" spans="2:51" s="12" customFormat="1" ht="13.5">
      <c r="B281" s="216"/>
      <c r="C281" s="217"/>
      <c r="D281" s="218" t="s">
        <v>172</v>
      </c>
      <c r="E281" s="219" t="s">
        <v>23</v>
      </c>
      <c r="F281" s="220" t="s">
        <v>778</v>
      </c>
      <c r="G281" s="217"/>
      <c r="H281" s="221">
        <v>6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172</v>
      </c>
      <c r="AU281" s="227" t="s">
        <v>82</v>
      </c>
      <c r="AV281" s="12" t="s">
        <v>82</v>
      </c>
      <c r="AW281" s="12" t="s">
        <v>36</v>
      </c>
      <c r="AX281" s="12" t="s">
        <v>73</v>
      </c>
      <c r="AY281" s="227" t="s">
        <v>162</v>
      </c>
    </row>
    <row r="282" spans="2:51" s="13" customFormat="1" ht="13.5">
      <c r="B282" s="228"/>
      <c r="C282" s="229"/>
      <c r="D282" s="218" t="s">
        <v>172</v>
      </c>
      <c r="E282" s="230" t="s">
        <v>23</v>
      </c>
      <c r="F282" s="231" t="s">
        <v>174</v>
      </c>
      <c r="G282" s="229"/>
      <c r="H282" s="232">
        <v>6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172</v>
      </c>
      <c r="AU282" s="238" t="s">
        <v>82</v>
      </c>
      <c r="AV282" s="13" t="s">
        <v>170</v>
      </c>
      <c r="AW282" s="13" t="s">
        <v>36</v>
      </c>
      <c r="AX282" s="13" t="s">
        <v>80</v>
      </c>
      <c r="AY282" s="238" t="s">
        <v>162</v>
      </c>
    </row>
    <row r="283" spans="2:65" s="1" customFormat="1" ht="16.5" customHeight="1">
      <c r="B283" s="42"/>
      <c r="C283" s="204" t="s">
        <v>765</v>
      </c>
      <c r="D283" s="204" t="s">
        <v>165</v>
      </c>
      <c r="E283" s="205" t="s">
        <v>1582</v>
      </c>
      <c r="F283" s="206" t="s">
        <v>1583</v>
      </c>
      <c r="G283" s="207" t="s">
        <v>340</v>
      </c>
      <c r="H283" s="208">
        <v>3</v>
      </c>
      <c r="I283" s="209"/>
      <c r="J283" s="210">
        <f>ROUND(I283*H283,2)</f>
        <v>0</v>
      </c>
      <c r="K283" s="206" t="s">
        <v>169</v>
      </c>
      <c r="L283" s="62"/>
      <c r="M283" s="211" t="s">
        <v>23</v>
      </c>
      <c r="N283" s="212" t="s">
        <v>44</v>
      </c>
      <c r="O283" s="43"/>
      <c r="P283" s="213">
        <f>O283*H283</f>
        <v>0</v>
      </c>
      <c r="Q283" s="213">
        <v>0.00052</v>
      </c>
      <c r="R283" s="213">
        <f>Q283*H283</f>
        <v>0.0015599999999999998</v>
      </c>
      <c r="S283" s="213">
        <v>0</v>
      </c>
      <c r="T283" s="214">
        <f>S283*H283</f>
        <v>0</v>
      </c>
      <c r="AR283" s="25" t="s">
        <v>266</v>
      </c>
      <c r="AT283" s="25" t="s">
        <v>165</v>
      </c>
      <c r="AU283" s="25" t="s">
        <v>82</v>
      </c>
      <c r="AY283" s="25" t="s">
        <v>162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5" t="s">
        <v>80</v>
      </c>
      <c r="BK283" s="215">
        <f>ROUND(I283*H283,2)</f>
        <v>0</v>
      </c>
      <c r="BL283" s="25" t="s">
        <v>266</v>
      </c>
      <c r="BM283" s="25" t="s">
        <v>1584</v>
      </c>
    </row>
    <row r="284" spans="2:51" s="14" customFormat="1" ht="13.5">
      <c r="B284" s="241"/>
      <c r="C284" s="242"/>
      <c r="D284" s="218" t="s">
        <v>172</v>
      </c>
      <c r="E284" s="243" t="s">
        <v>23</v>
      </c>
      <c r="F284" s="244" t="s">
        <v>947</v>
      </c>
      <c r="G284" s="242"/>
      <c r="H284" s="243" t="s">
        <v>23</v>
      </c>
      <c r="I284" s="245"/>
      <c r="J284" s="242"/>
      <c r="K284" s="242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172</v>
      </c>
      <c r="AU284" s="250" t="s">
        <v>82</v>
      </c>
      <c r="AV284" s="14" t="s">
        <v>80</v>
      </c>
      <c r="AW284" s="14" t="s">
        <v>36</v>
      </c>
      <c r="AX284" s="14" t="s">
        <v>73</v>
      </c>
      <c r="AY284" s="250" t="s">
        <v>162</v>
      </c>
    </row>
    <row r="285" spans="2:51" s="12" customFormat="1" ht="13.5">
      <c r="B285" s="216"/>
      <c r="C285" s="217"/>
      <c r="D285" s="218" t="s">
        <v>172</v>
      </c>
      <c r="E285" s="219" t="s">
        <v>23</v>
      </c>
      <c r="F285" s="220" t="s">
        <v>342</v>
      </c>
      <c r="G285" s="217"/>
      <c r="H285" s="221">
        <v>3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172</v>
      </c>
      <c r="AU285" s="227" t="s">
        <v>82</v>
      </c>
      <c r="AV285" s="12" t="s">
        <v>82</v>
      </c>
      <c r="AW285" s="12" t="s">
        <v>36</v>
      </c>
      <c r="AX285" s="12" t="s">
        <v>73</v>
      </c>
      <c r="AY285" s="227" t="s">
        <v>162</v>
      </c>
    </row>
    <row r="286" spans="2:51" s="13" customFormat="1" ht="13.5">
      <c r="B286" s="228"/>
      <c r="C286" s="229"/>
      <c r="D286" s="218" t="s">
        <v>172</v>
      </c>
      <c r="E286" s="230" t="s">
        <v>23</v>
      </c>
      <c r="F286" s="231" t="s">
        <v>174</v>
      </c>
      <c r="G286" s="229"/>
      <c r="H286" s="232">
        <v>3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172</v>
      </c>
      <c r="AU286" s="238" t="s">
        <v>82</v>
      </c>
      <c r="AV286" s="13" t="s">
        <v>170</v>
      </c>
      <c r="AW286" s="13" t="s">
        <v>36</v>
      </c>
      <c r="AX286" s="13" t="s">
        <v>80</v>
      </c>
      <c r="AY286" s="238" t="s">
        <v>162</v>
      </c>
    </row>
    <row r="287" spans="2:65" s="1" customFormat="1" ht="16.5" customHeight="1">
      <c r="B287" s="42"/>
      <c r="C287" s="204" t="s">
        <v>769</v>
      </c>
      <c r="D287" s="204" t="s">
        <v>165</v>
      </c>
      <c r="E287" s="205" t="s">
        <v>1585</v>
      </c>
      <c r="F287" s="206" t="s">
        <v>1586</v>
      </c>
      <c r="G287" s="207" t="s">
        <v>340</v>
      </c>
      <c r="H287" s="208">
        <v>4</v>
      </c>
      <c r="I287" s="209"/>
      <c r="J287" s="210">
        <f>ROUND(I287*H287,2)</f>
        <v>0</v>
      </c>
      <c r="K287" s="206" t="s">
        <v>169</v>
      </c>
      <c r="L287" s="62"/>
      <c r="M287" s="211" t="s">
        <v>23</v>
      </c>
      <c r="N287" s="212" t="s">
        <v>44</v>
      </c>
      <c r="O287" s="43"/>
      <c r="P287" s="213">
        <f>O287*H287</f>
        <v>0</v>
      </c>
      <c r="Q287" s="213">
        <v>0.00052</v>
      </c>
      <c r="R287" s="213">
        <f>Q287*H287</f>
        <v>0.00208</v>
      </c>
      <c r="S287" s="213">
        <v>0</v>
      </c>
      <c r="T287" s="214">
        <f>S287*H287</f>
        <v>0</v>
      </c>
      <c r="AR287" s="25" t="s">
        <v>266</v>
      </c>
      <c r="AT287" s="25" t="s">
        <v>165</v>
      </c>
      <c r="AU287" s="25" t="s">
        <v>82</v>
      </c>
      <c r="AY287" s="25" t="s">
        <v>162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25" t="s">
        <v>80</v>
      </c>
      <c r="BK287" s="215">
        <f>ROUND(I287*H287,2)</f>
        <v>0</v>
      </c>
      <c r="BL287" s="25" t="s">
        <v>266</v>
      </c>
      <c r="BM287" s="25" t="s">
        <v>1587</v>
      </c>
    </row>
    <row r="288" spans="2:51" s="14" customFormat="1" ht="13.5">
      <c r="B288" s="241"/>
      <c r="C288" s="242"/>
      <c r="D288" s="218" t="s">
        <v>172</v>
      </c>
      <c r="E288" s="243" t="s">
        <v>23</v>
      </c>
      <c r="F288" s="244" t="s">
        <v>947</v>
      </c>
      <c r="G288" s="242"/>
      <c r="H288" s="243" t="s">
        <v>23</v>
      </c>
      <c r="I288" s="245"/>
      <c r="J288" s="242"/>
      <c r="K288" s="242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172</v>
      </c>
      <c r="AU288" s="250" t="s">
        <v>82</v>
      </c>
      <c r="AV288" s="14" t="s">
        <v>80</v>
      </c>
      <c r="AW288" s="14" t="s">
        <v>36</v>
      </c>
      <c r="AX288" s="14" t="s">
        <v>73</v>
      </c>
      <c r="AY288" s="250" t="s">
        <v>162</v>
      </c>
    </row>
    <row r="289" spans="2:51" s="12" customFormat="1" ht="13.5">
      <c r="B289" s="216"/>
      <c r="C289" s="217"/>
      <c r="D289" s="218" t="s">
        <v>172</v>
      </c>
      <c r="E289" s="219" t="s">
        <v>23</v>
      </c>
      <c r="F289" s="220" t="s">
        <v>353</v>
      </c>
      <c r="G289" s="217"/>
      <c r="H289" s="221">
        <v>4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172</v>
      </c>
      <c r="AU289" s="227" t="s">
        <v>82</v>
      </c>
      <c r="AV289" s="12" t="s">
        <v>82</v>
      </c>
      <c r="AW289" s="12" t="s">
        <v>36</v>
      </c>
      <c r="AX289" s="12" t="s">
        <v>73</v>
      </c>
      <c r="AY289" s="227" t="s">
        <v>162</v>
      </c>
    </row>
    <row r="290" spans="2:51" s="13" customFormat="1" ht="13.5">
      <c r="B290" s="228"/>
      <c r="C290" s="229"/>
      <c r="D290" s="218" t="s">
        <v>172</v>
      </c>
      <c r="E290" s="230" t="s">
        <v>23</v>
      </c>
      <c r="F290" s="231" t="s">
        <v>174</v>
      </c>
      <c r="G290" s="229"/>
      <c r="H290" s="232">
        <v>4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172</v>
      </c>
      <c r="AU290" s="238" t="s">
        <v>82</v>
      </c>
      <c r="AV290" s="13" t="s">
        <v>170</v>
      </c>
      <c r="AW290" s="13" t="s">
        <v>36</v>
      </c>
      <c r="AX290" s="13" t="s">
        <v>80</v>
      </c>
      <c r="AY290" s="238" t="s">
        <v>162</v>
      </c>
    </row>
    <row r="291" spans="2:65" s="1" customFormat="1" ht="16.5" customHeight="1">
      <c r="B291" s="42"/>
      <c r="C291" s="204" t="s">
        <v>773</v>
      </c>
      <c r="D291" s="204" t="s">
        <v>165</v>
      </c>
      <c r="E291" s="205" t="s">
        <v>1588</v>
      </c>
      <c r="F291" s="206" t="s">
        <v>1589</v>
      </c>
      <c r="G291" s="207" t="s">
        <v>340</v>
      </c>
      <c r="H291" s="208">
        <v>3</v>
      </c>
      <c r="I291" s="209"/>
      <c r="J291" s="210">
        <f>ROUND(I291*H291,2)</f>
        <v>0</v>
      </c>
      <c r="K291" s="206" t="s">
        <v>23</v>
      </c>
      <c r="L291" s="62"/>
      <c r="M291" s="211" t="s">
        <v>23</v>
      </c>
      <c r="N291" s="212" t="s">
        <v>44</v>
      </c>
      <c r="O291" s="43"/>
      <c r="P291" s="213">
        <f>O291*H291</f>
        <v>0</v>
      </c>
      <c r="Q291" s="213">
        <v>0.00052</v>
      </c>
      <c r="R291" s="213">
        <f>Q291*H291</f>
        <v>0.0015599999999999998</v>
      </c>
      <c r="S291" s="213">
        <v>0</v>
      </c>
      <c r="T291" s="214">
        <f>S291*H291</f>
        <v>0</v>
      </c>
      <c r="AR291" s="25" t="s">
        <v>266</v>
      </c>
      <c r="AT291" s="25" t="s">
        <v>165</v>
      </c>
      <c r="AU291" s="25" t="s">
        <v>82</v>
      </c>
      <c r="AY291" s="25" t="s">
        <v>162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5" t="s">
        <v>80</v>
      </c>
      <c r="BK291" s="215">
        <f>ROUND(I291*H291,2)</f>
        <v>0</v>
      </c>
      <c r="BL291" s="25" t="s">
        <v>266</v>
      </c>
      <c r="BM291" s="25" t="s">
        <v>1590</v>
      </c>
    </row>
    <row r="292" spans="2:51" s="14" customFormat="1" ht="13.5">
      <c r="B292" s="241"/>
      <c r="C292" s="242"/>
      <c r="D292" s="218" t="s">
        <v>172</v>
      </c>
      <c r="E292" s="243" t="s">
        <v>23</v>
      </c>
      <c r="F292" s="244" t="s">
        <v>947</v>
      </c>
      <c r="G292" s="242"/>
      <c r="H292" s="243" t="s">
        <v>23</v>
      </c>
      <c r="I292" s="245"/>
      <c r="J292" s="242"/>
      <c r="K292" s="242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172</v>
      </c>
      <c r="AU292" s="250" t="s">
        <v>82</v>
      </c>
      <c r="AV292" s="14" t="s">
        <v>80</v>
      </c>
      <c r="AW292" s="14" t="s">
        <v>36</v>
      </c>
      <c r="AX292" s="14" t="s">
        <v>73</v>
      </c>
      <c r="AY292" s="250" t="s">
        <v>162</v>
      </c>
    </row>
    <row r="293" spans="2:51" s="12" customFormat="1" ht="13.5">
      <c r="B293" s="216"/>
      <c r="C293" s="217"/>
      <c r="D293" s="218" t="s">
        <v>172</v>
      </c>
      <c r="E293" s="219" t="s">
        <v>23</v>
      </c>
      <c r="F293" s="220" t="s">
        <v>342</v>
      </c>
      <c r="G293" s="217"/>
      <c r="H293" s="221">
        <v>3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172</v>
      </c>
      <c r="AU293" s="227" t="s">
        <v>82</v>
      </c>
      <c r="AV293" s="12" t="s">
        <v>82</v>
      </c>
      <c r="AW293" s="12" t="s">
        <v>36</v>
      </c>
      <c r="AX293" s="12" t="s">
        <v>73</v>
      </c>
      <c r="AY293" s="227" t="s">
        <v>162</v>
      </c>
    </row>
    <row r="294" spans="2:51" s="13" customFormat="1" ht="13.5">
      <c r="B294" s="228"/>
      <c r="C294" s="229"/>
      <c r="D294" s="218" t="s">
        <v>172</v>
      </c>
      <c r="E294" s="230" t="s">
        <v>23</v>
      </c>
      <c r="F294" s="231" t="s">
        <v>174</v>
      </c>
      <c r="G294" s="229"/>
      <c r="H294" s="232">
        <v>3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172</v>
      </c>
      <c r="AU294" s="238" t="s">
        <v>82</v>
      </c>
      <c r="AV294" s="13" t="s">
        <v>170</v>
      </c>
      <c r="AW294" s="13" t="s">
        <v>36</v>
      </c>
      <c r="AX294" s="13" t="s">
        <v>80</v>
      </c>
      <c r="AY294" s="238" t="s">
        <v>162</v>
      </c>
    </row>
    <row r="295" spans="2:65" s="1" customFormat="1" ht="16.5" customHeight="1">
      <c r="B295" s="42"/>
      <c r="C295" s="204" t="s">
        <v>779</v>
      </c>
      <c r="D295" s="204" t="s">
        <v>165</v>
      </c>
      <c r="E295" s="205" t="s">
        <v>1591</v>
      </c>
      <c r="F295" s="206" t="s">
        <v>1592</v>
      </c>
      <c r="G295" s="207" t="s">
        <v>340</v>
      </c>
      <c r="H295" s="208">
        <v>10</v>
      </c>
      <c r="I295" s="209"/>
      <c r="J295" s="210">
        <f>ROUND(I295*H295,2)</f>
        <v>0</v>
      </c>
      <c r="K295" s="206" t="s">
        <v>23</v>
      </c>
      <c r="L295" s="62"/>
      <c r="M295" s="211" t="s">
        <v>23</v>
      </c>
      <c r="N295" s="212" t="s">
        <v>44</v>
      </c>
      <c r="O295" s="43"/>
      <c r="P295" s="213">
        <f>O295*H295</f>
        <v>0</v>
      </c>
      <c r="Q295" s="213">
        <v>0.00052</v>
      </c>
      <c r="R295" s="213">
        <f>Q295*H295</f>
        <v>0.0052</v>
      </c>
      <c r="S295" s="213">
        <v>0</v>
      </c>
      <c r="T295" s="214">
        <f>S295*H295</f>
        <v>0</v>
      </c>
      <c r="AR295" s="25" t="s">
        <v>266</v>
      </c>
      <c r="AT295" s="25" t="s">
        <v>165</v>
      </c>
      <c r="AU295" s="25" t="s">
        <v>82</v>
      </c>
      <c r="AY295" s="25" t="s">
        <v>162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5" t="s">
        <v>80</v>
      </c>
      <c r="BK295" s="215">
        <f>ROUND(I295*H295,2)</f>
        <v>0</v>
      </c>
      <c r="BL295" s="25" t="s">
        <v>266</v>
      </c>
      <c r="BM295" s="25" t="s">
        <v>1593</v>
      </c>
    </row>
    <row r="296" spans="2:51" s="14" customFormat="1" ht="13.5">
      <c r="B296" s="241"/>
      <c r="C296" s="242"/>
      <c r="D296" s="218" t="s">
        <v>172</v>
      </c>
      <c r="E296" s="243" t="s">
        <v>23</v>
      </c>
      <c r="F296" s="244" t="s">
        <v>947</v>
      </c>
      <c r="G296" s="242"/>
      <c r="H296" s="243" t="s">
        <v>23</v>
      </c>
      <c r="I296" s="245"/>
      <c r="J296" s="242"/>
      <c r="K296" s="242"/>
      <c r="L296" s="246"/>
      <c r="M296" s="247"/>
      <c r="N296" s="248"/>
      <c r="O296" s="248"/>
      <c r="P296" s="248"/>
      <c r="Q296" s="248"/>
      <c r="R296" s="248"/>
      <c r="S296" s="248"/>
      <c r="T296" s="249"/>
      <c r="AT296" s="250" t="s">
        <v>172</v>
      </c>
      <c r="AU296" s="250" t="s">
        <v>82</v>
      </c>
      <c r="AV296" s="14" t="s">
        <v>80</v>
      </c>
      <c r="AW296" s="14" t="s">
        <v>36</v>
      </c>
      <c r="AX296" s="14" t="s">
        <v>73</v>
      </c>
      <c r="AY296" s="250" t="s">
        <v>162</v>
      </c>
    </row>
    <row r="297" spans="2:51" s="12" customFormat="1" ht="13.5">
      <c r="B297" s="216"/>
      <c r="C297" s="217"/>
      <c r="D297" s="218" t="s">
        <v>172</v>
      </c>
      <c r="E297" s="219" t="s">
        <v>23</v>
      </c>
      <c r="F297" s="220" t="s">
        <v>662</v>
      </c>
      <c r="G297" s="217"/>
      <c r="H297" s="221">
        <v>10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172</v>
      </c>
      <c r="AU297" s="227" t="s">
        <v>82</v>
      </c>
      <c r="AV297" s="12" t="s">
        <v>82</v>
      </c>
      <c r="AW297" s="12" t="s">
        <v>36</v>
      </c>
      <c r="AX297" s="12" t="s">
        <v>73</v>
      </c>
      <c r="AY297" s="227" t="s">
        <v>162</v>
      </c>
    </row>
    <row r="298" spans="2:51" s="13" customFormat="1" ht="13.5">
      <c r="B298" s="228"/>
      <c r="C298" s="229"/>
      <c r="D298" s="218" t="s">
        <v>172</v>
      </c>
      <c r="E298" s="230" t="s">
        <v>23</v>
      </c>
      <c r="F298" s="231" t="s">
        <v>174</v>
      </c>
      <c r="G298" s="229"/>
      <c r="H298" s="232">
        <v>10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172</v>
      </c>
      <c r="AU298" s="238" t="s">
        <v>82</v>
      </c>
      <c r="AV298" s="13" t="s">
        <v>170</v>
      </c>
      <c r="AW298" s="13" t="s">
        <v>36</v>
      </c>
      <c r="AX298" s="13" t="s">
        <v>80</v>
      </c>
      <c r="AY298" s="238" t="s">
        <v>162</v>
      </c>
    </row>
    <row r="299" spans="2:65" s="1" customFormat="1" ht="25.5" customHeight="1">
      <c r="B299" s="42"/>
      <c r="C299" s="204" t="s">
        <v>783</v>
      </c>
      <c r="D299" s="204" t="s">
        <v>165</v>
      </c>
      <c r="E299" s="205" t="s">
        <v>1594</v>
      </c>
      <c r="F299" s="206" t="s">
        <v>1595</v>
      </c>
      <c r="G299" s="207" t="s">
        <v>340</v>
      </c>
      <c r="H299" s="208">
        <v>2</v>
      </c>
      <c r="I299" s="209"/>
      <c r="J299" s="210">
        <f>ROUND(I299*H299,2)</f>
        <v>0</v>
      </c>
      <c r="K299" s="206" t="s">
        <v>169</v>
      </c>
      <c r="L299" s="62"/>
      <c r="M299" s="211" t="s">
        <v>23</v>
      </c>
      <c r="N299" s="212" t="s">
        <v>44</v>
      </c>
      <c r="O299" s="43"/>
      <c r="P299" s="213">
        <f>O299*H299</f>
        <v>0</v>
      </c>
      <c r="Q299" s="213">
        <v>0.00493</v>
      </c>
      <c r="R299" s="213">
        <f>Q299*H299</f>
        <v>0.00986</v>
      </c>
      <c r="S299" s="213">
        <v>0</v>
      </c>
      <c r="T299" s="214">
        <f>S299*H299</f>
        <v>0</v>
      </c>
      <c r="AR299" s="25" t="s">
        <v>266</v>
      </c>
      <c r="AT299" s="25" t="s">
        <v>165</v>
      </c>
      <c r="AU299" s="25" t="s">
        <v>82</v>
      </c>
      <c r="AY299" s="25" t="s">
        <v>162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5" t="s">
        <v>80</v>
      </c>
      <c r="BK299" s="215">
        <f>ROUND(I299*H299,2)</f>
        <v>0</v>
      </c>
      <c r="BL299" s="25" t="s">
        <v>266</v>
      </c>
      <c r="BM299" s="25" t="s">
        <v>1596</v>
      </c>
    </row>
    <row r="300" spans="2:51" s="14" customFormat="1" ht="13.5">
      <c r="B300" s="241"/>
      <c r="C300" s="242"/>
      <c r="D300" s="218" t="s">
        <v>172</v>
      </c>
      <c r="E300" s="243" t="s">
        <v>23</v>
      </c>
      <c r="F300" s="244" t="s">
        <v>1472</v>
      </c>
      <c r="G300" s="242"/>
      <c r="H300" s="243" t="s">
        <v>23</v>
      </c>
      <c r="I300" s="245"/>
      <c r="J300" s="242"/>
      <c r="K300" s="242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172</v>
      </c>
      <c r="AU300" s="250" t="s">
        <v>82</v>
      </c>
      <c r="AV300" s="14" t="s">
        <v>80</v>
      </c>
      <c r="AW300" s="14" t="s">
        <v>36</v>
      </c>
      <c r="AX300" s="14" t="s">
        <v>73</v>
      </c>
      <c r="AY300" s="250" t="s">
        <v>162</v>
      </c>
    </row>
    <row r="301" spans="2:51" s="12" customFormat="1" ht="13.5">
      <c r="B301" s="216"/>
      <c r="C301" s="217"/>
      <c r="D301" s="218" t="s">
        <v>172</v>
      </c>
      <c r="E301" s="219" t="s">
        <v>23</v>
      </c>
      <c r="F301" s="220" t="s">
        <v>347</v>
      </c>
      <c r="G301" s="217"/>
      <c r="H301" s="221">
        <v>2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172</v>
      </c>
      <c r="AU301" s="227" t="s">
        <v>82</v>
      </c>
      <c r="AV301" s="12" t="s">
        <v>82</v>
      </c>
      <c r="AW301" s="12" t="s">
        <v>36</v>
      </c>
      <c r="AX301" s="12" t="s">
        <v>73</v>
      </c>
      <c r="AY301" s="227" t="s">
        <v>162</v>
      </c>
    </row>
    <row r="302" spans="2:51" s="13" customFormat="1" ht="13.5">
      <c r="B302" s="228"/>
      <c r="C302" s="229"/>
      <c r="D302" s="218" t="s">
        <v>172</v>
      </c>
      <c r="E302" s="230" t="s">
        <v>23</v>
      </c>
      <c r="F302" s="231" t="s">
        <v>174</v>
      </c>
      <c r="G302" s="229"/>
      <c r="H302" s="232">
        <v>2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172</v>
      </c>
      <c r="AU302" s="238" t="s">
        <v>82</v>
      </c>
      <c r="AV302" s="13" t="s">
        <v>170</v>
      </c>
      <c r="AW302" s="13" t="s">
        <v>36</v>
      </c>
      <c r="AX302" s="13" t="s">
        <v>80</v>
      </c>
      <c r="AY302" s="238" t="s">
        <v>162</v>
      </c>
    </row>
    <row r="303" spans="2:65" s="1" customFormat="1" ht="25.5" customHeight="1">
      <c r="B303" s="42"/>
      <c r="C303" s="204" t="s">
        <v>787</v>
      </c>
      <c r="D303" s="204" t="s">
        <v>165</v>
      </c>
      <c r="E303" s="205" t="s">
        <v>1597</v>
      </c>
      <c r="F303" s="206" t="s">
        <v>1598</v>
      </c>
      <c r="G303" s="207" t="s">
        <v>340</v>
      </c>
      <c r="H303" s="208">
        <v>1</v>
      </c>
      <c r="I303" s="209"/>
      <c r="J303" s="210">
        <f>ROUND(I303*H303,2)</f>
        <v>0</v>
      </c>
      <c r="K303" s="206" t="s">
        <v>169</v>
      </c>
      <c r="L303" s="62"/>
      <c r="M303" s="211" t="s">
        <v>23</v>
      </c>
      <c r="N303" s="212" t="s">
        <v>44</v>
      </c>
      <c r="O303" s="43"/>
      <c r="P303" s="213">
        <f>O303*H303</f>
        <v>0</v>
      </c>
      <c r="Q303" s="213">
        <v>0.0147</v>
      </c>
      <c r="R303" s="213">
        <f>Q303*H303</f>
        <v>0.0147</v>
      </c>
      <c r="S303" s="213">
        <v>0</v>
      </c>
      <c r="T303" s="214">
        <f>S303*H303</f>
        <v>0</v>
      </c>
      <c r="AR303" s="25" t="s">
        <v>266</v>
      </c>
      <c r="AT303" s="25" t="s">
        <v>165</v>
      </c>
      <c r="AU303" s="25" t="s">
        <v>82</v>
      </c>
      <c r="AY303" s="25" t="s">
        <v>162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5" t="s">
        <v>80</v>
      </c>
      <c r="BK303" s="215">
        <f>ROUND(I303*H303,2)</f>
        <v>0</v>
      </c>
      <c r="BL303" s="25" t="s">
        <v>266</v>
      </c>
      <c r="BM303" s="25" t="s">
        <v>1599</v>
      </c>
    </row>
    <row r="304" spans="2:51" s="14" customFormat="1" ht="13.5">
      <c r="B304" s="241"/>
      <c r="C304" s="242"/>
      <c r="D304" s="218" t="s">
        <v>172</v>
      </c>
      <c r="E304" s="243" t="s">
        <v>23</v>
      </c>
      <c r="F304" s="244" t="s">
        <v>1472</v>
      </c>
      <c r="G304" s="242"/>
      <c r="H304" s="243" t="s">
        <v>23</v>
      </c>
      <c r="I304" s="245"/>
      <c r="J304" s="242"/>
      <c r="K304" s="242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172</v>
      </c>
      <c r="AU304" s="250" t="s">
        <v>82</v>
      </c>
      <c r="AV304" s="14" t="s">
        <v>80</v>
      </c>
      <c r="AW304" s="14" t="s">
        <v>36</v>
      </c>
      <c r="AX304" s="14" t="s">
        <v>73</v>
      </c>
      <c r="AY304" s="250" t="s">
        <v>162</v>
      </c>
    </row>
    <row r="305" spans="2:51" s="12" customFormat="1" ht="13.5">
      <c r="B305" s="216"/>
      <c r="C305" s="217"/>
      <c r="D305" s="218" t="s">
        <v>172</v>
      </c>
      <c r="E305" s="219" t="s">
        <v>23</v>
      </c>
      <c r="F305" s="220" t="s">
        <v>303</v>
      </c>
      <c r="G305" s="217"/>
      <c r="H305" s="221">
        <v>1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172</v>
      </c>
      <c r="AU305" s="227" t="s">
        <v>82</v>
      </c>
      <c r="AV305" s="12" t="s">
        <v>82</v>
      </c>
      <c r="AW305" s="12" t="s">
        <v>36</v>
      </c>
      <c r="AX305" s="12" t="s">
        <v>73</v>
      </c>
      <c r="AY305" s="227" t="s">
        <v>162</v>
      </c>
    </row>
    <row r="306" spans="2:51" s="13" customFormat="1" ht="13.5">
      <c r="B306" s="228"/>
      <c r="C306" s="229"/>
      <c r="D306" s="218" t="s">
        <v>172</v>
      </c>
      <c r="E306" s="230" t="s">
        <v>23</v>
      </c>
      <c r="F306" s="231" t="s">
        <v>174</v>
      </c>
      <c r="G306" s="229"/>
      <c r="H306" s="232">
        <v>1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172</v>
      </c>
      <c r="AU306" s="238" t="s">
        <v>82</v>
      </c>
      <c r="AV306" s="13" t="s">
        <v>170</v>
      </c>
      <c r="AW306" s="13" t="s">
        <v>36</v>
      </c>
      <c r="AX306" s="13" t="s">
        <v>80</v>
      </c>
      <c r="AY306" s="238" t="s">
        <v>162</v>
      </c>
    </row>
    <row r="307" spans="2:65" s="1" customFormat="1" ht="16.5" customHeight="1">
      <c r="B307" s="42"/>
      <c r="C307" s="204" t="s">
        <v>791</v>
      </c>
      <c r="D307" s="204" t="s">
        <v>165</v>
      </c>
      <c r="E307" s="205" t="s">
        <v>1600</v>
      </c>
      <c r="F307" s="206" t="s">
        <v>1601</v>
      </c>
      <c r="G307" s="207" t="s">
        <v>340</v>
      </c>
      <c r="H307" s="208">
        <v>1</v>
      </c>
      <c r="I307" s="209"/>
      <c r="J307" s="210">
        <f>ROUND(I307*H307,2)</f>
        <v>0</v>
      </c>
      <c r="K307" s="206" t="s">
        <v>23</v>
      </c>
      <c r="L307" s="62"/>
      <c r="M307" s="211" t="s">
        <v>23</v>
      </c>
      <c r="N307" s="212" t="s">
        <v>44</v>
      </c>
      <c r="O307" s="43"/>
      <c r="P307" s="213">
        <f>O307*H307</f>
        <v>0</v>
      </c>
      <c r="Q307" s="213">
        <v>0.01066</v>
      </c>
      <c r="R307" s="213">
        <f>Q307*H307</f>
        <v>0.01066</v>
      </c>
      <c r="S307" s="213">
        <v>0</v>
      </c>
      <c r="T307" s="214">
        <f>S307*H307</f>
        <v>0</v>
      </c>
      <c r="AR307" s="25" t="s">
        <v>266</v>
      </c>
      <c r="AT307" s="25" t="s">
        <v>165</v>
      </c>
      <c r="AU307" s="25" t="s">
        <v>82</v>
      </c>
      <c r="AY307" s="25" t="s">
        <v>162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5" t="s">
        <v>80</v>
      </c>
      <c r="BK307" s="215">
        <f>ROUND(I307*H307,2)</f>
        <v>0</v>
      </c>
      <c r="BL307" s="25" t="s">
        <v>266</v>
      </c>
      <c r="BM307" s="25" t="s">
        <v>1602</v>
      </c>
    </row>
    <row r="308" spans="2:51" s="14" customFormat="1" ht="13.5">
      <c r="B308" s="241"/>
      <c r="C308" s="242"/>
      <c r="D308" s="218" t="s">
        <v>172</v>
      </c>
      <c r="E308" s="243" t="s">
        <v>23</v>
      </c>
      <c r="F308" s="244" t="s">
        <v>1603</v>
      </c>
      <c r="G308" s="242"/>
      <c r="H308" s="243" t="s">
        <v>23</v>
      </c>
      <c r="I308" s="245"/>
      <c r="J308" s="242"/>
      <c r="K308" s="242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172</v>
      </c>
      <c r="AU308" s="250" t="s">
        <v>82</v>
      </c>
      <c r="AV308" s="14" t="s">
        <v>80</v>
      </c>
      <c r="AW308" s="14" t="s">
        <v>36</v>
      </c>
      <c r="AX308" s="14" t="s">
        <v>73</v>
      </c>
      <c r="AY308" s="250" t="s">
        <v>162</v>
      </c>
    </row>
    <row r="309" spans="2:51" s="12" customFormat="1" ht="13.5">
      <c r="B309" s="216"/>
      <c r="C309" s="217"/>
      <c r="D309" s="218" t="s">
        <v>172</v>
      </c>
      <c r="E309" s="219" t="s">
        <v>23</v>
      </c>
      <c r="F309" s="220" t="s">
        <v>303</v>
      </c>
      <c r="G309" s="217"/>
      <c r="H309" s="221">
        <v>1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172</v>
      </c>
      <c r="AU309" s="227" t="s">
        <v>82</v>
      </c>
      <c r="AV309" s="12" t="s">
        <v>82</v>
      </c>
      <c r="AW309" s="12" t="s">
        <v>36</v>
      </c>
      <c r="AX309" s="12" t="s">
        <v>73</v>
      </c>
      <c r="AY309" s="227" t="s">
        <v>162</v>
      </c>
    </row>
    <row r="310" spans="2:51" s="13" customFormat="1" ht="13.5">
      <c r="B310" s="228"/>
      <c r="C310" s="229"/>
      <c r="D310" s="218" t="s">
        <v>172</v>
      </c>
      <c r="E310" s="230" t="s">
        <v>23</v>
      </c>
      <c r="F310" s="231" t="s">
        <v>174</v>
      </c>
      <c r="G310" s="229"/>
      <c r="H310" s="232">
        <v>1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172</v>
      </c>
      <c r="AU310" s="238" t="s">
        <v>82</v>
      </c>
      <c r="AV310" s="13" t="s">
        <v>170</v>
      </c>
      <c r="AW310" s="13" t="s">
        <v>36</v>
      </c>
      <c r="AX310" s="13" t="s">
        <v>80</v>
      </c>
      <c r="AY310" s="238" t="s">
        <v>162</v>
      </c>
    </row>
    <row r="311" spans="2:65" s="1" customFormat="1" ht="38.25" customHeight="1">
      <c r="B311" s="42"/>
      <c r="C311" s="204" t="s">
        <v>795</v>
      </c>
      <c r="D311" s="204" t="s">
        <v>165</v>
      </c>
      <c r="E311" s="205" t="s">
        <v>1604</v>
      </c>
      <c r="F311" s="206" t="s">
        <v>1605</v>
      </c>
      <c r="G311" s="207" t="s">
        <v>340</v>
      </c>
      <c r="H311" s="208">
        <v>1</v>
      </c>
      <c r="I311" s="209"/>
      <c r="J311" s="210">
        <f>ROUND(I311*H311,2)</f>
        <v>0</v>
      </c>
      <c r="K311" s="206" t="s">
        <v>169</v>
      </c>
      <c r="L311" s="62"/>
      <c r="M311" s="211" t="s">
        <v>23</v>
      </c>
      <c r="N311" s="212" t="s">
        <v>44</v>
      </c>
      <c r="O311" s="43"/>
      <c r="P311" s="213">
        <f>O311*H311</f>
        <v>0</v>
      </c>
      <c r="Q311" s="213">
        <v>0.05425</v>
      </c>
      <c r="R311" s="213">
        <f>Q311*H311</f>
        <v>0.05425</v>
      </c>
      <c r="S311" s="213">
        <v>0</v>
      </c>
      <c r="T311" s="214">
        <f>S311*H311</f>
        <v>0</v>
      </c>
      <c r="AR311" s="25" t="s">
        <v>266</v>
      </c>
      <c r="AT311" s="25" t="s">
        <v>165</v>
      </c>
      <c r="AU311" s="25" t="s">
        <v>82</v>
      </c>
      <c r="AY311" s="25" t="s">
        <v>162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5" t="s">
        <v>80</v>
      </c>
      <c r="BK311" s="215">
        <f>ROUND(I311*H311,2)</f>
        <v>0</v>
      </c>
      <c r="BL311" s="25" t="s">
        <v>266</v>
      </c>
      <c r="BM311" s="25" t="s">
        <v>1606</v>
      </c>
    </row>
    <row r="312" spans="2:51" s="14" customFormat="1" ht="13.5">
      <c r="B312" s="241"/>
      <c r="C312" s="242"/>
      <c r="D312" s="218" t="s">
        <v>172</v>
      </c>
      <c r="E312" s="243" t="s">
        <v>23</v>
      </c>
      <c r="F312" s="244" t="s">
        <v>1603</v>
      </c>
      <c r="G312" s="242"/>
      <c r="H312" s="243" t="s">
        <v>23</v>
      </c>
      <c r="I312" s="245"/>
      <c r="J312" s="242"/>
      <c r="K312" s="242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172</v>
      </c>
      <c r="AU312" s="250" t="s">
        <v>82</v>
      </c>
      <c r="AV312" s="14" t="s">
        <v>80</v>
      </c>
      <c r="AW312" s="14" t="s">
        <v>36</v>
      </c>
      <c r="AX312" s="14" t="s">
        <v>73</v>
      </c>
      <c r="AY312" s="250" t="s">
        <v>162</v>
      </c>
    </row>
    <row r="313" spans="2:51" s="12" customFormat="1" ht="13.5">
      <c r="B313" s="216"/>
      <c r="C313" s="217"/>
      <c r="D313" s="218" t="s">
        <v>172</v>
      </c>
      <c r="E313" s="219" t="s">
        <v>23</v>
      </c>
      <c r="F313" s="220" t="s">
        <v>303</v>
      </c>
      <c r="G313" s="217"/>
      <c r="H313" s="221">
        <v>1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172</v>
      </c>
      <c r="AU313" s="227" t="s">
        <v>82</v>
      </c>
      <c r="AV313" s="12" t="s">
        <v>82</v>
      </c>
      <c r="AW313" s="12" t="s">
        <v>36</v>
      </c>
      <c r="AX313" s="12" t="s">
        <v>73</v>
      </c>
      <c r="AY313" s="227" t="s">
        <v>162</v>
      </c>
    </row>
    <row r="314" spans="2:51" s="13" customFormat="1" ht="13.5">
      <c r="B314" s="228"/>
      <c r="C314" s="229"/>
      <c r="D314" s="218" t="s">
        <v>172</v>
      </c>
      <c r="E314" s="230" t="s">
        <v>23</v>
      </c>
      <c r="F314" s="231" t="s">
        <v>174</v>
      </c>
      <c r="G314" s="229"/>
      <c r="H314" s="232">
        <v>1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172</v>
      </c>
      <c r="AU314" s="238" t="s">
        <v>82</v>
      </c>
      <c r="AV314" s="13" t="s">
        <v>170</v>
      </c>
      <c r="AW314" s="13" t="s">
        <v>36</v>
      </c>
      <c r="AX314" s="13" t="s">
        <v>80</v>
      </c>
      <c r="AY314" s="238" t="s">
        <v>162</v>
      </c>
    </row>
    <row r="315" spans="2:65" s="1" customFormat="1" ht="16.5" customHeight="1">
      <c r="B315" s="42"/>
      <c r="C315" s="204" t="s">
        <v>799</v>
      </c>
      <c r="D315" s="204" t="s">
        <v>165</v>
      </c>
      <c r="E315" s="205" t="s">
        <v>1607</v>
      </c>
      <c r="F315" s="206" t="s">
        <v>1608</v>
      </c>
      <c r="G315" s="207" t="s">
        <v>300</v>
      </c>
      <c r="H315" s="208">
        <v>1</v>
      </c>
      <c r="I315" s="209"/>
      <c r="J315" s="210">
        <f>ROUND(I315*H315,2)</f>
        <v>0</v>
      </c>
      <c r="K315" s="206" t="s">
        <v>23</v>
      </c>
      <c r="L315" s="62"/>
      <c r="M315" s="211" t="s">
        <v>23</v>
      </c>
      <c r="N315" s="212" t="s">
        <v>44</v>
      </c>
      <c r="O315" s="43"/>
      <c r="P315" s="213">
        <f>O315*H315</f>
        <v>0</v>
      </c>
      <c r="Q315" s="213">
        <v>0.05425</v>
      </c>
      <c r="R315" s="213">
        <f>Q315*H315</f>
        <v>0.05425</v>
      </c>
      <c r="S315" s="213">
        <v>0</v>
      </c>
      <c r="T315" s="214">
        <f>S315*H315</f>
        <v>0</v>
      </c>
      <c r="AR315" s="25" t="s">
        <v>266</v>
      </c>
      <c r="AT315" s="25" t="s">
        <v>165</v>
      </c>
      <c r="AU315" s="25" t="s">
        <v>82</v>
      </c>
      <c r="AY315" s="25" t="s">
        <v>162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5" t="s">
        <v>80</v>
      </c>
      <c r="BK315" s="215">
        <f>ROUND(I315*H315,2)</f>
        <v>0</v>
      </c>
      <c r="BL315" s="25" t="s">
        <v>266</v>
      </c>
      <c r="BM315" s="25" t="s">
        <v>1609</v>
      </c>
    </row>
    <row r="316" spans="2:51" s="14" customFormat="1" ht="13.5">
      <c r="B316" s="241"/>
      <c r="C316" s="242"/>
      <c r="D316" s="218" t="s">
        <v>172</v>
      </c>
      <c r="E316" s="243" t="s">
        <v>23</v>
      </c>
      <c r="F316" s="244" t="s">
        <v>1603</v>
      </c>
      <c r="G316" s="242"/>
      <c r="H316" s="243" t="s">
        <v>23</v>
      </c>
      <c r="I316" s="245"/>
      <c r="J316" s="242"/>
      <c r="K316" s="242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172</v>
      </c>
      <c r="AU316" s="250" t="s">
        <v>82</v>
      </c>
      <c r="AV316" s="14" t="s">
        <v>80</v>
      </c>
      <c r="AW316" s="14" t="s">
        <v>36</v>
      </c>
      <c r="AX316" s="14" t="s">
        <v>73</v>
      </c>
      <c r="AY316" s="250" t="s">
        <v>162</v>
      </c>
    </row>
    <row r="317" spans="2:51" s="12" customFormat="1" ht="13.5">
      <c r="B317" s="216"/>
      <c r="C317" s="217"/>
      <c r="D317" s="218" t="s">
        <v>172</v>
      </c>
      <c r="E317" s="219" t="s">
        <v>23</v>
      </c>
      <c r="F317" s="220" t="s">
        <v>303</v>
      </c>
      <c r="G317" s="217"/>
      <c r="H317" s="221">
        <v>1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172</v>
      </c>
      <c r="AU317" s="227" t="s">
        <v>82</v>
      </c>
      <c r="AV317" s="12" t="s">
        <v>82</v>
      </c>
      <c r="AW317" s="12" t="s">
        <v>36</v>
      </c>
      <c r="AX317" s="12" t="s">
        <v>73</v>
      </c>
      <c r="AY317" s="227" t="s">
        <v>162</v>
      </c>
    </row>
    <row r="318" spans="2:51" s="13" customFormat="1" ht="13.5">
      <c r="B318" s="228"/>
      <c r="C318" s="229"/>
      <c r="D318" s="218" t="s">
        <v>172</v>
      </c>
      <c r="E318" s="230" t="s">
        <v>23</v>
      </c>
      <c r="F318" s="231" t="s">
        <v>174</v>
      </c>
      <c r="G318" s="229"/>
      <c r="H318" s="232">
        <v>1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172</v>
      </c>
      <c r="AU318" s="238" t="s">
        <v>82</v>
      </c>
      <c r="AV318" s="13" t="s">
        <v>170</v>
      </c>
      <c r="AW318" s="13" t="s">
        <v>36</v>
      </c>
      <c r="AX318" s="13" t="s">
        <v>80</v>
      </c>
      <c r="AY318" s="238" t="s">
        <v>162</v>
      </c>
    </row>
    <row r="319" spans="2:65" s="1" customFormat="1" ht="16.5" customHeight="1">
      <c r="B319" s="42"/>
      <c r="C319" s="204" t="s">
        <v>803</v>
      </c>
      <c r="D319" s="204" t="s">
        <v>165</v>
      </c>
      <c r="E319" s="205" t="s">
        <v>1610</v>
      </c>
      <c r="F319" s="206" t="s">
        <v>1611</v>
      </c>
      <c r="G319" s="207" t="s">
        <v>340</v>
      </c>
      <c r="H319" s="208">
        <v>2</v>
      </c>
      <c r="I319" s="209"/>
      <c r="J319" s="210">
        <f>ROUND(I319*H319,2)</f>
        <v>0</v>
      </c>
      <c r="K319" s="206" t="s">
        <v>169</v>
      </c>
      <c r="L319" s="62"/>
      <c r="M319" s="211" t="s">
        <v>23</v>
      </c>
      <c r="N319" s="212" t="s">
        <v>44</v>
      </c>
      <c r="O319" s="43"/>
      <c r="P319" s="213">
        <f>O319*H319</f>
        <v>0</v>
      </c>
      <c r="Q319" s="213">
        <v>0.0003</v>
      </c>
      <c r="R319" s="213">
        <f>Q319*H319</f>
        <v>0.0006</v>
      </c>
      <c r="S319" s="213">
        <v>0</v>
      </c>
      <c r="T319" s="214">
        <f>S319*H319</f>
        <v>0</v>
      </c>
      <c r="AR319" s="25" t="s">
        <v>266</v>
      </c>
      <c r="AT319" s="25" t="s">
        <v>165</v>
      </c>
      <c r="AU319" s="25" t="s">
        <v>82</v>
      </c>
      <c r="AY319" s="25" t="s">
        <v>162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5" t="s">
        <v>80</v>
      </c>
      <c r="BK319" s="215">
        <f>ROUND(I319*H319,2)</f>
        <v>0</v>
      </c>
      <c r="BL319" s="25" t="s">
        <v>266</v>
      </c>
      <c r="BM319" s="25" t="s">
        <v>1612</v>
      </c>
    </row>
    <row r="320" spans="2:51" s="14" customFormat="1" ht="13.5">
      <c r="B320" s="241"/>
      <c r="C320" s="242"/>
      <c r="D320" s="218" t="s">
        <v>172</v>
      </c>
      <c r="E320" s="243" t="s">
        <v>23</v>
      </c>
      <c r="F320" s="244" t="s">
        <v>1603</v>
      </c>
      <c r="G320" s="242"/>
      <c r="H320" s="243" t="s">
        <v>23</v>
      </c>
      <c r="I320" s="245"/>
      <c r="J320" s="242"/>
      <c r="K320" s="242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172</v>
      </c>
      <c r="AU320" s="250" t="s">
        <v>82</v>
      </c>
      <c r="AV320" s="14" t="s">
        <v>80</v>
      </c>
      <c r="AW320" s="14" t="s">
        <v>36</v>
      </c>
      <c r="AX320" s="14" t="s">
        <v>73</v>
      </c>
      <c r="AY320" s="250" t="s">
        <v>162</v>
      </c>
    </row>
    <row r="321" spans="2:51" s="12" customFormat="1" ht="13.5">
      <c r="B321" s="216"/>
      <c r="C321" s="217"/>
      <c r="D321" s="218" t="s">
        <v>172</v>
      </c>
      <c r="E321" s="219" t="s">
        <v>23</v>
      </c>
      <c r="F321" s="220" t="s">
        <v>347</v>
      </c>
      <c r="G321" s="217"/>
      <c r="H321" s="221">
        <v>2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172</v>
      </c>
      <c r="AU321" s="227" t="s">
        <v>82</v>
      </c>
      <c r="AV321" s="12" t="s">
        <v>82</v>
      </c>
      <c r="AW321" s="12" t="s">
        <v>36</v>
      </c>
      <c r="AX321" s="12" t="s">
        <v>73</v>
      </c>
      <c r="AY321" s="227" t="s">
        <v>162</v>
      </c>
    </row>
    <row r="322" spans="2:51" s="13" customFormat="1" ht="13.5">
      <c r="B322" s="228"/>
      <c r="C322" s="229"/>
      <c r="D322" s="218" t="s">
        <v>172</v>
      </c>
      <c r="E322" s="230" t="s">
        <v>23</v>
      </c>
      <c r="F322" s="231" t="s">
        <v>174</v>
      </c>
      <c r="G322" s="229"/>
      <c r="H322" s="232">
        <v>2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172</v>
      </c>
      <c r="AU322" s="238" t="s">
        <v>82</v>
      </c>
      <c r="AV322" s="13" t="s">
        <v>170</v>
      </c>
      <c r="AW322" s="13" t="s">
        <v>36</v>
      </c>
      <c r="AX322" s="13" t="s">
        <v>80</v>
      </c>
      <c r="AY322" s="238" t="s">
        <v>162</v>
      </c>
    </row>
    <row r="323" spans="2:65" s="1" customFormat="1" ht="16.5" customHeight="1">
      <c r="B323" s="42"/>
      <c r="C323" s="204" t="s">
        <v>807</v>
      </c>
      <c r="D323" s="204" t="s">
        <v>165</v>
      </c>
      <c r="E323" s="205" t="s">
        <v>1613</v>
      </c>
      <c r="F323" s="206" t="s">
        <v>1614</v>
      </c>
      <c r="G323" s="207" t="s">
        <v>177</v>
      </c>
      <c r="H323" s="208">
        <v>2</v>
      </c>
      <c r="I323" s="209"/>
      <c r="J323" s="210">
        <f>ROUND(I323*H323,2)</f>
        <v>0</v>
      </c>
      <c r="K323" s="206" t="s">
        <v>169</v>
      </c>
      <c r="L323" s="62"/>
      <c r="M323" s="211" t="s">
        <v>23</v>
      </c>
      <c r="N323" s="212" t="s">
        <v>44</v>
      </c>
      <c r="O323" s="43"/>
      <c r="P323" s="213">
        <f>O323*H323</f>
        <v>0</v>
      </c>
      <c r="Q323" s="213">
        <v>0.00109</v>
      </c>
      <c r="R323" s="213">
        <f>Q323*H323</f>
        <v>0.00218</v>
      </c>
      <c r="S323" s="213">
        <v>0</v>
      </c>
      <c r="T323" s="214">
        <f>S323*H323</f>
        <v>0</v>
      </c>
      <c r="AR323" s="25" t="s">
        <v>266</v>
      </c>
      <c r="AT323" s="25" t="s">
        <v>165</v>
      </c>
      <c r="AU323" s="25" t="s">
        <v>82</v>
      </c>
      <c r="AY323" s="25" t="s">
        <v>162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5" t="s">
        <v>80</v>
      </c>
      <c r="BK323" s="215">
        <f>ROUND(I323*H323,2)</f>
        <v>0</v>
      </c>
      <c r="BL323" s="25" t="s">
        <v>266</v>
      </c>
      <c r="BM323" s="25" t="s">
        <v>1615</v>
      </c>
    </row>
    <row r="324" spans="2:51" s="14" customFormat="1" ht="13.5">
      <c r="B324" s="241"/>
      <c r="C324" s="242"/>
      <c r="D324" s="218" t="s">
        <v>172</v>
      </c>
      <c r="E324" s="243" t="s">
        <v>23</v>
      </c>
      <c r="F324" s="244" t="s">
        <v>1603</v>
      </c>
      <c r="G324" s="242"/>
      <c r="H324" s="243" t="s">
        <v>23</v>
      </c>
      <c r="I324" s="245"/>
      <c r="J324" s="242"/>
      <c r="K324" s="242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172</v>
      </c>
      <c r="AU324" s="250" t="s">
        <v>82</v>
      </c>
      <c r="AV324" s="14" t="s">
        <v>80</v>
      </c>
      <c r="AW324" s="14" t="s">
        <v>36</v>
      </c>
      <c r="AX324" s="14" t="s">
        <v>73</v>
      </c>
      <c r="AY324" s="250" t="s">
        <v>162</v>
      </c>
    </row>
    <row r="325" spans="2:51" s="12" customFormat="1" ht="13.5">
      <c r="B325" s="216"/>
      <c r="C325" s="217"/>
      <c r="D325" s="218" t="s">
        <v>172</v>
      </c>
      <c r="E325" s="219" t="s">
        <v>23</v>
      </c>
      <c r="F325" s="220" t="s">
        <v>347</v>
      </c>
      <c r="G325" s="217"/>
      <c r="H325" s="221">
        <v>2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172</v>
      </c>
      <c r="AU325" s="227" t="s">
        <v>82</v>
      </c>
      <c r="AV325" s="12" t="s">
        <v>82</v>
      </c>
      <c r="AW325" s="12" t="s">
        <v>36</v>
      </c>
      <c r="AX325" s="12" t="s">
        <v>73</v>
      </c>
      <c r="AY325" s="227" t="s">
        <v>162</v>
      </c>
    </row>
    <row r="326" spans="2:51" s="13" customFormat="1" ht="13.5">
      <c r="B326" s="228"/>
      <c r="C326" s="229"/>
      <c r="D326" s="218" t="s">
        <v>172</v>
      </c>
      <c r="E326" s="230" t="s">
        <v>23</v>
      </c>
      <c r="F326" s="231" t="s">
        <v>174</v>
      </c>
      <c r="G326" s="229"/>
      <c r="H326" s="232">
        <v>2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172</v>
      </c>
      <c r="AU326" s="238" t="s">
        <v>82</v>
      </c>
      <c r="AV326" s="13" t="s">
        <v>170</v>
      </c>
      <c r="AW326" s="13" t="s">
        <v>36</v>
      </c>
      <c r="AX326" s="13" t="s">
        <v>80</v>
      </c>
      <c r="AY326" s="238" t="s">
        <v>162</v>
      </c>
    </row>
    <row r="327" spans="2:65" s="1" customFormat="1" ht="25.5" customHeight="1">
      <c r="B327" s="42"/>
      <c r="C327" s="204" t="s">
        <v>811</v>
      </c>
      <c r="D327" s="204" t="s">
        <v>165</v>
      </c>
      <c r="E327" s="205" t="s">
        <v>1616</v>
      </c>
      <c r="F327" s="206" t="s">
        <v>1617</v>
      </c>
      <c r="G327" s="207" t="s">
        <v>340</v>
      </c>
      <c r="H327" s="208">
        <v>1</v>
      </c>
      <c r="I327" s="209"/>
      <c r="J327" s="210">
        <f>ROUND(I327*H327,2)</f>
        <v>0</v>
      </c>
      <c r="K327" s="206" t="s">
        <v>169</v>
      </c>
      <c r="L327" s="62"/>
      <c r="M327" s="211" t="s">
        <v>23</v>
      </c>
      <c r="N327" s="212" t="s">
        <v>44</v>
      </c>
      <c r="O327" s="43"/>
      <c r="P327" s="213">
        <f>O327*H327</f>
        <v>0</v>
      </c>
      <c r="Q327" s="213">
        <v>0.00125</v>
      </c>
      <c r="R327" s="213">
        <f>Q327*H327</f>
        <v>0.00125</v>
      </c>
      <c r="S327" s="213">
        <v>0</v>
      </c>
      <c r="T327" s="214">
        <f>S327*H327</f>
        <v>0</v>
      </c>
      <c r="AR327" s="25" t="s">
        <v>266</v>
      </c>
      <c r="AT327" s="25" t="s">
        <v>165</v>
      </c>
      <c r="AU327" s="25" t="s">
        <v>82</v>
      </c>
      <c r="AY327" s="25" t="s">
        <v>162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5" t="s">
        <v>80</v>
      </c>
      <c r="BK327" s="215">
        <f>ROUND(I327*H327,2)</f>
        <v>0</v>
      </c>
      <c r="BL327" s="25" t="s">
        <v>266</v>
      </c>
      <c r="BM327" s="25" t="s">
        <v>1618</v>
      </c>
    </row>
    <row r="328" spans="2:51" s="14" customFormat="1" ht="13.5">
      <c r="B328" s="241"/>
      <c r="C328" s="242"/>
      <c r="D328" s="218" t="s">
        <v>172</v>
      </c>
      <c r="E328" s="243" t="s">
        <v>23</v>
      </c>
      <c r="F328" s="244" t="s">
        <v>1472</v>
      </c>
      <c r="G328" s="242"/>
      <c r="H328" s="243" t="s">
        <v>23</v>
      </c>
      <c r="I328" s="245"/>
      <c r="J328" s="242"/>
      <c r="K328" s="242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172</v>
      </c>
      <c r="AU328" s="250" t="s">
        <v>82</v>
      </c>
      <c r="AV328" s="14" t="s">
        <v>80</v>
      </c>
      <c r="AW328" s="14" t="s">
        <v>36</v>
      </c>
      <c r="AX328" s="14" t="s">
        <v>73</v>
      </c>
      <c r="AY328" s="250" t="s">
        <v>162</v>
      </c>
    </row>
    <row r="329" spans="2:51" s="12" customFormat="1" ht="13.5">
      <c r="B329" s="216"/>
      <c r="C329" s="217"/>
      <c r="D329" s="218" t="s">
        <v>172</v>
      </c>
      <c r="E329" s="219" t="s">
        <v>23</v>
      </c>
      <c r="F329" s="220" t="s">
        <v>1619</v>
      </c>
      <c r="G329" s="217"/>
      <c r="H329" s="221">
        <v>1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172</v>
      </c>
      <c r="AU329" s="227" t="s">
        <v>82</v>
      </c>
      <c r="AV329" s="12" t="s">
        <v>82</v>
      </c>
      <c r="AW329" s="12" t="s">
        <v>36</v>
      </c>
      <c r="AX329" s="12" t="s">
        <v>73</v>
      </c>
      <c r="AY329" s="227" t="s">
        <v>162</v>
      </c>
    </row>
    <row r="330" spans="2:51" s="13" customFormat="1" ht="13.5">
      <c r="B330" s="228"/>
      <c r="C330" s="229"/>
      <c r="D330" s="218" t="s">
        <v>172</v>
      </c>
      <c r="E330" s="230" t="s">
        <v>23</v>
      </c>
      <c r="F330" s="231" t="s">
        <v>174</v>
      </c>
      <c r="G330" s="229"/>
      <c r="H330" s="232">
        <v>1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172</v>
      </c>
      <c r="AU330" s="238" t="s">
        <v>82</v>
      </c>
      <c r="AV330" s="13" t="s">
        <v>170</v>
      </c>
      <c r="AW330" s="13" t="s">
        <v>36</v>
      </c>
      <c r="AX330" s="13" t="s">
        <v>80</v>
      </c>
      <c r="AY330" s="238" t="s">
        <v>162</v>
      </c>
    </row>
    <row r="331" spans="2:65" s="1" customFormat="1" ht="25.5" customHeight="1">
      <c r="B331" s="42"/>
      <c r="C331" s="204" t="s">
        <v>819</v>
      </c>
      <c r="D331" s="204" t="s">
        <v>165</v>
      </c>
      <c r="E331" s="205" t="s">
        <v>1620</v>
      </c>
      <c r="F331" s="206" t="s">
        <v>1621</v>
      </c>
      <c r="G331" s="207" t="s">
        <v>340</v>
      </c>
      <c r="H331" s="208">
        <v>2</v>
      </c>
      <c r="I331" s="209"/>
      <c r="J331" s="210">
        <f>ROUND(I331*H331,2)</f>
        <v>0</v>
      </c>
      <c r="K331" s="206" t="s">
        <v>169</v>
      </c>
      <c r="L331" s="62"/>
      <c r="M331" s="211" t="s">
        <v>23</v>
      </c>
      <c r="N331" s="212" t="s">
        <v>44</v>
      </c>
      <c r="O331" s="43"/>
      <c r="P331" s="213">
        <f>O331*H331</f>
        <v>0</v>
      </c>
      <c r="Q331" s="213">
        <v>0.0018</v>
      </c>
      <c r="R331" s="213">
        <f>Q331*H331</f>
        <v>0.0036</v>
      </c>
      <c r="S331" s="213">
        <v>0</v>
      </c>
      <c r="T331" s="214">
        <f>S331*H331</f>
        <v>0</v>
      </c>
      <c r="AR331" s="25" t="s">
        <v>266</v>
      </c>
      <c r="AT331" s="25" t="s">
        <v>165</v>
      </c>
      <c r="AU331" s="25" t="s">
        <v>82</v>
      </c>
      <c r="AY331" s="25" t="s">
        <v>162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5" t="s">
        <v>80</v>
      </c>
      <c r="BK331" s="215">
        <f>ROUND(I331*H331,2)</f>
        <v>0</v>
      </c>
      <c r="BL331" s="25" t="s">
        <v>266</v>
      </c>
      <c r="BM331" s="25" t="s">
        <v>1622</v>
      </c>
    </row>
    <row r="332" spans="2:51" s="14" customFormat="1" ht="13.5">
      <c r="B332" s="241"/>
      <c r="C332" s="242"/>
      <c r="D332" s="218" t="s">
        <v>172</v>
      </c>
      <c r="E332" s="243" t="s">
        <v>23</v>
      </c>
      <c r="F332" s="244" t="s">
        <v>1472</v>
      </c>
      <c r="G332" s="242"/>
      <c r="H332" s="243" t="s">
        <v>23</v>
      </c>
      <c r="I332" s="245"/>
      <c r="J332" s="242"/>
      <c r="K332" s="242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172</v>
      </c>
      <c r="AU332" s="250" t="s">
        <v>82</v>
      </c>
      <c r="AV332" s="14" t="s">
        <v>80</v>
      </c>
      <c r="AW332" s="14" t="s">
        <v>36</v>
      </c>
      <c r="AX332" s="14" t="s">
        <v>73</v>
      </c>
      <c r="AY332" s="250" t="s">
        <v>162</v>
      </c>
    </row>
    <row r="333" spans="2:51" s="12" customFormat="1" ht="13.5">
      <c r="B333" s="216"/>
      <c r="C333" s="217"/>
      <c r="D333" s="218" t="s">
        <v>172</v>
      </c>
      <c r="E333" s="219" t="s">
        <v>23</v>
      </c>
      <c r="F333" s="220" t="s">
        <v>347</v>
      </c>
      <c r="G333" s="217"/>
      <c r="H333" s="221">
        <v>2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172</v>
      </c>
      <c r="AU333" s="227" t="s">
        <v>82</v>
      </c>
      <c r="AV333" s="12" t="s">
        <v>82</v>
      </c>
      <c r="AW333" s="12" t="s">
        <v>36</v>
      </c>
      <c r="AX333" s="12" t="s">
        <v>73</v>
      </c>
      <c r="AY333" s="227" t="s">
        <v>162</v>
      </c>
    </row>
    <row r="334" spans="2:51" s="13" customFormat="1" ht="13.5">
      <c r="B334" s="228"/>
      <c r="C334" s="229"/>
      <c r="D334" s="218" t="s">
        <v>172</v>
      </c>
      <c r="E334" s="230" t="s">
        <v>23</v>
      </c>
      <c r="F334" s="231" t="s">
        <v>174</v>
      </c>
      <c r="G334" s="229"/>
      <c r="H334" s="232">
        <v>2</v>
      </c>
      <c r="I334" s="233"/>
      <c r="J334" s="229"/>
      <c r="K334" s="229"/>
      <c r="L334" s="234"/>
      <c r="M334" s="235"/>
      <c r="N334" s="236"/>
      <c r="O334" s="236"/>
      <c r="P334" s="236"/>
      <c r="Q334" s="236"/>
      <c r="R334" s="236"/>
      <c r="S334" s="236"/>
      <c r="T334" s="237"/>
      <c r="AT334" s="238" t="s">
        <v>172</v>
      </c>
      <c r="AU334" s="238" t="s">
        <v>82</v>
      </c>
      <c r="AV334" s="13" t="s">
        <v>170</v>
      </c>
      <c r="AW334" s="13" t="s">
        <v>36</v>
      </c>
      <c r="AX334" s="13" t="s">
        <v>80</v>
      </c>
      <c r="AY334" s="238" t="s">
        <v>162</v>
      </c>
    </row>
    <row r="335" spans="2:65" s="1" customFormat="1" ht="16.5" customHeight="1">
      <c r="B335" s="42"/>
      <c r="C335" s="204" t="s">
        <v>825</v>
      </c>
      <c r="D335" s="204" t="s">
        <v>165</v>
      </c>
      <c r="E335" s="205" t="s">
        <v>1623</v>
      </c>
      <c r="F335" s="206" t="s">
        <v>1624</v>
      </c>
      <c r="G335" s="207" t="s">
        <v>340</v>
      </c>
      <c r="H335" s="208">
        <v>7</v>
      </c>
      <c r="I335" s="209"/>
      <c r="J335" s="210">
        <f>ROUND(I335*H335,2)</f>
        <v>0</v>
      </c>
      <c r="K335" s="206" t="s">
        <v>23</v>
      </c>
      <c r="L335" s="62"/>
      <c r="M335" s="211" t="s">
        <v>23</v>
      </c>
      <c r="N335" s="212" t="s">
        <v>44</v>
      </c>
      <c r="O335" s="43"/>
      <c r="P335" s="213">
        <f>O335*H335</f>
        <v>0</v>
      </c>
      <c r="Q335" s="213">
        <v>0.0018</v>
      </c>
      <c r="R335" s="213">
        <f>Q335*H335</f>
        <v>0.0126</v>
      </c>
      <c r="S335" s="213">
        <v>0</v>
      </c>
      <c r="T335" s="214">
        <f>S335*H335</f>
        <v>0</v>
      </c>
      <c r="AR335" s="25" t="s">
        <v>266</v>
      </c>
      <c r="AT335" s="25" t="s">
        <v>165</v>
      </c>
      <c r="AU335" s="25" t="s">
        <v>82</v>
      </c>
      <c r="AY335" s="25" t="s">
        <v>162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5" t="s">
        <v>80</v>
      </c>
      <c r="BK335" s="215">
        <f>ROUND(I335*H335,2)</f>
        <v>0</v>
      </c>
      <c r="BL335" s="25" t="s">
        <v>266</v>
      </c>
      <c r="BM335" s="25" t="s">
        <v>1625</v>
      </c>
    </row>
    <row r="336" spans="2:51" s="14" customFormat="1" ht="13.5">
      <c r="B336" s="241"/>
      <c r="C336" s="242"/>
      <c r="D336" s="218" t="s">
        <v>172</v>
      </c>
      <c r="E336" s="243" t="s">
        <v>23</v>
      </c>
      <c r="F336" s="244" t="s">
        <v>1472</v>
      </c>
      <c r="G336" s="242"/>
      <c r="H336" s="243" t="s">
        <v>23</v>
      </c>
      <c r="I336" s="245"/>
      <c r="J336" s="242"/>
      <c r="K336" s="242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172</v>
      </c>
      <c r="AU336" s="250" t="s">
        <v>82</v>
      </c>
      <c r="AV336" s="14" t="s">
        <v>80</v>
      </c>
      <c r="AW336" s="14" t="s">
        <v>36</v>
      </c>
      <c r="AX336" s="14" t="s">
        <v>73</v>
      </c>
      <c r="AY336" s="250" t="s">
        <v>162</v>
      </c>
    </row>
    <row r="337" spans="2:51" s="12" customFormat="1" ht="13.5">
      <c r="B337" s="216"/>
      <c r="C337" s="217"/>
      <c r="D337" s="218" t="s">
        <v>172</v>
      </c>
      <c r="E337" s="219" t="s">
        <v>23</v>
      </c>
      <c r="F337" s="220" t="s">
        <v>1569</v>
      </c>
      <c r="G337" s="217"/>
      <c r="H337" s="221">
        <v>7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172</v>
      </c>
      <c r="AU337" s="227" t="s">
        <v>82</v>
      </c>
      <c r="AV337" s="12" t="s">
        <v>82</v>
      </c>
      <c r="AW337" s="12" t="s">
        <v>36</v>
      </c>
      <c r="AX337" s="12" t="s">
        <v>73</v>
      </c>
      <c r="AY337" s="227" t="s">
        <v>162</v>
      </c>
    </row>
    <row r="338" spans="2:51" s="13" customFormat="1" ht="13.5">
      <c r="B338" s="228"/>
      <c r="C338" s="229"/>
      <c r="D338" s="218" t="s">
        <v>172</v>
      </c>
      <c r="E338" s="230" t="s">
        <v>23</v>
      </c>
      <c r="F338" s="231" t="s">
        <v>174</v>
      </c>
      <c r="G338" s="229"/>
      <c r="H338" s="232">
        <v>7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172</v>
      </c>
      <c r="AU338" s="238" t="s">
        <v>82</v>
      </c>
      <c r="AV338" s="13" t="s">
        <v>170</v>
      </c>
      <c r="AW338" s="13" t="s">
        <v>36</v>
      </c>
      <c r="AX338" s="13" t="s">
        <v>80</v>
      </c>
      <c r="AY338" s="238" t="s">
        <v>162</v>
      </c>
    </row>
    <row r="339" spans="2:65" s="1" customFormat="1" ht="16.5" customHeight="1">
      <c r="B339" s="42"/>
      <c r="C339" s="204" t="s">
        <v>834</v>
      </c>
      <c r="D339" s="204" t="s">
        <v>165</v>
      </c>
      <c r="E339" s="205" t="s">
        <v>1626</v>
      </c>
      <c r="F339" s="206" t="s">
        <v>1627</v>
      </c>
      <c r="G339" s="207" t="s">
        <v>340</v>
      </c>
      <c r="H339" s="208">
        <v>3</v>
      </c>
      <c r="I339" s="209"/>
      <c r="J339" s="210">
        <f>ROUND(I339*H339,2)</f>
        <v>0</v>
      </c>
      <c r="K339" s="206" t="s">
        <v>169</v>
      </c>
      <c r="L339" s="62"/>
      <c r="M339" s="211" t="s">
        <v>23</v>
      </c>
      <c r="N339" s="212" t="s">
        <v>44</v>
      </c>
      <c r="O339" s="43"/>
      <c r="P339" s="213">
        <f>O339*H339</f>
        <v>0</v>
      </c>
      <c r="Q339" s="213">
        <v>0.00184</v>
      </c>
      <c r="R339" s="213">
        <f>Q339*H339</f>
        <v>0.005520000000000001</v>
      </c>
      <c r="S339" s="213">
        <v>0</v>
      </c>
      <c r="T339" s="214">
        <f>S339*H339</f>
        <v>0</v>
      </c>
      <c r="AR339" s="25" t="s">
        <v>266</v>
      </c>
      <c r="AT339" s="25" t="s">
        <v>165</v>
      </c>
      <c r="AU339" s="25" t="s">
        <v>82</v>
      </c>
      <c r="AY339" s="25" t="s">
        <v>162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5" t="s">
        <v>80</v>
      </c>
      <c r="BK339" s="215">
        <f>ROUND(I339*H339,2)</f>
        <v>0</v>
      </c>
      <c r="BL339" s="25" t="s">
        <v>266</v>
      </c>
      <c r="BM339" s="25" t="s">
        <v>1628</v>
      </c>
    </row>
    <row r="340" spans="2:51" s="14" customFormat="1" ht="13.5">
      <c r="B340" s="241"/>
      <c r="C340" s="242"/>
      <c r="D340" s="218" t="s">
        <v>172</v>
      </c>
      <c r="E340" s="243" t="s">
        <v>23</v>
      </c>
      <c r="F340" s="244" t="s">
        <v>1472</v>
      </c>
      <c r="G340" s="242"/>
      <c r="H340" s="243" t="s">
        <v>23</v>
      </c>
      <c r="I340" s="245"/>
      <c r="J340" s="242"/>
      <c r="K340" s="242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172</v>
      </c>
      <c r="AU340" s="250" t="s">
        <v>82</v>
      </c>
      <c r="AV340" s="14" t="s">
        <v>80</v>
      </c>
      <c r="AW340" s="14" t="s">
        <v>36</v>
      </c>
      <c r="AX340" s="14" t="s">
        <v>73</v>
      </c>
      <c r="AY340" s="250" t="s">
        <v>162</v>
      </c>
    </row>
    <row r="341" spans="2:51" s="12" customFormat="1" ht="13.5">
      <c r="B341" s="216"/>
      <c r="C341" s="217"/>
      <c r="D341" s="218" t="s">
        <v>172</v>
      </c>
      <c r="E341" s="219" t="s">
        <v>23</v>
      </c>
      <c r="F341" s="220" t="s">
        <v>342</v>
      </c>
      <c r="G341" s="217"/>
      <c r="H341" s="221">
        <v>3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172</v>
      </c>
      <c r="AU341" s="227" t="s">
        <v>82</v>
      </c>
      <c r="AV341" s="12" t="s">
        <v>82</v>
      </c>
      <c r="AW341" s="12" t="s">
        <v>36</v>
      </c>
      <c r="AX341" s="12" t="s">
        <v>73</v>
      </c>
      <c r="AY341" s="227" t="s">
        <v>162</v>
      </c>
    </row>
    <row r="342" spans="2:51" s="13" customFormat="1" ht="13.5">
      <c r="B342" s="228"/>
      <c r="C342" s="229"/>
      <c r="D342" s="218" t="s">
        <v>172</v>
      </c>
      <c r="E342" s="230" t="s">
        <v>23</v>
      </c>
      <c r="F342" s="231" t="s">
        <v>174</v>
      </c>
      <c r="G342" s="229"/>
      <c r="H342" s="232">
        <v>3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172</v>
      </c>
      <c r="AU342" s="238" t="s">
        <v>82</v>
      </c>
      <c r="AV342" s="13" t="s">
        <v>170</v>
      </c>
      <c r="AW342" s="13" t="s">
        <v>36</v>
      </c>
      <c r="AX342" s="13" t="s">
        <v>80</v>
      </c>
      <c r="AY342" s="238" t="s">
        <v>162</v>
      </c>
    </row>
    <row r="343" spans="2:65" s="1" customFormat="1" ht="38.25" customHeight="1">
      <c r="B343" s="42"/>
      <c r="C343" s="204" t="s">
        <v>836</v>
      </c>
      <c r="D343" s="204" t="s">
        <v>165</v>
      </c>
      <c r="E343" s="205" t="s">
        <v>1629</v>
      </c>
      <c r="F343" s="206" t="s">
        <v>1630</v>
      </c>
      <c r="G343" s="207" t="s">
        <v>313</v>
      </c>
      <c r="H343" s="208">
        <v>0.49</v>
      </c>
      <c r="I343" s="209"/>
      <c r="J343" s="210">
        <f>ROUND(I343*H343,2)</f>
        <v>0</v>
      </c>
      <c r="K343" s="206" t="s">
        <v>169</v>
      </c>
      <c r="L343" s="62"/>
      <c r="M343" s="211" t="s">
        <v>23</v>
      </c>
      <c r="N343" s="275" t="s">
        <v>44</v>
      </c>
      <c r="O343" s="276"/>
      <c r="P343" s="277">
        <f>O343*H343</f>
        <v>0</v>
      </c>
      <c r="Q343" s="277">
        <v>0</v>
      </c>
      <c r="R343" s="277">
        <f>Q343*H343</f>
        <v>0</v>
      </c>
      <c r="S343" s="277">
        <v>0</v>
      </c>
      <c r="T343" s="278">
        <f>S343*H343</f>
        <v>0</v>
      </c>
      <c r="AR343" s="25" t="s">
        <v>266</v>
      </c>
      <c r="AT343" s="25" t="s">
        <v>165</v>
      </c>
      <c r="AU343" s="25" t="s">
        <v>82</v>
      </c>
      <c r="AY343" s="25" t="s">
        <v>162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25" t="s">
        <v>80</v>
      </c>
      <c r="BK343" s="215">
        <f>ROUND(I343*H343,2)</f>
        <v>0</v>
      </c>
      <c r="BL343" s="25" t="s">
        <v>266</v>
      </c>
      <c r="BM343" s="25" t="s">
        <v>1631</v>
      </c>
    </row>
    <row r="344" spans="2:12" s="1" customFormat="1" ht="6.95" customHeight="1">
      <c r="B344" s="57"/>
      <c r="C344" s="58"/>
      <c r="D344" s="58"/>
      <c r="E344" s="58"/>
      <c r="F344" s="58"/>
      <c r="G344" s="58"/>
      <c r="H344" s="58"/>
      <c r="I344" s="149"/>
      <c r="J344" s="58"/>
      <c r="K344" s="58"/>
      <c r="L344" s="62"/>
    </row>
  </sheetData>
  <sheetProtection algorithmName="SHA-512" hashValue="XHIf3VEK5+QQtV1BPc/msSufHKtl6591E7qpY/3FwmSX7WVWGEubYlJamR2RCLWBfCQU+xba4TdCy9mGlob3bw==" saltValue="8J4R+5sdVj2ozDQ+B+86g3Qgh1vSO0C8HD1pZAM7gJ1CUxeY+hZfK9b54LlE5+p9D+3hu39TUJEgyghAAiKpwg==" spinCount="100000" sheet="1" objects="1" scenarios="1" formatColumns="0" formatRows="0" autoFilter="0"/>
  <autoFilter ref="C86:K343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s="1" customFormat="1" ht="15">
      <c r="B8" s="42"/>
      <c r="C8" s="43"/>
      <c r="D8" s="38" t="s">
        <v>124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04" t="s">
        <v>1632</v>
      </c>
      <c r="F9" s="403"/>
      <c r="G9" s="403"/>
      <c r="H9" s="40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23</v>
      </c>
      <c r="K11" s="46"/>
    </row>
    <row r="12" spans="2:11" s="1" customFormat="1" ht="14.45" customHeight="1">
      <c r="B12" s="42"/>
      <c r="C12" s="43"/>
      <c r="D12" s="38" t="s">
        <v>24</v>
      </c>
      <c r="E12" s="43"/>
      <c r="F12" s="36" t="s">
        <v>25</v>
      </c>
      <c r="G12" s="43"/>
      <c r="H12" s="43"/>
      <c r="I12" s="129" t="s">
        <v>26</v>
      </c>
      <c r="J12" s="130" t="str">
        <f>'Rekapitulace stavby'!AN8</f>
        <v>24. 6. 2018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28</v>
      </c>
      <c r="E14" s="43"/>
      <c r="F14" s="43"/>
      <c r="G14" s="43"/>
      <c r="H14" s="43"/>
      <c r="I14" s="129" t="s">
        <v>29</v>
      </c>
      <c r="J14" s="36" t="s">
        <v>23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23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32</v>
      </c>
      <c r="E17" s="43"/>
      <c r="F17" s="43"/>
      <c r="G17" s="43"/>
      <c r="H17" s="43"/>
      <c r="I17" s="129" t="s">
        <v>29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34</v>
      </c>
      <c r="E20" s="43"/>
      <c r="F20" s="43"/>
      <c r="G20" s="43"/>
      <c r="H20" s="43"/>
      <c r="I20" s="129" t="s">
        <v>29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29" t="s">
        <v>31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37</v>
      </c>
      <c r="E23" s="43"/>
      <c r="F23" s="43"/>
      <c r="G23" s="43"/>
      <c r="H23" s="43"/>
      <c r="I23" s="128"/>
      <c r="J23" s="43"/>
      <c r="K23" s="46"/>
    </row>
    <row r="24" spans="2:11" s="7" customFormat="1" ht="71.25" customHeight="1">
      <c r="B24" s="131"/>
      <c r="C24" s="132"/>
      <c r="D24" s="132"/>
      <c r="E24" s="396" t="s">
        <v>38</v>
      </c>
      <c r="F24" s="396"/>
      <c r="G24" s="396"/>
      <c r="H24" s="396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39</v>
      </c>
      <c r="E27" s="43"/>
      <c r="F27" s="43"/>
      <c r="G27" s="43"/>
      <c r="H27" s="43"/>
      <c r="I27" s="128"/>
      <c r="J27" s="138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41</v>
      </c>
      <c r="G29" s="43"/>
      <c r="H29" s="43"/>
      <c r="I29" s="139" t="s">
        <v>40</v>
      </c>
      <c r="J29" s="47" t="s">
        <v>42</v>
      </c>
      <c r="K29" s="46"/>
    </row>
    <row r="30" spans="2:11" s="1" customFormat="1" ht="14.45" customHeight="1">
      <c r="B30" s="42"/>
      <c r="C30" s="43"/>
      <c r="D30" s="50" t="s">
        <v>43</v>
      </c>
      <c r="E30" s="50" t="s">
        <v>44</v>
      </c>
      <c r="F30" s="140">
        <f>ROUND(SUM(BE78:BE96),2)</f>
        <v>0</v>
      </c>
      <c r="G30" s="43"/>
      <c r="H30" s="43"/>
      <c r="I30" s="141">
        <v>0.21</v>
      </c>
      <c r="J30" s="140">
        <f>ROUND(ROUND((SUM(BE78:BE96)),2)*I30,2)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45</v>
      </c>
      <c r="F31" s="140">
        <f>ROUND(SUM(BF78:BF96),2)</f>
        <v>0</v>
      </c>
      <c r="G31" s="43"/>
      <c r="H31" s="43"/>
      <c r="I31" s="141">
        <v>0.15</v>
      </c>
      <c r="J31" s="140">
        <f>ROUND(ROUND((SUM(BF78:BF96)),2)*I31,2)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46</v>
      </c>
      <c r="F32" s="140">
        <f>ROUND(SUM(BG78:BG96),2)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47</v>
      </c>
      <c r="F33" s="140">
        <f>ROUND(SUM(BH78:BH96),2)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48</v>
      </c>
      <c r="F34" s="140">
        <f>ROUND(SUM(BI78:BI96),2)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49</v>
      </c>
      <c r="E36" s="80"/>
      <c r="F36" s="80"/>
      <c r="G36" s="144" t="s">
        <v>50</v>
      </c>
      <c r="H36" s="145" t="s">
        <v>51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128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NÍZKOPRAHOVÉ DENNÍ CENTRUM A NOCLEHÁRNA PRO ŽENY - REKONSTRUKCE A VYBAVENÍ</v>
      </c>
      <c r="F45" s="408"/>
      <c r="G45" s="408"/>
      <c r="H45" s="408"/>
      <c r="I45" s="128"/>
      <c r="J45" s="43"/>
      <c r="K45" s="46"/>
    </row>
    <row r="46" spans="2:11" s="1" customFormat="1" ht="14.45" customHeight="1">
      <c r="B46" s="42"/>
      <c r="C46" s="38" t="s">
        <v>124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04 - Vzduchotechnika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24</v>
      </c>
      <c r="D49" s="43"/>
      <c r="E49" s="43"/>
      <c r="F49" s="36" t="str">
        <f>F12</f>
        <v>Kochova 3957, Chomutov</v>
      </c>
      <c r="G49" s="43"/>
      <c r="H49" s="43"/>
      <c r="I49" s="129" t="s">
        <v>26</v>
      </c>
      <c r="J49" s="130" t="str">
        <f>IF(J12="","",J12)</f>
        <v>24. 6. 2018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5">
      <c r="B51" s="42"/>
      <c r="C51" s="38" t="s">
        <v>28</v>
      </c>
      <c r="D51" s="43"/>
      <c r="E51" s="43"/>
      <c r="F51" s="36" t="str">
        <f>E15</f>
        <v>Statutární město Chomutov</v>
      </c>
      <c r="G51" s="43"/>
      <c r="H51" s="43"/>
      <c r="I51" s="129" t="s">
        <v>34</v>
      </c>
      <c r="J51" s="396" t="str">
        <f>E21</f>
        <v xml:space="preserve"> </v>
      </c>
      <c r="K51" s="46"/>
    </row>
    <row r="52" spans="2:11" s="1" customFormat="1" ht="14.45" customHeight="1">
      <c r="B52" s="42"/>
      <c r="C52" s="38" t="s">
        <v>32</v>
      </c>
      <c r="D52" s="43"/>
      <c r="E52" s="43"/>
      <c r="F52" s="36" t="str">
        <f>IF(E18="","",E18)</f>
        <v/>
      </c>
      <c r="G52" s="43"/>
      <c r="H52" s="43"/>
      <c r="I52" s="128"/>
      <c r="J52" s="40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129</v>
      </c>
      <c r="D54" s="142"/>
      <c r="E54" s="142"/>
      <c r="F54" s="142"/>
      <c r="G54" s="142"/>
      <c r="H54" s="142"/>
      <c r="I54" s="155"/>
      <c r="J54" s="156" t="s">
        <v>130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131</v>
      </c>
      <c r="D56" s="43"/>
      <c r="E56" s="43"/>
      <c r="F56" s="43"/>
      <c r="G56" s="43"/>
      <c r="H56" s="43"/>
      <c r="I56" s="128"/>
      <c r="J56" s="138">
        <f>J78</f>
        <v>0</v>
      </c>
      <c r="K56" s="46"/>
      <c r="AU56" s="25" t="s">
        <v>132</v>
      </c>
    </row>
    <row r="57" spans="2:11" s="8" customFormat="1" ht="24.95" customHeight="1">
      <c r="B57" s="159"/>
      <c r="C57" s="160"/>
      <c r="D57" s="161" t="s">
        <v>136</v>
      </c>
      <c r="E57" s="162"/>
      <c r="F57" s="162"/>
      <c r="G57" s="162"/>
      <c r="H57" s="162"/>
      <c r="I57" s="163"/>
      <c r="J57" s="164">
        <f>J79</f>
        <v>0</v>
      </c>
      <c r="K57" s="165"/>
    </row>
    <row r="58" spans="2:11" s="9" customFormat="1" ht="19.9" customHeight="1">
      <c r="B58" s="166"/>
      <c r="C58" s="167"/>
      <c r="D58" s="168" t="s">
        <v>1633</v>
      </c>
      <c r="E58" s="169"/>
      <c r="F58" s="169"/>
      <c r="G58" s="169"/>
      <c r="H58" s="169"/>
      <c r="I58" s="170"/>
      <c r="J58" s="171">
        <f>J80</f>
        <v>0</v>
      </c>
      <c r="K58" s="172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11" s="1" customFormat="1" ht="6.95" customHeight="1">
      <c r="B60" s="57"/>
      <c r="C60" s="58"/>
      <c r="D60" s="58"/>
      <c r="E60" s="58"/>
      <c r="F60" s="58"/>
      <c r="G60" s="58"/>
      <c r="H60" s="58"/>
      <c r="I60" s="149"/>
      <c r="J60" s="58"/>
      <c r="K60" s="59"/>
    </row>
    <row r="64" spans="2:12" s="1" customFormat="1" ht="6.95" customHeight="1">
      <c r="B64" s="60"/>
      <c r="C64" s="61"/>
      <c r="D64" s="61"/>
      <c r="E64" s="61"/>
      <c r="F64" s="61"/>
      <c r="G64" s="61"/>
      <c r="H64" s="61"/>
      <c r="I64" s="152"/>
      <c r="J64" s="61"/>
      <c r="K64" s="61"/>
      <c r="L64" s="62"/>
    </row>
    <row r="65" spans="2:12" s="1" customFormat="1" ht="36.95" customHeight="1">
      <c r="B65" s="42"/>
      <c r="C65" s="63" t="s">
        <v>146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6.95" customHeight="1">
      <c r="B66" s="42"/>
      <c r="C66" s="64"/>
      <c r="D66" s="64"/>
      <c r="E66" s="64"/>
      <c r="F66" s="64"/>
      <c r="G66" s="64"/>
      <c r="H66" s="64"/>
      <c r="I66" s="173"/>
      <c r="J66" s="64"/>
      <c r="K66" s="64"/>
      <c r="L66" s="62"/>
    </row>
    <row r="67" spans="2:12" s="1" customFormat="1" ht="14.45" customHeight="1">
      <c r="B67" s="42"/>
      <c r="C67" s="66" t="s">
        <v>18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16.5" customHeight="1">
      <c r="B68" s="42"/>
      <c r="C68" s="64"/>
      <c r="D68" s="64"/>
      <c r="E68" s="406" t="str">
        <f>E7</f>
        <v>NÍZKOPRAHOVÉ DENNÍ CENTRUM A NOCLEHÁRNA PRO ŽENY - REKONSTRUKCE A VYBAVENÍ</v>
      </c>
      <c r="F68" s="407"/>
      <c r="G68" s="407"/>
      <c r="H68" s="407"/>
      <c r="I68" s="173"/>
      <c r="J68" s="64"/>
      <c r="K68" s="64"/>
      <c r="L68" s="62"/>
    </row>
    <row r="69" spans="2:12" s="1" customFormat="1" ht="14.45" customHeight="1">
      <c r="B69" s="42"/>
      <c r="C69" s="66" t="s">
        <v>124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7.25" customHeight="1">
      <c r="B70" s="42"/>
      <c r="C70" s="64"/>
      <c r="D70" s="64"/>
      <c r="E70" s="373" t="str">
        <f>E9</f>
        <v>04 - Vzduchotechnika</v>
      </c>
      <c r="F70" s="400"/>
      <c r="G70" s="400"/>
      <c r="H70" s="400"/>
      <c r="I70" s="173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8" customHeight="1">
      <c r="B72" s="42"/>
      <c r="C72" s="66" t="s">
        <v>24</v>
      </c>
      <c r="D72" s="64"/>
      <c r="E72" s="64"/>
      <c r="F72" s="176" t="str">
        <f>F12</f>
        <v>Kochova 3957, Chomutov</v>
      </c>
      <c r="G72" s="64"/>
      <c r="H72" s="64"/>
      <c r="I72" s="177" t="s">
        <v>26</v>
      </c>
      <c r="J72" s="74" t="str">
        <f>IF(J12="","",J12)</f>
        <v>24. 6. 2018</v>
      </c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5">
      <c r="B74" s="42"/>
      <c r="C74" s="66" t="s">
        <v>28</v>
      </c>
      <c r="D74" s="64"/>
      <c r="E74" s="64"/>
      <c r="F74" s="176" t="str">
        <f>E15</f>
        <v>Statutární město Chomutov</v>
      </c>
      <c r="G74" s="64"/>
      <c r="H74" s="64"/>
      <c r="I74" s="177" t="s">
        <v>34</v>
      </c>
      <c r="J74" s="176" t="str">
        <f>E21</f>
        <v xml:space="preserve"> </v>
      </c>
      <c r="K74" s="64"/>
      <c r="L74" s="62"/>
    </row>
    <row r="75" spans="2:12" s="1" customFormat="1" ht="14.45" customHeight="1">
      <c r="B75" s="42"/>
      <c r="C75" s="66" t="s">
        <v>32</v>
      </c>
      <c r="D75" s="64"/>
      <c r="E75" s="64"/>
      <c r="F75" s="176" t="str">
        <f>IF(E18="","",E18)</f>
        <v/>
      </c>
      <c r="G75" s="64"/>
      <c r="H75" s="64"/>
      <c r="I75" s="173"/>
      <c r="J75" s="64"/>
      <c r="K75" s="64"/>
      <c r="L75" s="62"/>
    </row>
    <row r="76" spans="2:12" s="1" customFormat="1" ht="10.3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20" s="10" customFormat="1" ht="29.25" customHeight="1">
      <c r="B77" s="178"/>
      <c r="C77" s="179" t="s">
        <v>147</v>
      </c>
      <c r="D77" s="180" t="s">
        <v>58</v>
      </c>
      <c r="E77" s="180" t="s">
        <v>54</v>
      </c>
      <c r="F77" s="180" t="s">
        <v>148</v>
      </c>
      <c r="G77" s="180" t="s">
        <v>149</v>
      </c>
      <c r="H77" s="180" t="s">
        <v>150</v>
      </c>
      <c r="I77" s="181" t="s">
        <v>151</v>
      </c>
      <c r="J77" s="180" t="s">
        <v>130</v>
      </c>
      <c r="K77" s="182" t="s">
        <v>152</v>
      </c>
      <c r="L77" s="183"/>
      <c r="M77" s="82" t="s">
        <v>153</v>
      </c>
      <c r="N77" s="83" t="s">
        <v>43</v>
      </c>
      <c r="O77" s="83" t="s">
        <v>154</v>
      </c>
      <c r="P77" s="83" t="s">
        <v>155</v>
      </c>
      <c r="Q77" s="83" t="s">
        <v>156</v>
      </c>
      <c r="R77" s="83" t="s">
        <v>157</v>
      </c>
      <c r="S77" s="83" t="s">
        <v>158</v>
      </c>
      <c r="T77" s="84" t="s">
        <v>159</v>
      </c>
    </row>
    <row r="78" spans="2:63" s="1" customFormat="1" ht="29.25" customHeight="1">
      <c r="B78" s="42"/>
      <c r="C78" s="88" t="s">
        <v>131</v>
      </c>
      <c r="D78" s="64"/>
      <c r="E78" s="64"/>
      <c r="F78" s="64"/>
      <c r="G78" s="64"/>
      <c r="H78" s="64"/>
      <c r="I78" s="173"/>
      <c r="J78" s="184">
        <f>BK78</f>
        <v>0</v>
      </c>
      <c r="K78" s="64"/>
      <c r="L78" s="62"/>
      <c r="M78" s="85"/>
      <c r="N78" s="86"/>
      <c r="O78" s="86"/>
      <c r="P78" s="185">
        <f>P79</f>
        <v>0</v>
      </c>
      <c r="Q78" s="86"/>
      <c r="R78" s="185">
        <f>R79</f>
        <v>0.09356</v>
      </c>
      <c r="S78" s="86"/>
      <c r="T78" s="186">
        <f>T79</f>
        <v>0</v>
      </c>
      <c r="AT78" s="25" t="s">
        <v>72</v>
      </c>
      <c r="AU78" s="25" t="s">
        <v>132</v>
      </c>
      <c r="BK78" s="187">
        <f>BK79</f>
        <v>0</v>
      </c>
    </row>
    <row r="79" spans="2:63" s="11" customFormat="1" ht="37.35" customHeight="1">
      <c r="B79" s="188"/>
      <c r="C79" s="189"/>
      <c r="D79" s="190" t="s">
        <v>72</v>
      </c>
      <c r="E79" s="191" t="s">
        <v>327</v>
      </c>
      <c r="F79" s="191" t="s">
        <v>328</v>
      </c>
      <c r="G79" s="189"/>
      <c r="H79" s="189"/>
      <c r="I79" s="192"/>
      <c r="J79" s="193">
        <f>BK79</f>
        <v>0</v>
      </c>
      <c r="K79" s="189"/>
      <c r="L79" s="194"/>
      <c r="M79" s="195"/>
      <c r="N79" s="196"/>
      <c r="O79" s="196"/>
      <c r="P79" s="197">
        <f>P80</f>
        <v>0</v>
      </c>
      <c r="Q79" s="196"/>
      <c r="R79" s="197">
        <f>R80</f>
        <v>0.09356</v>
      </c>
      <c r="S79" s="196"/>
      <c r="T79" s="198">
        <f>T80</f>
        <v>0</v>
      </c>
      <c r="AR79" s="199" t="s">
        <v>82</v>
      </c>
      <c r="AT79" s="200" t="s">
        <v>72</v>
      </c>
      <c r="AU79" s="200" t="s">
        <v>73</v>
      </c>
      <c r="AY79" s="199" t="s">
        <v>162</v>
      </c>
      <c r="BK79" s="201">
        <f>BK80</f>
        <v>0</v>
      </c>
    </row>
    <row r="80" spans="2:63" s="11" customFormat="1" ht="19.9" customHeight="1">
      <c r="B80" s="188"/>
      <c r="C80" s="189"/>
      <c r="D80" s="190" t="s">
        <v>72</v>
      </c>
      <c r="E80" s="202" t="s">
        <v>1634</v>
      </c>
      <c r="F80" s="202" t="s">
        <v>107</v>
      </c>
      <c r="G80" s="189"/>
      <c r="H80" s="189"/>
      <c r="I80" s="192"/>
      <c r="J80" s="203">
        <f>BK80</f>
        <v>0</v>
      </c>
      <c r="K80" s="189"/>
      <c r="L80" s="194"/>
      <c r="M80" s="195"/>
      <c r="N80" s="196"/>
      <c r="O80" s="196"/>
      <c r="P80" s="197">
        <f>SUM(P81:P96)</f>
        <v>0</v>
      </c>
      <c r="Q80" s="196"/>
      <c r="R80" s="197">
        <f>SUM(R81:R96)</f>
        <v>0.09356</v>
      </c>
      <c r="S80" s="196"/>
      <c r="T80" s="198">
        <f>SUM(T81:T96)</f>
        <v>0</v>
      </c>
      <c r="AR80" s="199" t="s">
        <v>82</v>
      </c>
      <c r="AT80" s="200" t="s">
        <v>72</v>
      </c>
      <c r="AU80" s="200" t="s">
        <v>80</v>
      </c>
      <c r="AY80" s="199" t="s">
        <v>162</v>
      </c>
      <c r="BK80" s="201">
        <f>SUM(BK81:BK96)</f>
        <v>0</v>
      </c>
    </row>
    <row r="81" spans="2:65" s="1" customFormat="1" ht="25.5" customHeight="1">
      <c r="B81" s="42"/>
      <c r="C81" s="204" t="s">
        <v>80</v>
      </c>
      <c r="D81" s="204" t="s">
        <v>165</v>
      </c>
      <c r="E81" s="205" t="s">
        <v>1635</v>
      </c>
      <c r="F81" s="206" t="s">
        <v>1636</v>
      </c>
      <c r="G81" s="207" t="s">
        <v>177</v>
      </c>
      <c r="H81" s="208">
        <v>2</v>
      </c>
      <c r="I81" s="209"/>
      <c r="J81" s="210">
        <f aca="true" t="shared" si="0" ref="J81:J96">ROUND(I81*H81,2)</f>
        <v>0</v>
      </c>
      <c r="K81" s="206" t="s">
        <v>169</v>
      </c>
      <c r="L81" s="62"/>
      <c r="M81" s="211" t="s">
        <v>23</v>
      </c>
      <c r="N81" s="212" t="s">
        <v>44</v>
      </c>
      <c r="O81" s="43"/>
      <c r="P81" s="213">
        <f aca="true" t="shared" si="1" ref="P81:P96">O81*H81</f>
        <v>0</v>
      </c>
      <c r="Q81" s="213">
        <v>0</v>
      </c>
      <c r="R81" s="213">
        <f aca="true" t="shared" si="2" ref="R81:R96">Q81*H81</f>
        <v>0</v>
      </c>
      <c r="S81" s="213">
        <v>0</v>
      </c>
      <c r="T81" s="214">
        <f aca="true" t="shared" si="3" ref="T81:T96">S81*H81</f>
        <v>0</v>
      </c>
      <c r="AR81" s="25" t="s">
        <v>266</v>
      </c>
      <c r="AT81" s="25" t="s">
        <v>165</v>
      </c>
      <c r="AU81" s="25" t="s">
        <v>82</v>
      </c>
      <c r="AY81" s="25" t="s">
        <v>162</v>
      </c>
      <c r="BE81" s="215">
        <f aca="true" t="shared" si="4" ref="BE81:BE96">IF(N81="základní",J81,0)</f>
        <v>0</v>
      </c>
      <c r="BF81" s="215">
        <f aca="true" t="shared" si="5" ref="BF81:BF96">IF(N81="snížená",J81,0)</f>
        <v>0</v>
      </c>
      <c r="BG81" s="215">
        <f aca="true" t="shared" si="6" ref="BG81:BG96">IF(N81="zákl. přenesená",J81,0)</f>
        <v>0</v>
      </c>
      <c r="BH81" s="215">
        <f aca="true" t="shared" si="7" ref="BH81:BH96">IF(N81="sníž. přenesená",J81,0)</f>
        <v>0</v>
      </c>
      <c r="BI81" s="215">
        <f aca="true" t="shared" si="8" ref="BI81:BI96">IF(N81="nulová",J81,0)</f>
        <v>0</v>
      </c>
      <c r="BJ81" s="25" t="s">
        <v>80</v>
      </c>
      <c r="BK81" s="215">
        <f aca="true" t="shared" si="9" ref="BK81:BK96">ROUND(I81*H81,2)</f>
        <v>0</v>
      </c>
      <c r="BL81" s="25" t="s">
        <v>266</v>
      </c>
      <c r="BM81" s="25" t="s">
        <v>1637</v>
      </c>
    </row>
    <row r="82" spans="2:65" s="1" customFormat="1" ht="38.25" customHeight="1">
      <c r="B82" s="42"/>
      <c r="C82" s="265" t="s">
        <v>82</v>
      </c>
      <c r="D82" s="265" t="s">
        <v>624</v>
      </c>
      <c r="E82" s="266" t="s">
        <v>1638</v>
      </c>
      <c r="F82" s="267" t="s">
        <v>1639</v>
      </c>
      <c r="G82" s="268" t="s">
        <v>177</v>
      </c>
      <c r="H82" s="269">
        <v>1</v>
      </c>
      <c r="I82" s="270"/>
      <c r="J82" s="271">
        <f t="shared" si="0"/>
        <v>0</v>
      </c>
      <c r="K82" s="267" t="s">
        <v>23</v>
      </c>
      <c r="L82" s="272"/>
      <c r="M82" s="273" t="s">
        <v>23</v>
      </c>
      <c r="N82" s="274" t="s">
        <v>44</v>
      </c>
      <c r="O82" s="43"/>
      <c r="P82" s="213">
        <f t="shared" si="1"/>
        <v>0</v>
      </c>
      <c r="Q82" s="213">
        <v>0.0018</v>
      </c>
      <c r="R82" s="213">
        <f t="shared" si="2"/>
        <v>0.0018</v>
      </c>
      <c r="S82" s="213">
        <v>0</v>
      </c>
      <c r="T82" s="214">
        <f t="shared" si="3"/>
        <v>0</v>
      </c>
      <c r="AR82" s="25" t="s">
        <v>371</v>
      </c>
      <c r="AT82" s="25" t="s">
        <v>624</v>
      </c>
      <c r="AU82" s="25" t="s">
        <v>82</v>
      </c>
      <c r="AY82" s="25" t="s">
        <v>162</v>
      </c>
      <c r="BE82" s="215">
        <f t="shared" si="4"/>
        <v>0</v>
      </c>
      <c r="BF82" s="215">
        <f t="shared" si="5"/>
        <v>0</v>
      </c>
      <c r="BG82" s="215">
        <f t="shared" si="6"/>
        <v>0</v>
      </c>
      <c r="BH82" s="215">
        <f t="shared" si="7"/>
        <v>0</v>
      </c>
      <c r="BI82" s="215">
        <f t="shared" si="8"/>
        <v>0</v>
      </c>
      <c r="BJ82" s="25" t="s">
        <v>80</v>
      </c>
      <c r="BK82" s="215">
        <f t="shared" si="9"/>
        <v>0</v>
      </c>
      <c r="BL82" s="25" t="s">
        <v>266</v>
      </c>
      <c r="BM82" s="25" t="s">
        <v>1640</v>
      </c>
    </row>
    <row r="83" spans="2:65" s="1" customFormat="1" ht="38.25" customHeight="1">
      <c r="B83" s="42"/>
      <c r="C83" s="265" t="s">
        <v>183</v>
      </c>
      <c r="D83" s="265" t="s">
        <v>624</v>
      </c>
      <c r="E83" s="266" t="s">
        <v>1641</v>
      </c>
      <c r="F83" s="267" t="s">
        <v>1642</v>
      </c>
      <c r="G83" s="268" t="s">
        <v>177</v>
      </c>
      <c r="H83" s="269">
        <v>1</v>
      </c>
      <c r="I83" s="270"/>
      <c r="J83" s="271">
        <f t="shared" si="0"/>
        <v>0</v>
      </c>
      <c r="K83" s="267" t="s">
        <v>23</v>
      </c>
      <c r="L83" s="272"/>
      <c r="M83" s="273" t="s">
        <v>23</v>
      </c>
      <c r="N83" s="274" t="s">
        <v>44</v>
      </c>
      <c r="O83" s="43"/>
      <c r="P83" s="213">
        <f t="shared" si="1"/>
        <v>0</v>
      </c>
      <c r="Q83" s="213">
        <v>0.0018</v>
      </c>
      <c r="R83" s="213">
        <f t="shared" si="2"/>
        <v>0.0018</v>
      </c>
      <c r="S83" s="213">
        <v>0</v>
      </c>
      <c r="T83" s="214">
        <f t="shared" si="3"/>
        <v>0</v>
      </c>
      <c r="AR83" s="25" t="s">
        <v>371</v>
      </c>
      <c r="AT83" s="25" t="s">
        <v>624</v>
      </c>
      <c r="AU83" s="25" t="s">
        <v>82</v>
      </c>
      <c r="AY83" s="25" t="s">
        <v>162</v>
      </c>
      <c r="BE83" s="215">
        <f t="shared" si="4"/>
        <v>0</v>
      </c>
      <c r="BF83" s="215">
        <f t="shared" si="5"/>
        <v>0</v>
      </c>
      <c r="BG83" s="215">
        <f t="shared" si="6"/>
        <v>0</v>
      </c>
      <c r="BH83" s="215">
        <f t="shared" si="7"/>
        <v>0</v>
      </c>
      <c r="BI83" s="215">
        <f t="shared" si="8"/>
        <v>0</v>
      </c>
      <c r="BJ83" s="25" t="s">
        <v>80</v>
      </c>
      <c r="BK83" s="215">
        <f t="shared" si="9"/>
        <v>0</v>
      </c>
      <c r="BL83" s="25" t="s">
        <v>266</v>
      </c>
      <c r="BM83" s="25" t="s">
        <v>1643</v>
      </c>
    </row>
    <row r="84" spans="2:65" s="1" customFormat="1" ht="25.5" customHeight="1">
      <c r="B84" s="42"/>
      <c r="C84" s="204" t="s">
        <v>170</v>
      </c>
      <c r="D84" s="204" t="s">
        <v>165</v>
      </c>
      <c r="E84" s="205" t="s">
        <v>1644</v>
      </c>
      <c r="F84" s="206" t="s">
        <v>1645</v>
      </c>
      <c r="G84" s="207" t="s">
        <v>177</v>
      </c>
      <c r="H84" s="208">
        <v>1</v>
      </c>
      <c r="I84" s="209"/>
      <c r="J84" s="210">
        <f t="shared" si="0"/>
        <v>0</v>
      </c>
      <c r="K84" s="206" t="s">
        <v>169</v>
      </c>
      <c r="L84" s="62"/>
      <c r="M84" s="211" t="s">
        <v>23</v>
      </c>
      <c r="N84" s="212" t="s">
        <v>44</v>
      </c>
      <c r="O84" s="43"/>
      <c r="P84" s="213">
        <f t="shared" si="1"/>
        <v>0</v>
      </c>
      <c r="Q84" s="213">
        <v>0</v>
      </c>
      <c r="R84" s="213">
        <f t="shared" si="2"/>
        <v>0</v>
      </c>
      <c r="S84" s="213">
        <v>0</v>
      </c>
      <c r="T84" s="214">
        <f t="shared" si="3"/>
        <v>0</v>
      </c>
      <c r="AR84" s="25" t="s">
        <v>266</v>
      </c>
      <c r="AT84" s="25" t="s">
        <v>165</v>
      </c>
      <c r="AU84" s="25" t="s">
        <v>82</v>
      </c>
      <c r="AY84" s="25" t="s">
        <v>162</v>
      </c>
      <c r="BE84" s="215">
        <f t="shared" si="4"/>
        <v>0</v>
      </c>
      <c r="BF84" s="215">
        <f t="shared" si="5"/>
        <v>0</v>
      </c>
      <c r="BG84" s="215">
        <f t="shared" si="6"/>
        <v>0</v>
      </c>
      <c r="BH84" s="215">
        <f t="shared" si="7"/>
        <v>0</v>
      </c>
      <c r="BI84" s="215">
        <f t="shared" si="8"/>
        <v>0</v>
      </c>
      <c r="BJ84" s="25" t="s">
        <v>80</v>
      </c>
      <c r="BK84" s="215">
        <f t="shared" si="9"/>
        <v>0</v>
      </c>
      <c r="BL84" s="25" t="s">
        <v>266</v>
      </c>
      <c r="BM84" s="25" t="s">
        <v>1646</v>
      </c>
    </row>
    <row r="85" spans="2:65" s="1" customFormat="1" ht="16.5" customHeight="1">
      <c r="B85" s="42"/>
      <c r="C85" s="265" t="s">
        <v>194</v>
      </c>
      <c r="D85" s="265" t="s">
        <v>624</v>
      </c>
      <c r="E85" s="266" t="s">
        <v>1647</v>
      </c>
      <c r="F85" s="267" t="s">
        <v>1648</v>
      </c>
      <c r="G85" s="268" t="s">
        <v>177</v>
      </c>
      <c r="H85" s="269">
        <v>1</v>
      </c>
      <c r="I85" s="270"/>
      <c r="J85" s="271">
        <f t="shared" si="0"/>
        <v>0</v>
      </c>
      <c r="K85" s="267" t="s">
        <v>23</v>
      </c>
      <c r="L85" s="272"/>
      <c r="M85" s="273" t="s">
        <v>23</v>
      </c>
      <c r="N85" s="274" t="s">
        <v>44</v>
      </c>
      <c r="O85" s="43"/>
      <c r="P85" s="213">
        <f t="shared" si="1"/>
        <v>0</v>
      </c>
      <c r="Q85" s="213">
        <v>0.005</v>
      </c>
      <c r="R85" s="213">
        <f t="shared" si="2"/>
        <v>0.005</v>
      </c>
      <c r="S85" s="213">
        <v>0</v>
      </c>
      <c r="T85" s="214">
        <f t="shared" si="3"/>
        <v>0</v>
      </c>
      <c r="AR85" s="25" t="s">
        <v>371</v>
      </c>
      <c r="AT85" s="25" t="s">
        <v>624</v>
      </c>
      <c r="AU85" s="25" t="s">
        <v>82</v>
      </c>
      <c r="AY85" s="25" t="s">
        <v>162</v>
      </c>
      <c r="BE85" s="215">
        <f t="shared" si="4"/>
        <v>0</v>
      </c>
      <c r="BF85" s="215">
        <f t="shared" si="5"/>
        <v>0</v>
      </c>
      <c r="BG85" s="215">
        <f t="shared" si="6"/>
        <v>0</v>
      </c>
      <c r="BH85" s="215">
        <f t="shared" si="7"/>
        <v>0</v>
      </c>
      <c r="BI85" s="215">
        <f t="shared" si="8"/>
        <v>0</v>
      </c>
      <c r="BJ85" s="25" t="s">
        <v>80</v>
      </c>
      <c r="BK85" s="215">
        <f t="shared" si="9"/>
        <v>0</v>
      </c>
      <c r="BL85" s="25" t="s">
        <v>266</v>
      </c>
      <c r="BM85" s="25" t="s">
        <v>1649</v>
      </c>
    </row>
    <row r="86" spans="2:65" s="1" customFormat="1" ht="25.5" customHeight="1">
      <c r="B86" s="42"/>
      <c r="C86" s="204" t="s">
        <v>200</v>
      </c>
      <c r="D86" s="204" t="s">
        <v>165</v>
      </c>
      <c r="E86" s="205" t="s">
        <v>1650</v>
      </c>
      <c r="F86" s="206" t="s">
        <v>1651</v>
      </c>
      <c r="G86" s="207" t="s">
        <v>177</v>
      </c>
      <c r="H86" s="208">
        <v>1</v>
      </c>
      <c r="I86" s="209"/>
      <c r="J86" s="210">
        <f t="shared" si="0"/>
        <v>0</v>
      </c>
      <c r="K86" s="206" t="s">
        <v>169</v>
      </c>
      <c r="L86" s="62"/>
      <c r="M86" s="211" t="s">
        <v>23</v>
      </c>
      <c r="N86" s="212" t="s">
        <v>44</v>
      </c>
      <c r="O86" s="43"/>
      <c r="P86" s="213">
        <f t="shared" si="1"/>
        <v>0</v>
      </c>
      <c r="Q86" s="213">
        <v>0</v>
      </c>
      <c r="R86" s="213">
        <f t="shared" si="2"/>
        <v>0</v>
      </c>
      <c r="S86" s="213">
        <v>0</v>
      </c>
      <c r="T86" s="214">
        <f t="shared" si="3"/>
        <v>0</v>
      </c>
      <c r="AR86" s="25" t="s">
        <v>266</v>
      </c>
      <c r="AT86" s="25" t="s">
        <v>165</v>
      </c>
      <c r="AU86" s="25" t="s">
        <v>82</v>
      </c>
      <c r="AY86" s="25" t="s">
        <v>162</v>
      </c>
      <c r="BE86" s="215">
        <f t="shared" si="4"/>
        <v>0</v>
      </c>
      <c r="BF86" s="215">
        <f t="shared" si="5"/>
        <v>0</v>
      </c>
      <c r="BG86" s="215">
        <f t="shared" si="6"/>
        <v>0</v>
      </c>
      <c r="BH86" s="215">
        <f t="shared" si="7"/>
        <v>0</v>
      </c>
      <c r="BI86" s="215">
        <f t="shared" si="8"/>
        <v>0</v>
      </c>
      <c r="BJ86" s="25" t="s">
        <v>80</v>
      </c>
      <c r="BK86" s="215">
        <f t="shared" si="9"/>
        <v>0</v>
      </c>
      <c r="BL86" s="25" t="s">
        <v>266</v>
      </c>
      <c r="BM86" s="25" t="s">
        <v>1652</v>
      </c>
    </row>
    <row r="87" spans="2:65" s="1" customFormat="1" ht="16.5" customHeight="1">
      <c r="B87" s="42"/>
      <c r="C87" s="265" t="s">
        <v>206</v>
      </c>
      <c r="D87" s="265" t="s">
        <v>624</v>
      </c>
      <c r="E87" s="266" t="s">
        <v>1653</v>
      </c>
      <c r="F87" s="267" t="s">
        <v>1654</v>
      </c>
      <c r="G87" s="268" t="s">
        <v>177</v>
      </c>
      <c r="H87" s="269">
        <v>1</v>
      </c>
      <c r="I87" s="270"/>
      <c r="J87" s="271">
        <f t="shared" si="0"/>
        <v>0</v>
      </c>
      <c r="K87" s="267" t="s">
        <v>23</v>
      </c>
      <c r="L87" s="272"/>
      <c r="M87" s="273" t="s">
        <v>23</v>
      </c>
      <c r="N87" s="274" t="s">
        <v>44</v>
      </c>
      <c r="O87" s="43"/>
      <c r="P87" s="213">
        <f t="shared" si="1"/>
        <v>0</v>
      </c>
      <c r="Q87" s="213">
        <v>0.005</v>
      </c>
      <c r="R87" s="213">
        <f t="shared" si="2"/>
        <v>0.005</v>
      </c>
      <c r="S87" s="213">
        <v>0</v>
      </c>
      <c r="T87" s="214">
        <f t="shared" si="3"/>
        <v>0</v>
      </c>
      <c r="AR87" s="25" t="s">
        <v>371</v>
      </c>
      <c r="AT87" s="25" t="s">
        <v>624</v>
      </c>
      <c r="AU87" s="25" t="s">
        <v>82</v>
      </c>
      <c r="AY87" s="25" t="s">
        <v>162</v>
      </c>
      <c r="BE87" s="215">
        <f t="shared" si="4"/>
        <v>0</v>
      </c>
      <c r="BF87" s="215">
        <f t="shared" si="5"/>
        <v>0</v>
      </c>
      <c r="BG87" s="215">
        <f t="shared" si="6"/>
        <v>0</v>
      </c>
      <c r="BH87" s="215">
        <f t="shared" si="7"/>
        <v>0</v>
      </c>
      <c r="BI87" s="215">
        <f t="shared" si="8"/>
        <v>0</v>
      </c>
      <c r="BJ87" s="25" t="s">
        <v>80</v>
      </c>
      <c r="BK87" s="215">
        <f t="shared" si="9"/>
        <v>0</v>
      </c>
      <c r="BL87" s="25" t="s">
        <v>266</v>
      </c>
      <c r="BM87" s="25" t="s">
        <v>1655</v>
      </c>
    </row>
    <row r="88" spans="2:65" s="1" customFormat="1" ht="25.5" customHeight="1">
      <c r="B88" s="42"/>
      <c r="C88" s="204" t="s">
        <v>212</v>
      </c>
      <c r="D88" s="204" t="s">
        <v>165</v>
      </c>
      <c r="E88" s="205" t="s">
        <v>1656</v>
      </c>
      <c r="F88" s="206" t="s">
        <v>1657</v>
      </c>
      <c r="G88" s="207" t="s">
        <v>177</v>
      </c>
      <c r="H88" s="208">
        <v>2</v>
      </c>
      <c r="I88" s="209"/>
      <c r="J88" s="210">
        <f t="shared" si="0"/>
        <v>0</v>
      </c>
      <c r="K88" s="206" t="s">
        <v>169</v>
      </c>
      <c r="L88" s="62"/>
      <c r="M88" s="211" t="s">
        <v>23</v>
      </c>
      <c r="N88" s="212" t="s">
        <v>44</v>
      </c>
      <c r="O88" s="43"/>
      <c r="P88" s="213">
        <f t="shared" si="1"/>
        <v>0</v>
      </c>
      <c r="Q88" s="213">
        <v>0</v>
      </c>
      <c r="R88" s="213">
        <f t="shared" si="2"/>
        <v>0</v>
      </c>
      <c r="S88" s="213">
        <v>0</v>
      </c>
      <c r="T88" s="214">
        <f t="shared" si="3"/>
        <v>0</v>
      </c>
      <c r="AR88" s="25" t="s">
        <v>266</v>
      </c>
      <c r="AT88" s="25" t="s">
        <v>165</v>
      </c>
      <c r="AU88" s="25" t="s">
        <v>82</v>
      </c>
      <c r="AY88" s="25" t="s">
        <v>162</v>
      </c>
      <c r="BE88" s="215">
        <f t="shared" si="4"/>
        <v>0</v>
      </c>
      <c r="BF88" s="215">
        <f t="shared" si="5"/>
        <v>0</v>
      </c>
      <c r="BG88" s="215">
        <f t="shared" si="6"/>
        <v>0</v>
      </c>
      <c r="BH88" s="215">
        <f t="shared" si="7"/>
        <v>0</v>
      </c>
      <c r="BI88" s="215">
        <f t="shared" si="8"/>
        <v>0</v>
      </c>
      <c r="BJ88" s="25" t="s">
        <v>80</v>
      </c>
      <c r="BK88" s="215">
        <f t="shared" si="9"/>
        <v>0</v>
      </c>
      <c r="BL88" s="25" t="s">
        <v>266</v>
      </c>
      <c r="BM88" s="25" t="s">
        <v>1658</v>
      </c>
    </row>
    <row r="89" spans="2:65" s="1" customFormat="1" ht="16.5" customHeight="1">
      <c r="B89" s="42"/>
      <c r="C89" s="265" t="s">
        <v>163</v>
      </c>
      <c r="D89" s="265" t="s">
        <v>624</v>
      </c>
      <c r="E89" s="266" t="s">
        <v>1659</v>
      </c>
      <c r="F89" s="267" t="s">
        <v>1660</v>
      </c>
      <c r="G89" s="268" t="s">
        <v>177</v>
      </c>
      <c r="H89" s="269">
        <v>1</v>
      </c>
      <c r="I89" s="270"/>
      <c r="J89" s="271">
        <f t="shared" si="0"/>
        <v>0</v>
      </c>
      <c r="K89" s="267" t="s">
        <v>23</v>
      </c>
      <c r="L89" s="272"/>
      <c r="M89" s="273" t="s">
        <v>23</v>
      </c>
      <c r="N89" s="274" t="s">
        <v>44</v>
      </c>
      <c r="O89" s="43"/>
      <c r="P89" s="213">
        <f t="shared" si="1"/>
        <v>0</v>
      </c>
      <c r="Q89" s="213">
        <v>0.0079</v>
      </c>
      <c r="R89" s="213">
        <f t="shared" si="2"/>
        <v>0.0079</v>
      </c>
      <c r="S89" s="213">
        <v>0</v>
      </c>
      <c r="T89" s="214">
        <f t="shared" si="3"/>
        <v>0</v>
      </c>
      <c r="AR89" s="25" t="s">
        <v>371</v>
      </c>
      <c r="AT89" s="25" t="s">
        <v>624</v>
      </c>
      <c r="AU89" s="25" t="s">
        <v>82</v>
      </c>
      <c r="AY89" s="25" t="s">
        <v>162</v>
      </c>
      <c r="BE89" s="215">
        <f t="shared" si="4"/>
        <v>0</v>
      </c>
      <c r="BF89" s="215">
        <f t="shared" si="5"/>
        <v>0</v>
      </c>
      <c r="BG89" s="215">
        <f t="shared" si="6"/>
        <v>0</v>
      </c>
      <c r="BH89" s="215">
        <f t="shared" si="7"/>
        <v>0</v>
      </c>
      <c r="BI89" s="215">
        <f t="shared" si="8"/>
        <v>0</v>
      </c>
      <c r="BJ89" s="25" t="s">
        <v>80</v>
      </c>
      <c r="BK89" s="215">
        <f t="shared" si="9"/>
        <v>0</v>
      </c>
      <c r="BL89" s="25" t="s">
        <v>266</v>
      </c>
      <c r="BM89" s="25" t="s">
        <v>1661</v>
      </c>
    </row>
    <row r="90" spans="2:65" s="1" customFormat="1" ht="16.5" customHeight="1">
      <c r="B90" s="42"/>
      <c r="C90" s="265" t="s">
        <v>223</v>
      </c>
      <c r="D90" s="265" t="s">
        <v>624</v>
      </c>
      <c r="E90" s="266" t="s">
        <v>1662</v>
      </c>
      <c r="F90" s="267" t="s">
        <v>1663</v>
      </c>
      <c r="G90" s="268" t="s">
        <v>177</v>
      </c>
      <c r="H90" s="269">
        <v>1</v>
      </c>
      <c r="I90" s="270"/>
      <c r="J90" s="271">
        <f t="shared" si="0"/>
        <v>0</v>
      </c>
      <c r="K90" s="267" t="s">
        <v>23</v>
      </c>
      <c r="L90" s="272"/>
      <c r="M90" s="273" t="s">
        <v>23</v>
      </c>
      <c r="N90" s="274" t="s">
        <v>44</v>
      </c>
      <c r="O90" s="43"/>
      <c r="P90" s="213">
        <f t="shared" si="1"/>
        <v>0</v>
      </c>
      <c r="Q90" s="213">
        <v>0.0079</v>
      </c>
      <c r="R90" s="213">
        <f t="shared" si="2"/>
        <v>0.0079</v>
      </c>
      <c r="S90" s="213">
        <v>0</v>
      </c>
      <c r="T90" s="214">
        <f t="shared" si="3"/>
        <v>0</v>
      </c>
      <c r="AR90" s="25" t="s">
        <v>371</v>
      </c>
      <c r="AT90" s="25" t="s">
        <v>624</v>
      </c>
      <c r="AU90" s="25" t="s">
        <v>82</v>
      </c>
      <c r="AY90" s="25" t="s">
        <v>162</v>
      </c>
      <c r="BE90" s="215">
        <f t="shared" si="4"/>
        <v>0</v>
      </c>
      <c r="BF90" s="215">
        <f t="shared" si="5"/>
        <v>0</v>
      </c>
      <c r="BG90" s="215">
        <f t="shared" si="6"/>
        <v>0</v>
      </c>
      <c r="BH90" s="215">
        <f t="shared" si="7"/>
        <v>0</v>
      </c>
      <c r="BI90" s="215">
        <f t="shared" si="8"/>
        <v>0</v>
      </c>
      <c r="BJ90" s="25" t="s">
        <v>80</v>
      </c>
      <c r="BK90" s="215">
        <f t="shared" si="9"/>
        <v>0</v>
      </c>
      <c r="BL90" s="25" t="s">
        <v>266</v>
      </c>
      <c r="BM90" s="25" t="s">
        <v>1664</v>
      </c>
    </row>
    <row r="91" spans="2:65" s="1" customFormat="1" ht="16.5" customHeight="1">
      <c r="B91" s="42"/>
      <c r="C91" s="204" t="s">
        <v>230</v>
      </c>
      <c r="D91" s="204" t="s">
        <v>165</v>
      </c>
      <c r="E91" s="205" t="s">
        <v>1665</v>
      </c>
      <c r="F91" s="206" t="s">
        <v>1666</v>
      </c>
      <c r="G91" s="207" t="s">
        <v>177</v>
      </c>
      <c r="H91" s="208">
        <v>2</v>
      </c>
      <c r="I91" s="209"/>
      <c r="J91" s="210">
        <f t="shared" si="0"/>
        <v>0</v>
      </c>
      <c r="K91" s="206" t="s">
        <v>23</v>
      </c>
      <c r="L91" s="62"/>
      <c r="M91" s="211" t="s">
        <v>23</v>
      </c>
      <c r="N91" s="212" t="s">
        <v>44</v>
      </c>
      <c r="O91" s="43"/>
      <c r="P91" s="213">
        <f t="shared" si="1"/>
        <v>0</v>
      </c>
      <c r="Q91" s="213">
        <v>0</v>
      </c>
      <c r="R91" s="213">
        <f t="shared" si="2"/>
        <v>0</v>
      </c>
      <c r="S91" s="213">
        <v>0</v>
      </c>
      <c r="T91" s="214">
        <f t="shared" si="3"/>
        <v>0</v>
      </c>
      <c r="AR91" s="25" t="s">
        <v>266</v>
      </c>
      <c r="AT91" s="25" t="s">
        <v>165</v>
      </c>
      <c r="AU91" s="25" t="s">
        <v>82</v>
      </c>
      <c r="AY91" s="25" t="s">
        <v>162</v>
      </c>
      <c r="BE91" s="215">
        <f t="shared" si="4"/>
        <v>0</v>
      </c>
      <c r="BF91" s="215">
        <f t="shared" si="5"/>
        <v>0</v>
      </c>
      <c r="BG91" s="215">
        <f t="shared" si="6"/>
        <v>0</v>
      </c>
      <c r="BH91" s="215">
        <f t="shared" si="7"/>
        <v>0</v>
      </c>
      <c r="BI91" s="215">
        <f t="shared" si="8"/>
        <v>0</v>
      </c>
      <c r="BJ91" s="25" t="s">
        <v>80</v>
      </c>
      <c r="BK91" s="215">
        <f t="shared" si="9"/>
        <v>0</v>
      </c>
      <c r="BL91" s="25" t="s">
        <v>266</v>
      </c>
      <c r="BM91" s="25" t="s">
        <v>1667</v>
      </c>
    </row>
    <row r="92" spans="2:65" s="1" customFormat="1" ht="16.5" customHeight="1">
      <c r="B92" s="42"/>
      <c r="C92" s="265" t="s">
        <v>235</v>
      </c>
      <c r="D92" s="265" t="s">
        <v>624</v>
      </c>
      <c r="E92" s="266" t="s">
        <v>1668</v>
      </c>
      <c r="F92" s="267" t="s">
        <v>1669</v>
      </c>
      <c r="G92" s="268" t="s">
        <v>177</v>
      </c>
      <c r="H92" s="269">
        <v>1</v>
      </c>
      <c r="I92" s="270"/>
      <c r="J92" s="271">
        <f t="shared" si="0"/>
        <v>0</v>
      </c>
      <c r="K92" s="267" t="s">
        <v>23</v>
      </c>
      <c r="L92" s="272"/>
      <c r="M92" s="273" t="s">
        <v>23</v>
      </c>
      <c r="N92" s="274" t="s">
        <v>44</v>
      </c>
      <c r="O92" s="43"/>
      <c r="P92" s="213">
        <f t="shared" si="1"/>
        <v>0</v>
      </c>
      <c r="Q92" s="213">
        <v>0.0079</v>
      </c>
      <c r="R92" s="213">
        <f t="shared" si="2"/>
        <v>0.0079</v>
      </c>
      <c r="S92" s="213">
        <v>0</v>
      </c>
      <c r="T92" s="214">
        <f t="shared" si="3"/>
        <v>0</v>
      </c>
      <c r="AR92" s="25" t="s">
        <v>371</v>
      </c>
      <c r="AT92" s="25" t="s">
        <v>624</v>
      </c>
      <c r="AU92" s="25" t="s">
        <v>82</v>
      </c>
      <c r="AY92" s="25" t="s">
        <v>162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5" t="s">
        <v>80</v>
      </c>
      <c r="BK92" s="215">
        <f t="shared" si="9"/>
        <v>0</v>
      </c>
      <c r="BL92" s="25" t="s">
        <v>266</v>
      </c>
      <c r="BM92" s="25" t="s">
        <v>1670</v>
      </c>
    </row>
    <row r="93" spans="2:65" s="1" customFormat="1" ht="16.5" customHeight="1">
      <c r="B93" s="42"/>
      <c r="C93" s="265" t="s">
        <v>240</v>
      </c>
      <c r="D93" s="265" t="s">
        <v>624</v>
      </c>
      <c r="E93" s="266" t="s">
        <v>1671</v>
      </c>
      <c r="F93" s="267" t="s">
        <v>1672</v>
      </c>
      <c r="G93" s="268" t="s">
        <v>177</v>
      </c>
      <c r="H93" s="269">
        <v>1</v>
      </c>
      <c r="I93" s="270"/>
      <c r="J93" s="271">
        <f t="shared" si="0"/>
        <v>0</v>
      </c>
      <c r="K93" s="267" t="s">
        <v>23</v>
      </c>
      <c r="L93" s="272"/>
      <c r="M93" s="273" t="s">
        <v>23</v>
      </c>
      <c r="N93" s="274" t="s">
        <v>44</v>
      </c>
      <c r="O93" s="43"/>
      <c r="P93" s="213">
        <f t="shared" si="1"/>
        <v>0</v>
      </c>
      <c r="Q93" s="213">
        <v>0.0079</v>
      </c>
      <c r="R93" s="213">
        <f t="shared" si="2"/>
        <v>0.0079</v>
      </c>
      <c r="S93" s="213">
        <v>0</v>
      </c>
      <c r="T93" s="214">
        <f t="shared" si="3"/>
        <v>0</v>
      </c>
      <c r="AR93" s="25" t="s">
        <v>371</v>
      </c>
      <c r="AT93" s="25" t="s">
        <v>624</v>
      </c>
      <c r="AU93" s="25" t="s">
        <v>82</v>
      </c>
      <c r="AY93" s="25" t="s">
        <v>162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5" t="s">
        <v>80</v>
      </c>
      <c r="BK93" s="215">
        <f t="shared" si="9"/>
        <v>0</v>
      </c>
      <c r="BL93" s="25" t="s">
        <v>266</v>
      </c>
      <c r="BM93" s="25" t="s">
        <v>1673</v>
      </c>
    </row>
    <row r="94" spans="2:65" s="1" customFormat="1" ht="25.5" customHeight="1">
      <c r="B94" s="42"/>
      <c r="C94" s="204" t="s">
        <v>246</v>
      </c>
      <c r="D94" s="204" t="s">
        <v>165</v>
      </c>
      <c r="E94" s="205" t="s">
        <v>1674</v>
      </c>
      <c r="F94" s="206" t="s">
        <v>1675</v>
      </c>
      <c r="G94" s="207" t="s">
        <v>186</v>
      </c>
      <c r="H94" s="208">
        <v>13.5</v>
      </c>
      <c r="I94" s="209"/>
      <c r="J94" s="210">
        <f t="shared" si="0"/>
        <v>0</v>
      </c>
      <c r="K94" s="206" t="s">
        <v>169</v>
      </c>
      <c r="L94" s="62"/>
      <c r="M94" s="211" t="s">
        <v>23</v>
      </c>
      <c r="N94" s="212" t="s">
        <v>44</v>
      </c>
      <c r="O94" s="43"/>
      <c r="P94" s="213">
        <f t="shared" si="1"/>
        <v>0</v>
      </c>
      <c r="Q94" s="213">
        <v>0.00312</v>
      </c>
      <c r="R94" s="213">
        <f t="shared" si="2"/>
        <v>0.04212</v>
      </c>
      <c r="S94" s="213">
        <v>0</v>
      </c>
      <c r="T94" s="214">
        <f t="shared" si="3"/>
        <v>0</v>
      </c>
      <c r="AR94" s="25" t="s">
        <v>266</v>
      </c>
      <c r="AT94" s="25" t="s">
        <v>165</v>
      </c>
      <c r="AU94" s="25" t="s">
        <v>82</v>
      </c>
      <c r="AY94" s="25" t="s">
        <v>162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5" t="s">
        <v>80</v>
      </c>
      <c r="BK94" s="215">
        <f t="shared" si="9"/>
        <v>0</v>
      </c>
      <c r="BL94" s="25" t="s">
        <v>266</v>
      </c>
      <c r="BM94" s="25" t="s">
        <v>1676</v>
      </c>
    </row>
    <row r="95" spans="2:65" s="1" customFormat="1" ht="16.5" customHeight="1">
      <c r="B95" s="42"/>
      <c r="C95" s="204" t="s">
        <v>10</v>
      </c>
      <c r="D95" s="204" t="s">
        <v>165</v>
      </c>
      <c r="E95" s="205" t="s">
        <v>1677</v>
      </c>
      <c r="F95" s="206" t="s">
        <v>1678</v>
      </c>
      <c r="G95" s="207" t="s">
        <v>177</v>
      </c>
      <c r="H95" s="208">
        <v>2</v>
      </c>
      <c r="I95" s="209"/>
      <c r="J95" s="210">
        <f t="shared" si="0"/>
        <v>0</v>
      </c>
      <c r="K95" s="206" t="s">
        <v>23</v>
      </c>
      <c r="L95" s="62"/>
      <c r="M95" s="211" t="s">
        <v>23</v>
      </c>
      <c r="N95" s="212" t="s">
        <v>44</v>
      </c>
      <c r="O95" s="43"/>
      <c r="P95" s="213">
        <f t="shared" si="1"/>
        <v>0</v>
      </c>
      <c r="Q95" s="213">
        <v>0.00312</v>
      </c>
      <c r="R95" s="213">
        <f t="shared" si="2"/>
        <v>0.00624</v>
      </c>
      <c r="S95" s="213">
        <v>0</v>
      </c>
      <c r="T95" s="214">
        <f t="shared" si="3"/>
        <v>0</v>
      </c>
      <c r="AR95" s="25" t="s">
        <v>266</v>
      </c>
      <c r="AT95" s="25" t="s">
        <v>165</v>
      </c>
      <c r="AU95" s="25" t="s">
        <v>82</v>
      </c>
      <c r="AY95" s="25" t="s">
        <v>162</v>
      </c>
      <c r="BE95" s="215">
        <f t="shared" si="4"/>
        <v>0</v>
      </c>
      <c r="BF95" s="215">
        <f t="shared" si="5"/>
        <v>0</v>
      </c>
      <c r="BG95" s="215">
        <f t="shared" si="6"/>
        <v>0</v>
      </c>
      <c r="BH95" s="215">
        <f t="shared" si="7"/>
        <v>0</v>
      </c>
      <c r="BI95" s="215">
        <f t="shared" si="8"/>
        <v>0</v>
      </c>
      <c r="BJ95" s="25" t="s">
        <v>80</v>
      </c>
      <c r="BK95" s="215">
        <f t="shared" si="9"/>
        <v>0</v>
      </c>
      <c r="BL95" s="25" t="s">
        <v>266</v>
      </c>
      <c r="BM95" s="25" t="s">
        <v>1679</v>
      </c>
    </row>
    <row r="96" spans="2:65" s="1" customFormat="1" ht="38.25" customHeight="1">
      <c r="B96" s="42"/>
      <c r="C96" s="204" t="s">
        <v>266</v>
      </c>
      <c r="D96" s="204" t="s">
        <v>165</v>
      </c>
      <c r="E96" s="205" t="s">
        <v>1680</v>
      </c>
      <c r="F96" s="206" t="s">
        <v>1681</v>
      </c>
      <c r="G96" s="207" t="s">
        <v>313</v>
      </c>
      <c r="H96" s="208">
        <v>0.094</v>
      </c>
      <c r="I96" s="209"/>
      <c r="J96" s="210">
        <f t="shared" si="0"/>
        <v>0</v>
      </c>
      <c r="K96" s="206" t="s">
        <v>169</v>
      </c>
      <c r="L96" s="62"/>
      <c r="M96" s="211" t="s">
        <v>23</v>
      </c>
      <c r="N96" s="275" t="s">
        <v>44</v>
      </c>
      <c r="O96" s="276"/>
      <c r="P96" s="277">
        <f t="shared" si="1"/>
        <v>0</v>
      </c>
      <c r="Q96" s="277">
        <v>0</v>
      </c>
      <c r="R96" s="277">
        <f t="shared" si="2"/>
        <v>0</v>
      </c>
      <c r="S96" s="277">
        <v>0</v>
      </c>
      <c r="T96" s="278">
        <f t="shared" si="3"/>
        <v>0</v>
      </c>
      <c r="AR96" s="25" t="s">
        <v>266</v>
      </c>
      <c r="AT96" s="25" t="s">
        <v>165</v>
      </c>
      <c r="AU96" s="25" t="s">
        <v>82</v>
      </c>
      <c r="AY96" s="25" t="s">
        <v>162</v>
      </c>
      <c r="BE96" s="215">
        <f t="shared" si="4"/>
        <v>0</v>
      </c>
      <c r="BF96" s="215">
        <f t="shared" si="5"/>
        <v>0</v>
      </c>
      <c r="BG96" s="215">
        <f t="shared" si="6"/>
        <v>0</v>
      </c>
      <c r="BH96" s="215">
        <f t="shared" si="7"/>
        <v>0</v>
      </c>
      <c r="BI96" s="215">
        <f t="shared" si="8"/>
        <v>0</v>
      </c>
      <c r="BJ96" s="25" t="s">
        <v>80</v>
      </c>
      <c r="BK96" s="215">
        <f t="shared" si="9"/>
        <v>0</v>
      </c>
      <c r="BL96" s="25" t="s">
        <v>266</v>
      </c>
      <c r="BM96" s="25" t="s">
        <v>1682</v>
      </c>
    </row>
    <row r="97" spans="2:12" s="1" customFormat="1" ht="6.95" customHeight="1">
      <c r="B97" s="57"/>
      <c r="C97" s="58"/>
      <c r="D97" s="58"/>
      <c r="E97" s="58"/>
      <c r="F97" s="58"/>
      <c r="G97" s="58"/>
      <c r="H97" s="58"/>
      <c r="I97" s="149"/>
      <c r="J97" s="58"/>
      <c r="K97" s="58"/>
      <c r="L97" s="62"/>
    </row>
  </sheetData>
  <sheetProtection algorithmName="SHA-512" hashValue="B+itRDZDR/WY6JIdTv+Wy7yq77XByKIgRxjCsflV+Sz/Y9xo9UpWYNLHp8z9+S7jJQnESB0N4RDdeKvEsRLhQQ==" saltValue="YHrBjLBuBcdn0ZUYFD5PegmL8SKABM8rgMKzGBAohHrf5eWnBNFCZecJcMUff5ivIxTx6xlF7Q1HUotC2cEaVA==" spinCount="100000" sheet="1" objects="1" scenarios="1" formatColumns="0" formatRows="0" autoFilter="0"/>
  <autoFilter ref="C77:K96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"/>
  <sheetViews>
    <sheetView showGridLines="0" workbookViewId="0" topLeftCell="A1">
      <pane ySplit="1" topLeftCell="A8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118</v>
      </c>
      <c r="G1" s="401" t="s">
        <v>119</v>
      </c>
      <c r="H1" s="401"/>
      <c r="I1" s="125"/>
      <c r="J1" s="124" t="s">
        <v>120</v>
      </c>
      <c r="K1" s="123" t="s">
        <v>121</v>
      </c>
      <c r="L1" s="124" t="s">
        <v>122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111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123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NÍZKOPRAHOVÉ DENNÍ CENTRUM A NOCLEHÁRNA PRO ŽENY - REKONSTRUKCE A VYBAVENÍ</v>
      </c>
      <c r="F7" s="408"/>
      <c r="G7" s="408"/>
      <c r="H7" s="408"/>
      <c r="I7" s="127"/>
      <c r="J7" s="30"/>
      <c r="K7" s="32"/>
    </row>
    <row r="8" spans="2:11" s="1" customFormat="1" ht="15">
      <c r="B8" s="42"/>
      <c r="C8" s="43"/>
      <c r="D8" s="38" t="s">
        <v>124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04" t="s">
        <v>1683</v>
      </c>
      <c r="F9" s="403"/>
      <c r="G9" s="403"/>
      <c r="H9" s="40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23</v>
      </c>
      <c r="K11" s="46"/>
    </row>
    <row r="12" spans="2:11" s="1" customFormat="1" ht="14.45" customHeight="1">
      <c r="B12" s="42"/>
      <c r="C12" s="43"/>
      <c r="D12" s="38" t="s">
        <v>24</v>
      </c>
      <c r="E12" s="43"/>
      <c r="F12" s="36" t="s">
        <v>25</v>
      </c>
      <c r="G12" s="43"/>
      <c r="H12" s="43"/>
      <c r="I12" s="129" t="s">
        <v>26</v>
      </c>
      <c r="J12" s="130" t="str">
        <f>'Rekapitulace stavby'!AN8</f>
        <v>24. 6. 2018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28</v>
      </c>
      <c r="E14" s="43"/>
      <c r="F14" s="43"/>
      <c r="G14" s="43"/>
      <c r="H14" s="43"/>
      <c r="I14" s="129" t="s">
        <v>29</v>
      </c>
      <c r="J14" s="36" t="s">
        <v>23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23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32</v>
      </c>
      <c r="E17" s="43"/>
      <c r="F17" s="43"/>
      <c r="G17" s="43"/>
      <c r="H17" s="43"/>
      <c r="I17" s="129" t="s">
        <v>29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34</v>
      </c>
      <c r="E20" s="43"/>
      <c r="F20" s="43"/>
      <c r="G20" s="43"/>
      <c r="H20" s="43"/>
      <c r="I20" s="129" t="s">
        <v>29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29" t="s">
        <v>31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37</v>
      </c>
      <c r="E23" s="43"/>
      <c r="F23" s="43"/>
      <c r="G23" s="43"/>
      <c r="H23" s="43"/>
      <c r="I23" s="128"/>
      <c r="J23" s="43"/>
      <c r="K23" s="46"/>
    </row>
    <row r="24" spans="2:11" s="7" customFormat="1" ht="71.25" customHeight="1">
      <c r="B24" s="131"/>
      <c r="C24" s="132"/>
      <c r="D24" s="132"/>
      <c r="E24" s="396" t="s">
        <v>38</v>
      </c>
      <c r="F24" s="396"/>
      <c r="G24" s="396"/>
      <c r="H24" s="396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39</v>
      </c>
      <c r="E27" s="43"/>
      <c r="F27" s="43"/>
      <c r="G27" s="43"/>
      <c r="H27" s="43"/>
      <c r="I27" s="128"/>
      <c r="J27" s="138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41</v>
      </c>
      <c r="G29" s="43"/>
      <c r="H29" s="43"/>
      <c r="I29" s="139" t="s">
        <v>40</v>
      </c>
      <c r="J29" s="47" t="s">
        <v>42</v>
      </c>
      <c r="K29" s="46"/>
    </row>
    <row r="30" spans="2:11" s="1" customFormat="1" ht="14.45" customHeight="1">
      <c r="B30" s="42"/>
      <c r="C30" s="43"/>
      <c r="D30" s="50" t="s">
        <v>43</v>
      </c>
      <c r="E30" s="50" t="s">
        <v>44</v>
      </c>
      <c r="F30" s="140">
        <f>ROUND(SUM(BE86:BE143),2)</f>
        <v>0</v>
      </c>
      <c r="G30" s="43"/>
      <c r="H30" s="43"/>
      <c r="I30" s="141">
        <v>0.21</v>
      </c>
      <c r="J30" s="140">
        <f>ROUND(ROUND((SUM(BE86:BE143)),2)*I30,2)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45</v>
      </c>
      <c r="F31" s="140">
        <f>ROUND(SUM(BF86:BF143),2)</f>
        <v>0</v>
      </c>
      <c r="G31" s="43"/>
      <c r="H31" s="43"/>
      <c r="I31" s="141">
        <v>0.15</v>
      </c>
      <c r="J31" s="140">
        <f>ROUND(ROUND((SUM(BF86:BF143)),2)*I31,2)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46</v>
      </c>
      <c r="F32" s="140">
        <f>ROUND(SUM(BG86:BG143),2)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47</v>
      </c>
      <c r="F33" s="140">
        <f>ROUND(SUM(BH86:BH143),2)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48</v>
      </c>
      <c r="F34" s="140">
        <f>ROUND(SUM(BI86:BI143),2)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49</v>
      </c>
      <c r="E36" s="80"/>
      <c r="F36" s="80"/>
      <c r="G36" s="144" t="s">
        <v>50</v>
      </c>
      <c r="H36" s="145" t="s">
        <v>51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128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NÍZKOPRAHOVÉ DENNÍ CENTRUM A NOCLEHÁRNA PRO ŽENY - REKONSTRUKCE A VYBAVENÍ</v>
      </c>
      <c r="F45" s="408"/>
      <c r="G45" s="408"/>
      <c r="H45" s="408"/>
      <c r="I45" s="128"/>
      <c r="J45" s="43"/>
      <c r="K45" s="46"/>
    </row>
    <row r="46" spans="2:11" s="1" customFormat="1" ht="14.45" customHeight="1">
      <c r="B46" s="42"/>
      <c r="C46" s="38" t="s">
        <v>124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05 - Vytápění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24</v>
      </c>
      <c r="D49" s="43"/>
      <c r="E49" s="43"/>
      <c r="F49" s="36" t="str">
        <f>F12</f>
        <v>Kochova 3957, Chomutov</v>
      </c>
      <c r="G49" s="43"/>
      <c r="H49" s="43"/>
      <c r="I49" s="129" t="s">
        <v>26</v>
      </c>
      <c r="J49" s="130" t="str">
        <f>IF(J12="","",J12)</f>
        <v>24. 6. 2018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5">
      <c r="B51" s="42"/>
      <c r="C51" s="38" t="s">
        <v>28</v>
      </c>
      <c r="D51" s="43"/>
      <c r="E51" s="43"/>
      <c r="F51" s="36" t="str">
        <f>E15</f>
        <v>Statutární město Chomutov</v>
      </c>
      <c r="G51" s="43"/>
      <c r="H51" s="43"/>
      <c r="I51" s="129" t="s">
        <v>34</v>
      </c>
      <c r="J51" s="396" t="str">
        <f>E21</f>
        <v xml:space="preserve"> </v>
      </c>
      <c r="K51" s="46"/>
    </row>
    <row r="52" spans="2:11" s="1" customFormat="1" ht="14.45" customHeight="1">
      <c r="B52" s="42"/>
      <c r="C52" s="38" t="s">
        <v>32</v>
      </c>
      <c r="D52" s="43"/>
      <c r="E52" s="43"/>
      <c r="F52" s="36" t="str">
        <f>IF(E18="","",E18)</f>
        <v/>
      </c>
      <c r="G52" s="43"/>
      <c r="H52" s="43"/>
      <c r="I52" s="128"/>
      <c r="J52" s="40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129</v>
      </c>
      <c r="D54" s="142"/>
      <c r="E54" s="142"/>
      <c r="F54" s="142"/>
      <c r="G54" s="142"/>
      <c r="H54" s="142"/>
      <c r="I54" s="155"/>
      <c r="J54" s="156" t="s">
        <v>130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131</v>
      </c>
      <c r="D56" s="43"/>
      <c r="E56" s="43"/>
      <c r="F56" s="43"/>
      <c r="G56" s="43"/>
      <c r="H56" s="43"/>
      <c r="I56" s="128"/>
      <c r="J56" s="138">
        <f>J86</f>
        <v>0</v>
      </c>
      <c r="K56" s="46"/>
      <c r="AU56" s="25" t="s">
        <v>132</v>
      </c>
    </row>
    <row r="57" spans="2:11" s="8" customFormat="1" ht="24.95" customHeight="1">
      <c r="B57" s="159"/>
      <c r="C57" s="160"/>
      <c r="D57" s="161" t="s">
        <v>133</v>
      </c>
      <c r="E57" s="162"/>
      <c r="F57" s="162"/>
      <c r="G57" s="162"/>
      <c r="H57" s="162"/>
      <c r="I57" s="163"/>
      <c r="J57" s="164">
        <f>J87</f>
        <v>0</v>
      </c>
      <c r="K57" s="165"/>
    </row>
    <row r="58" spans="2:11" s="9" customFormat="1" ht="19.9" customHeight="1">
      <c r="B58" s="166"/>
      <c r="C58" s="167"/>
      <c r="D58" s="168" t="s">
        <v>470</v>
      </c>
      <c r="E58" s="169"/>
      <c r="F58" s="169"/>
      <c r="G58" s="169"/>
      <c r="H58" s="169"/>
      <c r="I58" s="170"/>
      <c r="J58" s="171">
        <f>J88</f>
        <v>0</v>
      </c>
      <c r="K58" s="172"/>
    </row>
    <row r="59" spans="2:11" s="9" customFormat="1" ht="19.9" customHeight="1">
      <c r="B59" s="166"/>
      <c r="C59" s="167"/>
      <c r="D59" s="168" t="s">
        <v>134</v>
      </c>
      <c r="E59" s="169"/>
      <c r="F59" s="169"/>
      <c r="G59" s="169"/>
      <c r="H59" s="169"/>
      <c r="I59" s="170"/>
      <c r="J59" s="171">
        <f>J90</f>
        <v>0</v>
      </c>
      <c r="K59" s="172"/>
    </row>
    <row r="60" spans="2:11" s="9" customFormat="1" ht="19.9" customHeight="1">
      <c r="B60" s="166"/>
      <c r="C60" s="167"/>
      <c r="D60" s="168" t="s">
        <v>135</v>
      </c>
      <c r="E60" s="169"/>
      <c r="F60" s="169"/>
      <c r="G60" s="169"/>
      <c r="H60" s="169"/>
      <c r="I60" s="170"/>
      <c r="J60" s="171">
        <f>J92</f>
        <v>0</v>
      </c>
      <c r="K60" s="172"/>
    </row>
    <row r="61" spans="2:11" s="8" customFormat="1" ht="24.95" customHeight="1">
      <c r="B61" s="159"/>
      <c r="C61" s="160"/>
      <c r="D61" s="161" t="s">
        <v>136</v>
      </c>
      <c r="E61" s="162"/>
      <c r="F61" s="162"/>
      <c r="G61" s="162"/>
      <c r="H61" s="162"/>
      <c r="I61" s="163"/>
      <c r="J61" s="164">
        <f>J99</f>
        <v>0</v>
      </c>
      <c r="K61" s="165"/>
    </row>
    <row r="62" spans="2:11" s="9" customFormat="1" ht="19.9" customHeight="1">
      <c r="B62" s="166"/>
      <c r="C62" s="167"/>
      <c r="D62" s="168" t="s">
        <v>1380</v>
      </c>
      <c r="E62" s="169"/>
      <c r="F62" s="169"/>
      <c r="G62" s="169"/>
      <c r="H62" s="169"/>
      <c r="I62" s="170"/>
      <c r="J62" s="171">
        <f>J100</f>
        <v>0</v>
      </c>
      <c r="K62" s="172"/>
    </row>
    <row r="63" spans="2:11" s="9" customFormat="1" ht="19.9" customHeight="1">
      <c r="B63" s="166"/>
      <c r="C63" s="167"/>
      <c r="D63" s="168" t="s">
        <v>1684</v>
      </c>
      <c r="E63" s="169"/>
      <c r="F63" s="169"/>
      <c r="G63" s="169"/>
      <c r="H63" s="169"/>
      <c r="I63" s="170"/>
      <c r="J63" s="171">
        <f>J102</f>
        <v>0</v>
      </c>
      <c r="K63" s="172"/>
    </row>
    <row r="64" spans="2:11" s="9" customFormat="1" ht="19.9" customHeight="1">
      <c r="B64" s="166"/>
      <c r="C64" s="167"/>
      <c r="D64" s="168" t="s">
        <v>1685</v>
      </c>
      <c r="E64" s="169"/>
      <c r="F64" s="169"/>
      <c r="G64" s="169"/>
      <c r="H64" s="169"/>
      <c r="I64" s="170"/>
      <c r="J64" s="171">
        <f>J116</f>
        <v>0</v>
      </c>
      <c r="K64" s="172"/>
    </row>
    <row r="65" spans="2:11" s="9" customFormat="1" ht="19.9" customHeight="1">
      <c r="B65" s="166"/>
      <c r="C65" s="167"/>
      <c r="D65" s="168" t="s">
        <v>1686</v>
      </c>
      <c r="E65" s="169"/>
      <c r="F65" s="169"/>
      <c r="G65" s="169"/>
      <c r="H65" s="169"/>
      <c r="I65" s="170"/>
      <c r="J65" s="171">
        <f>J125</f>
        <v>0</v>
      </c>
      <c r="K65" s="172"/>
    </row>
    <row r="66" spans="2:11" s="9" customFormat="1" ht="19.9" customHeight="1">
      <c r="B66" s="166"/>
      <c r="C66" s="167"/>
      <c r="D66" s="168" t="s">
        <v>1687</v>
      </c>
      <c r="E66" s="169"/>
      <c r="F66" s="169"/>
      <c r="G66" s="169"/>
      <c r="H66" s="169"/>
      <c r="I66" s="170"/>
      <c r="J66" s="171">
        <f>J138</f>
        <v>0</v>
      </c>
      <c r="K66" s="172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" customHeight="1">
      <c r="B73" s="42"/>
      <c r="C73" s="63" t="s">
        <v>146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6" t="str">
        <f>E7</f>
        <v>NÍZKOPRAHOVÉ DENNÍ CENTRUM A NOCLEHÁRNA PRO ŽENY - REKONSTRUKCE A VYBAVENÍ</v>
      </c>
      <c r="F76" s="407"/>
      <c r="G76" s="407"/>
      <c r="H76" s="407"/>
      <c r="I76" s="173"/>
      <c r="J76" s="64"/>
      <c r="K76" s="64"/>
      <c r="L76" s="62"/>
    </row>
    <row r="77" spans="2:12" s="1" customFormat="1" ht="14.45" customHeight="1">
      <c r="B77" s="42"/>
      <c r="C77" s="66" t="s">
        <v>124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7.25" customHeight="1">
      <c r="B78" s="42"/>
      <c r="C78" s="64"/>
      <c r="D78" s="64"/>
      <c r="E78" s="373" t="str">
        <f>E9</f>
        <v>05 - Vytápění</v>
      </c>
      <c r="F78" s="400"/>
      <c r="G78" s="400"/>
      <c r="H78" s="400"/>
      <c r="I78" s="173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24</v>
      </c>
      <c r="D80" s="64"/>
      <c r="E80" s="64"/>
      <c r="F80" s="176" t="str">
        <f>F12</f>
        <v>Kochova 3957, Chomutov</v>
      </c>
      <c r="G80" s="64"/>
      <c r="H80" s="64"/>
      <c r="I80" s="177" t="s">
        <v>26</v>
      </c>
      <c r="J80" s="74" t="str">
        <f>IF(J12="","",J12)</f>
        <v>24. 6. 2018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5">
      <c r="B82" s="42"/>
      <c r="C82" s="66" t="s">
        <v>28</v>
      </c>
      <c r="D82" s="64"/>
      <c r="E82" s="64"/>
      <c r="F82" s="176" t="str">
        <f>E15</f>
        <v>Statutární město Chomutov</v>
      </c>
      <c r="G82" s="64"/>
      <c r="H82" s="64"/>
      <c r="I82" s="177" t="s">
        <v>34</v>
      </c>
      <c r="J82" s="176" t="str">
        <f>E21</f>
        <v xml:space="preserve"> </v>
      </c>
      <c r="K82" s="64"/>
      <c r="L82" s="62"/>
    </row>
    <row r="83" spans="2:12" s="1" customFormat="1" ht="14.45" customHeight="1">
      <c r="B83" s="42"/>
      <c r="C83" s="66" t="s">
        <v>32</v>
      </c>
      <c r="D83" s="64"/>
      <c r="E83" s="64"/>
      <c r="F83" s="176" t="str">
        <f>IF(E18="","",E18)</f>
        <v/>
      </c>
      <c r="G83" s="64"/>
      <c r="H83" s="64"/>
      <c r="I83" s="173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20" s="10" customFormat="1" ht="29.25" customHeight="1">
      <c r="B85" s="178"/>
      <c r="C85" s="179" t="s">
        <v>147</v>
      </c>
      <c r="D85" s="180" t="s">
        <v>58</v>
      </c>
      <c r="E85" s="180" t="s">
        <v>54</v>
      </c>
      <c r="F85" s="180" t="s">
        <v>148</v>
      </c>
      <c r="G85" s="180" t="s">
        <v>149</v>
      </c>
      <c r="H85" s="180" t="s">
        <v>150</v>
      </c>
      <c r="I85" s="181" t="s">
        <v>151</v>
      </c>
      <c r="J85" s="180" t="s">
        <v>130</v>
      </c>
      <c r="K85" s="182" t="s">
        <v>152</v>
      </c>
      <c r="L85" s="183"/>
      <c r="M85" s="82" t="s">
        <v>153</v>
      </c>
      <c r="N85" s="83" t="s">
        <v>43</v>
      </c>
      <c r="O85" s="83" t="s">
        <v>154</v>
      </c>
      <c r="P85" s="83" t="s">
        <v>155</v>
      </c>
      <c r="Q85" s="83" t="s">
        <v>156</v>
      </c>
      <c r="R85" s="83" t="s">
        <v>157</v>
      </c>
      <c r="S85" s="83" t="s">
        <v>158</v>
      </c>
      <c r="T85" s="84" t="s">
        <v>159</v>
      </c>
    </row>
    <row r="86" spans="2:63" s="1" customFormat="1" ht="29.25" customHeight="1">
      <c r="B86" s="42"/>
      <c r="C86" s="88" t="s">
        <v>131</v>
      </c>
      <c r="D86" s="64"/>
      <c r="E86" s="64"/>
      <c r="F86" s="64"/>
      <c r="G86" s="64"/>
      <c r="H86" s="64"/>
      <c r="I86" s="173"/>
      <c r="J86" s="184">
        <f>BK86</f>
        <v>0</v>
      </c>
      <c r="K86" s="64"/>
      <c r="L86" s="62"/>
      <c r="M86" s="85"/>
      <c r="N86" s="86"/>
      <c r="O86" s="86"/>
      <c r="P86" s="185">
        <f>P87+P99</f>
        <v>0</v>
      </c>
      <c r="Q86" s="86"/>
      <c r="R86" s="185">
        <f>R87+R99</f>
        <v>1.18455</v>
      </c>
      <c r="S86" s="86"/>
      <c r="T86" s="186">
        <f>T87+T99</f>
        <v>0.327476</v>
      </c>
      <c r="AT86" s="25" t="s">
        <v>72</v>
      </c>
      <c r="AU86" s="25" t="s">
        <v>132</v>
      </c>
      <c r="BK86" s="187">
        <f>BK87+BK99</f>
        <v>0</v>
      </c>
    </row>
    <row r="87" spans="2:63" s="11" customFormat="1" ht="37.35" customHeight="1">
      <c r="B87" s="188"/>
      <c r="C87" s="189"/>
      <c r="D87" s="190" t="s">
        <v>72</v>
      </c>
      <c r="E87" s="191" t="s">
        <v>160</v>
      </c>
      <c r="F87" s="191" t="s">
        <v>161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P88+P90+P92</f>
        <v>0</v>
      </c>
      <c r="Q87" s="196"/>
      <c r="R87" s="197">
        <f>R88+R90+R92</f>
        <v>0.02</v>
      </c>
      <c r="S87" s="196"/>
      <c r="T87" s="198">
        <f>T88+T90+T92</f>
        <v>0.09</v>
      </c>
      <c r="AR87" s="199" t="s">
        <v>80</v>
      </c>
      <c r="AT87" s="200" t="s">
        <v>72</v>
      </c>
      <c r="AU87" s="200" t="s">
        <v>73</v>
      </c>
      <c r="AY87" s="199" t="s">
        <v>162</v>
      </c>
      <c r="BK87" s="201">
        <f>BK88+BK90+BK92</f>
        <v>0</v>
      </c>
    </row>
    <row r="88" spans="2:63" s="11" customFormat="1" ht="19.9" customHeight="1">
      <c r="B88" s="188"/>
      <c r="C88" s="189"/>
      <c r="D88" s="190" t="s">
        <v>72</v>
      </c>
      <c r="E88" s="202" t="s">
        <v>200</v>
      </c>
      <c r="F88" s="202" t="s">
        <v>525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P89</f>
        <v>0</v>
      </c>
      <c r="Q88" s="196"/>
      <c r="R88" s="197">
        <f>R89</f>
        <v>0.02</v>
      </c>
      <c r="S88" s="196"/>
      <c r="T88" s="198">
        <f>T89</f>
        <v>0</v>
      </c>
      <c r="AR88" s="199" t="s">
        <v>80</v>
      </c>
      <c r="AT88" s="200" t="s">
        <v>72</v>
      </c>
      <c r="AU88" s="200" t="s">
        <v>80</v>
      </c>
      <c r="AY88" s="199" t="s">
        <v>162</v>
      </c>
      <c r="BK88" s="201">
        <f>BK89</f>
        <v>0</v>
      </c>
    </row>
    <row r="89" spans="2:65" s="1" customFormat="1" ht="16.5" customHeight="1">
      <c r="B89" s="42"/>
      <c r="C89" s="204" t="s">
        <v>80</v>
      </c>
      <c r="D89" s="204" t="s">
        <v>165</v>
      </c>
      <c r="E89" s="205" t="s">
        <v>1426</v>
      </c>
      <c r="F89" s="206" t="s">
        <v>1427</v>
      </c>
      <c r="G89" s="207" t="s">
        <v>168</v>
      </c>
      <c r="H89" s="208">
        <v>0.5</v>
      </c>
      <c r="I89" s="209"/>
      <c r="J89" s="210">
        <f>ROUND(I89*H89,2)</f>
        <v>0</v>
      </c>
      <c r="K89" s="206" t="s">
        <v>169</v>
      </c>
      <c r="L89" s="62"/>
      <c r="M89" s="211" t="s">
        <v>23</v>
      </c>
      <c r="N89" s="212" t="s">
        <v>44</v>
      </c>
      <c r="O89" s="43"/>
      <c r="P89" s="213">
        <f>O89*H89</f>
        <v>0</v>
      </c>
      <c r="Q89" s="213">
        <v>0.04</v>
      </c>
      <c r="R89" s="213">
        <f>Q89*H89</f>
        <v>0.02</v>
      </c>
      <c r="S89" s="213">
        <v>0</v>
      </c>
      <c r="T89" s="214">
        <f>S89*H89</f>
        <v>0</v>
      </c>
      <c r="AR89" s="25" t="s">
        <v>170</v>
      </c>
      <c r="AT89" s="25" t="s">
        <v>165</v>
      </c>
      <c r="AU89" s="25" t="s">
        <v>82</v>
      </c>
      <c r="AY89" s="25" t="s">
        <v>162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5" t="s">
        <v>80</v>
      </c>
      <c r="BK89" s="215">
        <f>ROUND(I89*H89,2)</f>
        <v>0</v>
      </c>
      <c r="BL89" s="25" t="s">
        <v>170</v>
      </c>
      <c r="BM89" s="25" t="s">
        <v>1688</v>
      </c>
    </row>
    <row r="90" spans="2:63" s="11" customFormat="1" ht="29.85" customHeight="1">
      <c r="B90" s="188"/>
      <c r="C90" s="189"/>
      <c r="D90" s="190" t="s">
        <v>72</v>
      </c>
      <c r="E90" s="202" t="s">
        <v>163</v>
      </c>
      <c r="F90" s="202" t="s">
        <v>164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P91</f>
        <v>0</v>
      </c>
      <c r="Q90" s="196"/>
      <c r="R90" s="197">
        <f>R91</f>
        <v>0</v>
      </c>
      <c r="S90" s="196"/>
      <c r="T90" s="198">
        <f>T91</f>
        <v>0.09</v>
      </c>
      <c r="AR90" s="199" t="s">
        <v>80</v>
      </c>
      <c r="AT90" s="200" t="s">
        <v>72</v>
      </c>
      <c r="AU90" s="200" t="s">
        <v>80</v>
      </c>
      <c r="AY90" s="199" t="s">
        <v>162</v>
      </c>
      <c r="BK90" s="201">
        <f>BK91</f>
        <v>0</v>
      </c>
    </row>
    <row r="91" spans="2:65" s="1" customFormat="1" ht="25.5" customHeight="1">
      <c r="B91" s="42"/>
      <c r="C91" s="204" t="s">
        <v>82</v>
      </c>
      <c r="D91" s="204" t="s">
        <v>165</v>
      </c>
      <c r="E91" s="205" t="s">
        <v>1689</v>
      </c>
      <c r="F91" s="206" t="s">
        <v>1690</v>
      </c>
      <c r="G91" s="207" t="s">
        <v>186</v>
      </c>
      <c r="H91" s="208">
        <v>5</v>
      </c>
      <c r="I91" s="209"/>
      <c r="J91" s="210">
        <f>ROUND(I91*H91,2)</f>
        <v>0</v>
      </c>
      <c r="K91" s="206" t="s">
        <v>169</v>
      </c>
      <c r="L91" s="62"/>
      <c r="M91" s="211" t="s">
        <v>23</v>
      </c>
      <c r="N91" s="212" t="s">
        <v>44</v>
      </c>
      <c r="O91" s="43"/>
      <c r="P91" s="213">
        <f>O91*H91</f>
        <v>0</v>
      </c>
      <c r="Q91" s="213">
        <v>0</v>
      </c>
      <c r="R91" s="213">
        <f>Q91*H91</f>
        <v>0</v>
      </c>
      <c r="S91" s="213">
        <v>0.018</v>
      </c>
      <c r="T91" s="214">
        <f>S91*H91</f>
        <v>0.09</v>
      </c>
      <c r="AR91" s="25" t="s">
        <v>170</v>
      </c>
      <c r="AT91" s="25" t="s">
        <v>165</v>
      </c>
      <c r="AU91" s="25" t="s">
        <v>82</v>
      </c>
      <c r="AY91" s="25" t="s">
        <v>162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5" t="s">
        <v>80</v>
      </c>
      <c r="BK91" s="215">
        <f>ROUND(I91*H91,2)</f>
        <v>0</v>
      </c>
      <c r="BL91" s="25" t="s">
        <v>170</v>
      </c>
      <c r="BM91" s="25" t="s">
        <v>1691</v>
      </c>
    </row>
    <row r="92" spans="2:63" s="11" customFormat="1" ht="29.85" customHeight="1">
      <c r="B92" s="188"/>
      <c r="C92" s="189"/>
      <c r="D92" s="190" t="s">
        <v>72</v>
      </c>
      <c r="E92" s="202" t="s">
        <v>308</v>
      </c>
      <c r="F92" s="202" t="s">
        <v>309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SUM(P93:P98)</f>
        <v>0</v>
      </c>
      <c r="Q92" s="196"/>
      <c r="R92" s="197">
        <f>SUM(R93:R98)</f>
        <v>0</v>
      </c>
      <c r="S92" s="196"/>
      <c r="T92" s="198">
        <f>SUM(T93:T98)</f>
        <v>0</v>
      </c>
      <c r="AR92" s="199" t="s">
        <v>80</v>
      </c>
      <c r="AT92" s="200" t="s">
        <v>72</v>
      </c>
      <c r="AU92" s="200" t="s">
        <v>80</v>
      </c>
      <c r="AY92" s="199" t="s">
        <v>162</v>
      </c>
      <c r="BK92" s="201">
        <f>SUM(BK93:BK98)</f>
        <v>0</v>
      </c>
    </row>
    <row r="93" spans="2:65" s="1" customFormat="1" ht="25.5" customHeight="1">
      <c r="B93" s="42"/>
      <c r="C93" s="204" t="s">
        <v>183</v>
      </c>
      <c r="D93" s="204" t="s">
        <v>165</v>
      </c>
      <c r="E93" s="205" t="s">
        <v>311</v>
      </c>
      <c r="F93" s="206" t="s">
        <v>312</v>
      </c>
      <c r="G93" s="207" t="s">
        <v>313</v>
      </c>
      <c r="H93" s="208">
        <v>0.327</v>
      </c>
      <c r="I93" s="209"/>
      <c r="J93" s="210">
        <f>ROUND(I93*H93,2)</f>
        <v>0</v>
      </c>
      <c r="K93" s="206" t="s">
        <v>169</v>
      </c>
      <c r="L93" s="62"/>
      <c r="M93" s="211" t="s">
        <v>23</v>
      </c>
      <c r="N93" s="212" t="s">
        <v>44</v>
      </c>
      <c r="O93" s="43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5" t="s">
        <v>170</v>
      </c>
      <c r="AT93" s="25" t="s">
        <v>165</v>
      </c>
      <c r="AU93" s="25" t="s">
        <v>82</v>
      </c>
      <c r="AY93" s="25" t="s">
        <v>162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5" t="s">
        <v>80</v>
      </c>
      <c r="BK93" s="215">
        <f>ROUND(I93*H93,2)</f>
        <v>0</v>
      </c>
      <c r="BL93" s="25" t="s">
        <v>170</v>
      </c>
      <c r="BM93" s="25" t="s">
        <v>1692</v>
      </c>
    </row>
    <row r="94" spans="2:65" s="1" customFormat="1" ht="25.5" customHeight="1">
      <c r="B94" s="42"/>
      <c r="C94" s="204" t="s">
        <v>170</v>
      </c>
      <c r="D94" s="204" t="s">
        <v>165</v>
      </c>
      <c r="E94" s="205" t="s">
        <v>315</v>
      </c>
      <c r="F94" s="206" t="s">
        <v>316</v>
      </c>
      <c r="G94" s="207" t="s">
        <v>313</v>
      </c>
      <c r="H94" s="208">
        <v>0.327</v>
      </c>
      <c r="I94" s="209"/>
      <c r="J94" s="210">
        <f>ROUND(I94*H94,2)</f>
        <v>0</v>
      </c>
      <c r="K94" s="206" t="s">
        <v>169</v>
      </c>
      <c r="L94" s="62"/>
      <c r="M94" s="211" t="s">
        <v>23</v>
      </c>
      <c r="N94" s="212" t="s">
        <v>44</v>
      </c>
      <c r="O94" s="43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5" t="s">
        <v>170</v>
      </c>
      <c r="AT94" s="25" t="s">
        <v>165</v>
      </c>
      <c r="AU94" s="25" t="s">
        <v>82</v>
      </c>
      <c r="AY94" s="25" t="s">
        <v>162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5" t="s">
        <v>80</v>
      </c>
      <c r="BK94" s="215">
        <f>ROUND(I94*H94,2)</f>
        <v>0</v>
      </c>
      <c r="BL94" s="25" t="s">
        <v>170</v>
      </c>
      <c r="BM94" s="25" t="s">
        <v>1693</v>
      </c>
    </row>
    <row r="95" spans="2:65" s="1" customFormat="1" ht="25.5" customHeight="1">
      <c r="B95" s="42"/>
      <c r="C95" s="204" t="s">
        <v>194</v>
      </c>
      <c r="D95" s="204" t="s">
        <v>165</v>
      </c>
      <c r="E95" s="205" t="s">
        <v>319</v>
      </c>
      <c r="F95" s="206" t="s">
        <v>320</v>
      </c>
      <c r="G95" s="207" t="s">
        <v>313</v>
      </c>
      <c r="H95" s="208">
        <v>2.289</v>
      </c>
      <c r="I95" s="209"/>
      <c r="J95" s="210">
        <f>ROUND(I95*H95,2)</f>
        <v>0</v>
      </c>
      <c r="K95" s="206" t="s">
        <v>169</v>
      </c>
      <c r="L95" s="62"/>
      <c r="M95" s="211" t="s">
        <v>23</v>
      </c>
      <c r="N95" s="212" t="s">
        <v>44</v>
      </c>
      <c r="O95" s="43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5" t="s">
        <v>170</v>
      </c>
      <c r="AT95" s="25" t="s">
        <v>165</v>
      </c>
      <c r="AU95" s="25" t="s">
        <v>82</v>
      </c>
      <c r="AY95" s="25" t="s">
        <v>162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5" t="s">
        <v>80</v>
      </c>
      <c r="BK95" s="215">
        <f>ROUND(I95*H95,2)</f>
        <v>0</v>
      </c>
      <c r="BL95" s="25" t="s">
        <v>170</v>
      </c>
      <c r="BM95" s="25" t="s">
        <v>1694</v>
      </c>
    </row>
    <row r="96" spans="2:51" s="12" customFormat="1" ht="13.5">
      <c r="B96" s="216"/>
      <c r="C96" s="217"/>
      <c r="D96" s="218" t="s">
        <v>172</v>
      </c>
      <c r="E96" s="219" t="s">
        <v>23</v>
      </c>
      <c r="F96" s="220" t="s">
        <v>1695</v>
      </c>
      <c r="G96" s="217"/>
      <c r="H96" s="221">
        <v>2.289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172</v>
      </c>
      <c r="AU96" s="227" t="s">
        <v>82</v>
      </c>
      <c r="AV96" s="12" t="s">
        <v>82</v>
      </c>
      <c r="AW96" s="12" t="s">
        <v>36</v>
      </c>
      <c r="AX96" s="12" t="s">
        <v>73</v>
      </c>
      <c r="AY96" s="227" t="s">
        <v>162</v>
      </c>
    </row>
    <row r="97" spans="2:51" s="13" customFormat="1" ht="13.5">
      <c r="B97" s="228"/>
      <c r="C97" s="229"/>
      <c r="D97" s="218" t="s">
        <v>172</v>
      </c>
      <c r="E97" s="230" t="s">
        <v>23</v>
      </c>
      <c r="F97" s="231" t="s">
        <v>174</v>
      </c>
      <c r="G97" s="229"/>
      <c r="H97" s="232">
        <v>2.289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172</v>
      </c>
      <c r="AU97" s="238" t="s">
        <v>82</v>
      </c>
      <c r="AV97" s="13" t="s">
        <v>170</v>
      </c>
      <c r="AW97" s="13" t="s">
        <v>36</v>
      </c>
      <c r="AX97" s="13" t="s">
        <v>80</v>
      </c>
      <c r="AY97" s="238" t="s">
        <v>162</v>
      </c>
    </row>
    <row r="98" spans="2:65" s="1" customFormat="1" ht="38.25" customHeight="1">
      <c r="B98" s="42"/>
      <c r="C98" s="204" t="s">
        <v>200</v>
      </c>
      <c r="D98" s="204" t="s">
        <v>165</v>
      </c>
      <c r="E98" s="205" t="s">
        <v>1696</v>
      </c>
      <c r="F98" s="206" t="s">
        <v>1697</v>
      </c>
      <c r="G98" s="207" t="s">
        <v>313</v>
      </c>
      <c r="H98" s="208">
        <v>0.327</v>
      </c>
      <c r="I98" s="209"/>
      <c r="J98" s="210">
        <f>ROUND(I98*H98,2)</f>
        <v>0</v>
      </c>
      <c r="K98" s="206" t="s">
        <v>169</v>
      </c>
      <c r="L98" s="62"/>
      <c r="M98" s="211" t="s">
        <v>23</v>
      </c>
      <c r="N98" s="212" t="s">
        <v>44</v>
      </c>
      <c r="O98" s="43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5" t="s">
        <v>170</v>
      </c>
      <c r="AT98" s="25" t="s">
        <v>165</v>
      </c>
      <c r="AU98" s="25" t="s">
        <v>82</v>
      </c>
      <c r="AY98" s="25" t="s">
        <v>162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5" t="s">
        <v>80</v>
      </c>
      <c r="BK98" s="215">
        <f>ROUND(I98*H98,2)</f>
        <v>0</v>
      </c>
      <c r="BL98" s="25" t="s">
        <v>170</v>
      </c>
      <c r="BM98" s="25" t="s">
        <v>1698</v>
      </c>
    </row>
    <row r="99" spans="2:63" s="11" customFormat="1" ht="37.35" customHeight="1">
      <c r="B99" s="188"/>
      <c r="C99" s="189"/>
      <c r="D99" s="190" t="s">
        <v>72</v>
      </c>
      <c r="E99" s="191" t="s">
        <v>327</v>
      </c>
      <c r="F99" s="191" t="s">
        <v>328</v>
      </c>
      <c r="G99" s="189"/>
      <c r="H99" s="189"/>
      <c r="I99" s="192"/>
      <c r="J99" s="193">
        <f>BK99</f>
        <v>0</v>
      </c>
      <c r="K99" s="189"/>
      <c r="L99" s="194"/>
      <c r="M99" s="195"/>
      <c r="N99" s="196"/>
      <c r="O99" s="196"/>
      <c r="P99" s="197">
        <f>P100+P102+P116+P125+P138</f>
        <v>0</v>
      </c>
      <c r="Q99" s="196"/>
      <c r="R99" s="197">
        <f>R100+R102+R116+R125+R138</f>
        <v>1.16455</v>
      </c>
      <c r="S99" s="196"/>
      <c r="T99" s="198">
        <f>T100+T102+T116+T125+T138</f>
        <v>0.23747600000000002</v>
      </c>
      <c r="AR99" s="199" t="s">
        <v>82</v>
      </c>
      <c r="AT99" s="200" t="s">
        <v>72</v>
      </c>
      <c r="AU99" s="200" t="s">
        <v>73</v>
      </c>
      <c r="AY99" s="199" t="s">
        <v>162</v>
      </c>
      <c r="BK99" s="201">
        <f>BK100+BK102+BK116+BK125+BK138</f>
        <v>0</v>
      </c>
    </row>
    <row r="100" spans="2:63" s="11" customFormat="1" ht="19.9" customHeight="1">
      <c r="B100" s="188"/>
      <c r="C100" s="189"/>
      <c r="D100" s="190" t="s">
        <v>72</v>
      </c>
      <c r="E100" s="202" t="s">
        <v>1519</v>
      </c>
      <c r="F100" s="202" t="s">
        <v>1520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0.009798000000000001</v>
      </c>
      <c r="AR100" s="199" t="s">
        <v>82</v>
      </c>
      <c r="AT100" s="200" t="s">
        <v>72</v>
      </c>
      <c r="AU100" s="200" t="s">
        <v>80</v>
      </c>
      <c r="AY100" s="199" t="s">
        <v>162</v>
      </c>
      <c r="BK100" s="201">
        <f>BK101</f>
        <v>0</v>
      </c>
    </row>
    <row r="101" spans="2:65" s="1" customFormat="1" ht="16.5" customHeight="1">
      <c r="B101" s="42"/>
      <c r="C101" s="204" t="s">
        <v>206</v>
      </c>
      <c r="D101" s="204" t="s">
        <v>165</v>
      </c>
      <c r="E101" s="205" t="s">
        <v>1699</v>
      </c>
      <c r="F101" s="206" t="s">
        <v>1700</v>
      </c>
      <c r="G101" s="207" t="s">
        <v>186</v>
      </c>
      <c r="H101" s="208">
        <v>42.6</v>
      </c>
      <c r="I101" s="209"/>
      <c r="J101" s="210">
        <f>ROUND(I101*H101,2)</f>
        <v>0</v>
      </c>
      <c r="K101" s="206" t="s">
        <v>169</v>
      </c>
      <c r="L101" s="62"/>
      <c r="M101" s="211" t="s">
        <v>23</v>
      </c>
      <c r="N101" s="212" t="s">
        <v>44</v>
      </c>
      <c r="O101" s="43"/>
      <c r="P101" s="213">
        <f>O101*H101</f>
        <v>0</v>
      </c>
      <c r="Q101" s="213">
        <v>0</v>
      </c>
      <c r="R101" s="213">
        <f>Q101*H101</f>
        <v>0</v>
      </c>
      <c r="S101" s="213">
        <v>0.00023</v>
      </c>
      <c r="T101" s="214">
        <f>S101*H101</f>
        <v>0.009798000000000001</v>
      </c>
      <c r="AR101" s="25" t="s">
        <v>266</v>
      </c>
      <c r="AT101" s="25" t="s">
        <v>165</v>
      </c>
      <c r="AU101" s="25" t="s">
        <v>82</v>
      </c>
      <c r="AY101" s="25" t="s">
        <v>162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5" t="s">
        <v>80</v>
      </c>
      <c r="BK101" s="215">
        <f>ROUND(I101*H101,2)</f>
        <v>0</v>
      </c>
      <c r="BL101" s="25" t="s">
        <v>266</v>
      </c>
      <c r="BM101" s="25" t="s">
        <v>1701</v>
      </c>
    </row>
    <row r="102" spans="2:63" s="11" customFormat="1" ht="29.85" customHeight="1">
      <c r="B102" s="188"/>
      <c r="C102" s="189"/>
      <c r="D102" s="190" t="s">
        <v>72</v>
      </c>
      <c r="E102" s="202" t="s">
        <v>1702</v>
      </c>
      <c r="F102" s="202" t="s">
        <v>1703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SUM(P103:P115)</f>
        <v>0</v>
      </c>
      <c r="Q102" s="196"/>
      <c r="R102" s="197">
        <f>SUM(R103:R115)</f>
        <v>0.182121</v>
      </c>
      <c r="S102" s="196"/>
      <c r="T102" s="198">
        <f>SUM(T103:T115)</f>
        <v>0.201498</v>
      </c>
      <c r="AR102" s="199" t="s">
        <v>82</v>
      </c>
      <c r="AT102" s="200" t="s">
        <v>72</v>
      </c>
      <c r="AU102" s="200" t="s">
        <v>80</v>
      </c>
      <c r="AY102" s="199" t="s">
        <v>162</v>
      </c>
      <c r="BK102" s="201">
        <f>SUM(BK103:BK115)</f>
        <v>0</v>
      </c>
    </row>
    <row r="103" spans="2:65" s="1" customFormat="1" ht="25.5" customHeight="1">
      <c r="B103" s="42"/>
      <c r="C103" s="204" t="s">
        <v>212</v>
      </c>
      <c r="D103" s="204" t="s">
        <v>165</v>
      </c>
      <c r="E103" s="205" t="s">
        <v>1704</v>
      </c>
      <c r="F103" s="206" t="s">
        <v>1705</v>
      </c>
      <c r="G103" s="207" t="s">
        <v>186</v>
      </c>
      <c r="H103" s="208">
        <v>17.5</v>
      </c>
      <c r="I103" s="209"/>
      <c r="J103" s="210">
        <f aca="true" t="shared" si="0" ref="J103:J115">ROUND(I103*H103,2)</f>
        <v>0</v>
      </c>
      <c r="K103" s="206" t="s">
        <v>169</v>
      </c>
      <c r="L103" s="62"/>
      <c r="M103" s="211" t="s">
        <v>23</v>
      </c>
      <c r="N103" s="212" t="s">
        <v>44</v>
      </c>
      <c r="O103" s="43"/>
      <c r="P103" s="213">
        <f aca="true" t="shared" si="1" ref="P103:P115">O103*H103</f>
        <v>0</v>
      </c>
      <c r="Q103" s="213">
        <v>0.00148</v>
      </c>
      <c r="R103" s="213">
        <f aca="true" t="shared" si="2" ref="R103:R115">Q103*H103</f>
        <v>0.0259</v>
      </c>
      <c r="S103" s="213">
        <v>0</v>
      </c>
      <c r="T103" s="214">
        <f aca="true" t="shared" si="3" ref="T103:T115">S103*H103</f>
        <v>0</v>
      </c>
      <c r="AR103" s="25" t="s">
        <v>266</v>
      </c>
      <c r="AT103" s="25" t="s">
        <v>165</v>
      </c>
      <c r="AU103" s="25" t="s">
        <v>82</v>
      </c>
      <c r="AY103" s="25" t="s">
        <v>162</v>
      </c>
      <c r="BE103" s="215">
        <f aca="true" t="shared" si="4" ref="BE103:BE115">IF(N103="základní",J103,0)</f>
        <v>0</v>
      </c>
      <c r="BF103" s="215">
        <f aca="true" t="shared" si="5" ref="BF103:BF115">IF(N103="snížená",J103,0)</f>
        <v>0</v>
      </c>
      <c r="BG103" s="215">
        <f aca="true" t="shared" si="6" ref="BG103:BG115">IF(N103="zákl. přenesená",J103,0)</f>
        <v>0</v>
      </c>
      <c r="BH103" s="215">
        <f aca="true" t="shared" si="7" ref="BH103:BH115">IF(N103="sníž. přenesená",J103,0)</f>
        <v>0</v>
      </c>
      <c r="BI103" s="215">
        <f aca="true" t="shared" si="8" ref="BI103:BI115">IF(N103="nulová",J103,0)</f>
        <v>0</v>
      </c>
      <c r="BJ103" s="25" t="s">
        <v>80</v>
      </c>
      <c r="BK103" s="215">
        <f aca="true" t="shared" si="9" ref="BK103:BK115">ROUND(I103*H103,2)</f>
        <v>0</v>
      </c>
      <c r="BL103" s="25" t="s">
        <v>266</v>
      </c>
      <c r="BM103" s="25" t="s">
        <v>1706</v>
      </c>
    </row>
    <row r="104" spans="2:65" s="1" customFormat="1" ht="25.5" customHeight="1">
      <c r="B104" s="42"/>
      <c r="C104" s="204" t="s">
        <v>163</v>
      </c>
      <c r="D104" s="204" t="s">
        <v>165</v>
      </c>
      <c r="E104" s="205" t="s">
        <v>1707</v>
      </c>
      <c r="F104" s="206" t="s">
        <v>1708</v>
      </c>
      <c r="G104" s="207" t="s">
        <v>186</v>
      </c>
      <c r="H104" s="208">
        <v>10.6</v>
      </c>
      <c r="I104" s="209"/>
      <c r="J104" s="210">
        <f t="shared" si="0"/>
        <v>0</v>
      </c>
      <c r="K104" s="206" t="s">
        <v>169</v>
      </c>
      <c r="L104" s="62"/>
      <c r="M104" s="211" t="s">
        <v>23</v>
      </c>
      <c r="N104" s="212" t="s">
        <v>44</v>
      </c>
      <c r="O104" s="43"/>
      <c r="P104" s="213">
        <f t="shared" si="1"/>
        <v>0</v>
      </c>
      <c r="Q104" s="213">
        <v>0.00188</v>
      </c>
      <c r="R104" s="213">
        <f t="shared" si="2"/>
        <v>0.019927999999999998</v>
      </c>
      <c r="S104" s="213">
        <v>0</v>
      </c>
      <c r="T104" s="214">
        <f t="shared" si="3"/>
        <v>0</v>
      </c>
      <c r="AR104" s="25" t="s">
        <v>266</v>
      </c>
      <c r="AT104" s="25" t="s">
        <v>165</v>
      </c>
      <c r="AU104" s="25" t="s">
        <v>82</v>
      </c>
      <c r="AY104" s="25" t="s">
        <v>162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5" t="s">
        <v>80</v>
      </c>
      <c r="BK104" s="215">
        <f t="shared" si="9"/>
        <v>0</v>
      </c>
      <c r="BL104" s="25" t="s">
        <v>266</v>
      </c>
      <c r="BM104" s="25" t="s">
        <v>1709</v>
      </c>
    </row>
    <row r="105" spans="2:65" s="1" customFormat="1" ht="25.5" customHeight="1">
      <c r="B105" s="42"/>
      <c r="C105" s="204" t="s">
        <v>223</v>
      </c>
      <c r="D105" s="204" t="s">
        <v>165</v>
      </c>
      <c r="E105" s="205" t="s">
        <v>1710</v>
      </c>
      <c r="F105" s="206" t="s">
        <v>1711</v>
      </c>
      <c r="G105" s="207" t="s">
        <v>186</v>
      </c>
      <c r="H105" s="208">
        <v>14.3</v>
      </c>
      <c r="I105" s="209"/>
      <c r="J105" s="210">
        <f t="shared" si="0"/>
        <v>0</v>
      </c>
      <c r="K105" s="206" t="s">
        <v>169</v>
      </c>
      <c r="L105" s="62"/>
      <c r="M105" s="211" t="s">
        <v>23</v>
      </c>
      <c r="N105" s="212" t="s">
        <v>44</v>
      </c>
      <c r="O105" s="43"/>
      <c r="P105" s="213">
        <f t="shared" si="1"/>
        <v>0</v>
      </c>
      <c r="Q105" s="213">
        <v>0.00284</v>
      </c>
      <c r="R105" s="213">
        <f t="shared" si="2"/>
        <v>0.040612</v>
      </c>
      <c r="S105" s="213">
        <v>0</v>
      </c>
      <c r="T105" s="214">
        <f t="shared" si="3"/>
        <v>0</v>
      </c>
      <c r="AR105" s="25" t="s">
        <v>266</v>
      </c>
      <c r="AT105" s="25" t="s">
        <v>165</v>
      </c>
      <c r="AU105" s="25" t="s">
        <v>82</v>
      </c>
      <c r="AY105" s="25" t="s">
        <v>162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5" t="s">
        <v>80</v>
      </c>
      <c r="BK105" s="215">
        <f t="shared" si="9"/>
        <v>0</v>
      </c>
      <c r="BL105" s="25" t="s">
        <v>266</v>
      </c>
      <c r="BM105" s="25" t="s">
        <v>1712</v>
      </c>
    </row>
    <row r="106" spans="2:65" s="1" customFormat="1" ht="25.5" customHeight="1">
      <c r="B106" s="42"/>
      <c r="C106" s="204" t="s">
        <v>230</v>
      </c>
      <c r="D106" s="204" t="s">
        <v>165</v>
      </c>
      <c r="E106" s="205" t="s">
        <v>1713</v>
      </c>
      <c r="F106" s="206" t="s">
        <v>1714</v>
      </c>
      <c r="G106" s="207" t="s">
        <v>186</v>
      </c>
      <c r="H106" s="208">
        <v>19.2</v>
      </c>
      <c r="I106" s="209"/>
      <c r="J106" s="210">
        <f t="shared" si="0"/>
        <v>0</v>
      </c>
      <c r="K106" s="206" t="s">
        <v>169</v>
      </c>
      <c r="L106" s="62"/>
      <c r="M106" s="211" t="s">
        <v>23</v>
      </c>
      <c r="N106" s="212" t="s">
        <v>44</v>
      </c>
      <c r="O106" s="43"/>
      <c r="P106" s="213">
        <f t="shared" si="1"/>
        <v>0</v>
      </c>
      <c r="Q106" s="213">
        <v>0.00428</v>
      </c>
      <c r="R106" s="213">
        <f t="shared" si="2"/>
        <v>0.082176</v>
      </c>
      <c r="S106" s="213">
        <v>0</v>
      </c>
      <c r="T106" s="214">
        <f t="shared" si="3"/>
        <v>0</v>
      </c>
      <c r="AR106" s="25" t="s">
        <v>266</v>
      </c>
      <c r="AT106" s="25" t="s">
        <v>165</v>
      </c>
      <c r="AU106" s="25" t="s">
        <v>82</v>
      </c>
      <c r="AY106" s="25" t="s">
        <v>162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5" t="s">
        <v>80</v>
      </c>
      <c r="BK106" s="215">
        <f t="shared" si="9"/>
        <v>0</v>
      </c>
      <c r="BL106" s="25" t="s">
        <v>266</v>
      </c>
      <c r="BM106" s="25" t="s">
        <v>1715</v>
      </c>
    </row>
    <row r="107" spans="2:65" s="1" customFormat="1" ht="16.5" customHeight="1">
      <c r="B107" s="42"/>
      <c r="C107" s="204" t="s">
        <v>235</v>
      </c>
      <c r="D107" s="204" t="s">
        <v>165</v>
      </c>
      <c r="E107" s="205" t="s">
        <v>1716</v>
      </c>
      <c r="F107" s="206" t="s">
        <v>1717</v>
      </c>
      <c r="G107" s="207" t="s">
        <v>186</v>
      </c>
      <c r="H107" s="208">
        <v>42.6</v>
      </c>
      <c r="I107" s="209"/>
      <c r="J107" s="210">
        <f t="shared" si="0"/>
        <v>0</v>
      </c>
      <c r="K107" s="206" t="s">
        <v>169</v>
      </c>
      <c r="L107" s="62"/>
      <c r="M107" s="211" t="s">
        <v>23</v>
      </c>
      <c r="N107" s="212" t="s">
        <v>44</v>
      </c>
      <c r="O107" s="43"/>
      <c r="P107" s="213">
        <f t="shared" si="1"/>
        <v>0</v>
      </c>
      <c r="Q107" s="213">
        <v>5E-05</v>
      </c>
      <c r="R107" s="213">
        <f t="shared" si="2"/>
        <v>0.0021300000000000004</v>
      </c>
      <c r="S107" s="213">
        <v>0.00473</v>
      </c>
      <c r="T107" s="214">
        <f t="shared" si="3"/>
        <v>0.201498</v>
      </c>
      <c r="AR107" s="25" t="s">
        <v>266</v>
      </c>
      <c r="AT107" s="25" t="s">
        <v>165</v>
      </c>
      <c r="AU107" s="25" t="s">
        <v>82</v>
      </c>
      <c r="AY107" s="25" t="s">
        <v>162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5" t="s">
        <v>80</v>
      </c>
      <c r="BK107" s="215">
        <f t="shared" si="9"/>
        <v>0</v>
      </c>
      <c r="BL107" s="25" t="s">
        <v>266</v>
      </c>
      <c r="BM107" s="25" t="s">
        <v>1718</v>
      </c>
    </row>
    <row r="108" spans="2:65" s="1" customFormat="1" ht="25.5" customHeight="1">
      <c r="B108" s="42"/>
      <c r="C108" s="204" t="s">
        <v>240</v>
      </c>
      <c r="D108" s="204" t="s">
        <v>165</v>
      </c>
      <c r="E108" s="205" t="s">
        <v>1719</v>
      </c>
      <c r="F108" s="206" t="s">
        <v>1720</v>
      </c>
      <c r="G108" s="207" t="s">
        <v>186</v>
      </c>
      <c r="H108" s="208">
        <v>61.6</v>
      </c>
      <c r="I108" s="209"/>
      <c r="J108" s="210">
        <f t="shared" si="0"/>
        <v>0</v>
      </c>
      <c r="K108" s="206" t="s">
        <v>169</v>
      </c>
      <c r="L108" s="62"/>
      <c r="M108" s="211" t="s">
        <v>23</v>
      </c>
      <c r="N108" s="212" t="s">
        <v>44</v>
      </c>
      <c r="O108" s="43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5" t="s">
        <v>266</v>
      </c>
      <c r="AT108" s="25" t="s">
        <v>165</v>
      </c>
      <c r="AU108" s="25" t="s">
        <v>82</v>
      </c>
      <c r="AY108" s="25" t="s">
        <v>162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5" t="s">
        <v>80</v>
      </c>
      <c r="BK108" s="215">
        <f t="shared" si="9"/>
        <v>0</v>
      </c>
      <c r="BL108" s="25" t="s">
        <v>266</v>
      </c>
      <c r="BM108" s="25" t="s">
        <v>1721</v>
      </c>
    </row>
    <row r="109" spans="2:65" s="1" customFormat="1" ht="16.5" customHeight="1">
      <c r="B109" s="42"/>
      <c r="C109" s="204" t="s">
        <v>246</v>
      </c>
      <c r="D109" s="204" t="s">
        <v>165</v>
      </c>
      <c r="E109" s="205" t="s">
        <v>1722</v>
      </c>
      <c r="F109" s="206" t="s">
        <v>1723</v>
      </c>
      <c r="G109" s="207" t="s">
        <v>186</v>
      </c>
      <c r="H109" s="208">
        <v>250</v>
      </c>
      <c r="I109" s="209"/>
      <c r="J109" s="210">
        <f t="shared" si="0"/>
        <v>0</v>
      </c>
      <c r="K109" s="206" t="s">
        <v>23</v>
      </c>
      <c r="L109" s="62"/>
      <c r="M109" s="211" t="s">
        <v>23</v>
      </c>
      <c r="N109" s="212" t="s">
        <v>44</v>
      </c>
      <c r="O109" s="43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5" t="s">
        <v>266</v>
      </c>
      <c r="AT109" s="25" t="s">
        <v>165</v>
      </c>
      <c r="AU109" s="25" t="s">
        <v>82</v>
      </c>
      <c r="AY109" s="25" t="s">
        <v>162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5" t="s">
        <v>80</v>
      </c>
      <c r="BK109" s="215">
        <f t="shared" si="9"/>
        <v>0</v>
      </c>
      <c r="BL109" s="25" t="s">
        <v>266</v>
      </c>
      <c r="BM109" s="25" t="s">
        <v>1724</v>
      </c>
    </row>
    <row r="110" spans="2:65" s="1" customFormat="1" ht="38.25" customHeight="1">
      <c r="B110" s="42"/>
      <c r="C110" s="204" t="s">
        <v>10</v>
      </c>
      <c r="D110" s="204" t="s">
        <v>165</v>
      </c>
      <c r="E110" s="205" t="s">
        <v>1725</v>
      </c>
      <c r="F110" s="206" t="s">
        <v>1726</v>
      </c>
      <c r="G110" s="207" t="s">
        <v>186</v>
      </c>
      <c r="H110" s="208">
        <v>42.4</v>
      </c>
      <c r="I110" s="209"/>
      <c r="J110" s="210">
        <f t="shared" si="0"/>
        <v>0</v>
      </c>
      <c r="K110" s="206" t="s">
        <v>169</v>
      </c>
      <c r="L110" s="62"/>
      <c r="M110" s="211" t="s">
        <v>23</v>
      </c>
      <c r="N110" s="212" t="s">
        <v>44</v>
      </c>
      <c r="O110" s="43"/>
      <c r="P110" s="213">
        <f t="shared" si="1"/>
        <v>0</v>
      </c>
      <c r="Q110" s="213">
        <v>0.00018</v>
      </c>
      <c r="R110" s="213">
        <f t="shared" si="2"/>
        <v>0.007632</v>
      </c>
      <c r="S110" s="213">
        <v>0</v>
      </c>
      <c r="T110" s="214">
        <f t="shared" si="3"/>
        <v>0</v>
      </c>
      <c r="AR110" s="25" t="s">
        <v>266</v>
      </c>
      <c r="AT110" s="25" t="s">
        <v>165</v>
      </c>
      <c r="AU110" s="25" t="s">
        <v>82</v>
      </c>
      <c r="AY110" s="25" t="s">
        <v>162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5" t="s">
        <v>80</v>
      </c>
      <c r="BK110" s="215">
        <f t="shared" si="9"/>
        <v>0</v>
      </c>
      <c r="BL110" s="25" t="s">
        <v>266</v>
      </c>
      <c r="BM110" s="25" t="s">
        <v>1727</v>
      </c>
    </row>
    <row r="111" spans="2:65" s="1" customFormat="1" ht="38.25" customHeight="1">
      <c r="B111" s="42"/>
      <c r="C111" s="204" t="s">
        <v>266</v>
      </c>
      <c r="D111" s="204" t="s">
        <v>165</v>
      </c>
      <c r="E111" s="205" t="s">
        <v>1728</v>
      </c>
      <c r="F111" s="206" t="s">
        <v>1729</v>
      </c>
      <c r="G111" s="207" t="s">
        <v>186</v>
      </c>
      <c r="H111" s="208">
        <v>19.2</v>
      </c>
      <c r="I111" s="209"/>
      <c r="J111" s="210">
        <f t="shared" si="0"/>
        <v>0</v>
      </c>
      <c r="K111" s="206" t="s">
        <v>169</v>
      </c>
      <c r="L111" s="62"/>
      <c r="M111" s="211" t="s">
        <v>23</v>
      </c>
      <c r="N111" s="212" t="s">
        <v>44</v>
      </c>
      <c r="O111" s="43"/>
      <c r="P111" s="213">
        <f t="shared" si="1"/>
        <v>0</v>
      </c>
      <c r="Q111" s="213">
        <v>0.00019</v>
      </c>
      <c r="R111" s="213">
        <f t="shared" si="2"/>
        <v>0.003648</v>
      </c>
      <c r="S111" s="213">
        <v>0</v>
      </c>
      <c r="T111" s="214">
        <f t="shared" si="3"/>
        <v>0</v>
      </c>
      <c r="AR111" s="25" t="s">
        <v>266</v>
      </c>
      <c r="AT111" s="25" t="s">
        <v>165</v>
      </c>
      <c r="AU111" s="25" t="s">
        <v>82</v>
      </c>
      <c r="AY111" s="25" t="s">
        <v>162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5" t="s">
        <v>80</v>
      </c>
      <c r="BK111" s="215">
        <f t="shared" si="9"/>
        <v>0</v>
      </c>
      <c r="BL111" s="25" t="s">
        <v>266</v>
      </c>
      <c r="BM111" s="25" t="s">
        <v>1730</v>
      </c>
    </row>
    <row r="112" spans="2:65" s="1" customFormat="1" ht="16.5" customHeight="1">
      <c r="B112" s="42"/>
      <c r="C112" s="204" t="s">
        <v>289</v>
      </c>
      <c r="D112" s="204" t="s">
        <v>165</v>
      </c>
      <c r="E112" s="205" t="s">
        <v>1731</v>
      </c>
      <c r="F112" s="206" t="s">
        <v>1732</v>
      </c>
      <c r="G112" s="207" t="s">
        <v>168</v>
      </c>
      <c r="H112" s="208">
        <v>0.5</v>
      </c>
      <c r="I112" s="209"/>
      <c r="J112" s="210">
        <f t="shared" si="0"/>
        <v>0</v>
      </c>
      <c r="K112" s="206" t="s">
        <v>23</v>
      </c>
      <c r="L112" s="62"/>
      <c r="M112" s="211" t="s">
        <v>23</v>
      </c>
      <c r="N112" s="212" t="s">
        <v>44</v>
      </c>
      <c r="O112" s="43"/>
      <c r="P112" s="213">
        <f t="shared" si="1"/>
        <v>0</v>
      </c>
      <c r="Q112" s="213">
        <v>0.00019</v>
      </c>
      <c r="R112" s="213">
        <f t="shared" si="2"/>
        <v>9.5E-05</v>
      </c>
      <c r="S112" s="213">
        <v>0</v>
      </c>
      <c r="T112" s="214">
        <f t="shared" si="3"/>
        <v>0</v>
      </c>
      <c r="AR112" s="25" t="s">
        <v>266</v>
      </c>
      <c r="AT112" s="25" t="s">
        <v>165</v>
      </c>
      <c r="AU112" s="25" t="s">
        <v>82</v>
      </c>
      <c r="AY112" s="25" t="s">
        <v>162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5" t="s">
        <v>80</v>
      </c>
      <c r="BK112" s="215">
        <f t="shared" si="9"/>
        <v>0</v>
      </c>
      <c r="BL112" s="25" t="s">
        <v>266</v>
      </c>
      <c r="BM112" s="25" t="s">
        <v>1733</v>
      </c>
    </row>
    <row r="113" spans="2:65" s="1" customFormat="1" ht="16.5" customHeight="1">
      <c r="B113" s="42"/>
      <c r="C113" s="204" t="s">
        <v>297</v>
      </c>
      <c r="D113" s="204" t="s">
        <v>165</v>
      </c>
      <c r="E113" s="205" t="s">
        <v>1734</v>
      </c>
      <c r="F113" s="206" t="s">
        <v>1735</v>
      </c>
      <c r="G113" s="207" t="s">
        <v>177</v>
      </c>
      <c r="H113" s="208">
        <v>14</v>
      </c>
      <c r="I113" s="209"/>
      <c r="J113" s="210">
        <f t="shared" si="0"/>
        <v>0</v>
      </c>
      <c r="K113" s="206" t="s">
        <v>23</v>
      </c>
      <c r="L113" s="62"/>
      <c r="M113" s="211" t="s">
        <v>23</v>
      </c>
      <c r="N113" s="212" t="s">
        <v>44</v>
      </c>
      <c r="O113" s="43"/>
      <c r="P113" s="213">
        <f t="shared" si="1"/>
        <v>0</v>
      </c>
      <c r="Q113" s="213">
        <v>0</v>
      </c>
      <c r="R113" s="213">
        <f t="shared" si="2"/>
        <v>0</v>
      </c>
      <c r="S113" s="213">
        <v>0</v>
      </c>
      <c r="T113" s="214">
        <f t="shared" si="3"/>
        <v>0</v>
      </c>
      <c r="AR113" s="25" t="s">
        <v>266</v>
      </c>
      <c r="AT113" s="25" t="s">
        <v>165</v>
      </c>
      <c r="AU113" s="25" t="s">
        <v>82</v>
      </c>
      <c r="AY113" s="25" t="s">
        <v>162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5" t="s">
        <v>80</v>
      </c>
      <c r="BK113" s="215">
        <f t="shared" si="9"/>
        <v>0</v>
      </c>
      <c r="BL113" s="25" t="s">
        <v>266</v>
      </c>
      <c r="BM113" s="25" t="s">
        <v>1736</v>
      </c>
    </row>
    <row r="114" spans="2:65" s="1" customFormat="1" ht="16.5" customHeight="1">
      <c r="B114" s="42"/>
      <c r="C114" s="204" t="s">
        <v>304</v>
      </c>
      <c r="D114" s="204" t="s">
        <v>165</v>
      </c>
      <c r="E114" s="205" t="s">
        <v>1737</v>
      </c>
      <c r="F114" s="206" t="s">
        <v>1738</v>
      </c>
      <c r="G114" s="207" t="s">
        <v>177</v>
      </c>
      <c r="H114" s="208">
        <v>8</v>
      </c>
      <c r="I114" s="209"/>
      <c r="J114" s="210">
        <f t="shared" si="0"/>
        <v>0</v>
      </c>
      <c r="K114" s="206" t="s">
        <v>23</v>
      </c>
      <c r="L114" s="62"/>
      <c r="M114" s="211" t="s">
        <v>23</v>
      </c>
      <c r="N114" s="212" t="s">
        <v>44</v>
      </c>
      <c r="O114" s="43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5" t="s">
        <v>266</v>
      </c>
      <c r="AT114" s="25" t="s">
        <v>165</v>
      </c>
      <c r="AU114" s="25" t="s">
        <v>82</v>
      </c>
      <c r="AY114" s="25" t="s">
        <v>162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5" t="s">
        <v>80</v>
      </c>
      <c r="BK114" s="215">
        <f t="shared" si="9"/>
        <v>0</v>
      </c>
      <c r="BL114" s="25" t="s">
        <v>266</v>
      </c>
      <c r="BM114" s="25" t="s">
        <v>1739</v>
      </c>
    </row>
    <row r="115" spans="2:65" s="1" customFormat="1" ht="25.5" customHeight="1">
      <c r="B115" s="42"/>
      <c r="C115" s="204" t="s">
        <v>310</v>
      </c>
      <c r="D115" s="204" t="s">
        <v>165</v>
      </c>
      <c r="E115" s="205" t="s">
        <v>1740</v>
      </c>
      <c r="F115" s="206" t="s">
        <v>1741</v>
      </c>
      <c r="G115" s="207" t="s">
        <v>313</v>
      </c>
      <c r="H115" s="208">
        <v>0.182</v>
      </c>
      <c r="I115" s="209"/>
      <c r="J115" s="210">
        <f t="shared" si="0"/>
        <v>0</v>
      </c>
      <c r="K115" s="206" t="s">
        <v>169</v>
      </c>
      <c r="L115" s="62"/>
      <c r="M115" s="211" t="s">
        <v>23</v>
      </c>
      <c r="N115" s="212" t="s">
        <v>44</v>
      </c>
      <c r="O115" s="43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5" t="s">
        <v>266</v>
      </c>
      <c r="AT115" s="25" t="s">
        <v>165</v>
      </c>
      <c r="AU115" s="25" t="s">
        <v>82</v>
      </c>
      <c r="AY115" s="25" t="s">
        <v>162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5" t="s">
        <v>80</v>
      </c>
      <c r="BK115" s="215">
        <f t="shared" si="9"/>
        <v>0</v>
      </c>
      <c r="BL115" s="25" t="s">
        <v>266</v>
      </c>
      <c r="BM115" s="25" t="s">
        <v>1742</v>
      </c>
    </row>
    <row r="116" spans="2:63" s="11" customFormat="1" ht="29.85" customHeight="1">
      <c r="B116" s="188"/>
      <c r="C116" s="189"/>
      <c r="D116" s="190" t="s">
        <v>72</v>
      </c>
      <c r="E116" s="202" t="s">
        <v>1743</v>
      </c>
      <c r="F116" s="202" t="s">
        <v>1744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SUM(P117:P124)</f>
        <v>0</v>
      </c>
      <c r="Q116" s="196"/>
      <c r="R116" s="197">
        <f>SUM(R117:R124)</f>
        <v>0.00972</v>
      </c>
      <c r="S116" s="196"/>
      <c r="T116" s="198">
        <f>SUM(T117:T124)</f>
        <v>0</v>
      </c>
      <c r="AR116" s="199" t="s">
        <v>82</v>
      </c>
      <c r="AT116" s="200" t="s">
        <v>72</v>
      </c>
      <c r="AU116" s="200" t="s">
        <v>80</v>
      </c>
      <c r="AY116" s="199" t="s">
        <v>162</v>
      </c>
      <c r="BK116" s="201">
        <f>SUM(BK117:BK124)</f>
        <v>0</v>
      </c>
    </row>
    <row r="117" spans="2:65" s="1" customFormat="1" ht="25.5" customHeight="1">
      <c r="B117" s="42"/>
      <c r="C117" s="204" t="s">
        <v>9</v>
      </c>
      <c r="D117" s="204" t="s">
        <v>165</v>
      </c>
      <c r="E117" s="205" t="s">
        <v>1745</v>
      </c>
      <c r="F117" s="206" t="s">
        <v>1746</v>
      </c>
      <c r="G117" s="207" t="s">
        <v>177</v>
      </c>
      <c r="H117" s="208">
        <v>6</v>
      </c>
      <c r="I117" s="209"/>
      <c r="J117" s="210">
        <f aca="true" t="shared" si="10" ref="J117:J124">ROUND(I117*H117,2)</f>
        <v>0</v>
      </c>
      <c r="K117" s="206" t="s">
        <v>23</v>
      </c>
      <c r="L117" s="62"/>
      <c r="M117" s="211" t="s">
        <v>23</v>
      </c>
      <c r="N117" s="212" t="s">
        <v>44</v>
      </c>
      <c r="O117" s="43"/>
      <c r="P117" s="213">
        <f aca="true" t="shared" si="11" ref="P117:P124">O117*H117</f>
        <v>0</v>
      </c>
      <c r="Q117" s="213">
        <v>0.00023</v>
      </c>
      <c r="R117" s="213">
        <f aca="true" t="shared" si="12" ref="R117:R124">Q117*H117</f>
        <v>0.0013800000000000002</v>
      </c>
      <c r="S117" s="213">
        <v>0</v>
      </c>
      <c r="T117" s="214">
        <f aca="true" t="shared" si="13" ref="T117:T124">S117*H117</f>
        <v>0</v>
      </c>
      <c r="AR117" s="25" t="s">
        <v>266</v>
      </c>
      <c r="AT117" s="25" t="s">
        <v>165</v>
      </c>
      <c r="AU117" s="25" t="s">
        <v>82</v>
      </c>
      <c r="AY117" s="25" t="s">
        <v>162</v>
      </c>
      <c r="BE117" s="215">
        <f aca="true" t="shared" si="14" ref="BE117:BE124">IF(N117="základní",J117,0)</f>
        <v>0</v>
      </c>
      <c r="BF117" s="215">
        <f aca="true" t="shared" si="15" ref="BF117:BF124">IF(N117="snížená",J117,0)</f>
        <v>0</v>
      </c>
      <c r="BG117" s="215">
        <f aca="true" t="shared" si="16" ref="BG117:BG124">IF(N117="zákl. přenesená",J117,0)</f>
        <v>0</v>
      </c>
      <c r="BH117" s="215">
        <f aca="true" t="shared" si="17" ref="BH117:BH124">IF(N117="sníž. přenesená",J117,0)</f>
        <v>0</v>
      </c>
      <c r="BI117" s="215">
        <f aca="true" t="shared" si="18" ref="BI117:BI124">IF(N117="nulová",J117,0)</f>
        <v>0</v>
      </c>
      <c r="BJ117" s="25" t="s">
        <v>80</v>
      </c>
      <c r="BK117" s="215">
        <f aca="true" t="shared" si="19" ref="BK117:BK124">ROUND(I117*H117,2)</f>
        <v>0</v>
      </c>
      <c r="BL117" s="25" t="s">
        <v>266</v>
      </c>
      <c r="BM117" s="25" t="s">
        <v>1747</v>
      </c>
    </row>
    <row r="118" spans="2:65" s="1" customFormat="1" ht="16.5" customHeight="1">
      <c r="B118" s="42"/>
      <c r="C118" s="204" t="s">
        <v>318</v>
      </c>
      <c r="D118" s="204" t="s">
        <v>165</v>
      </c>
      <c r="E118" s="205" t="s">
        <v>1748</v>
      </c>
      <c r="F118" s="206" t="s">
        <v>1749</v>
      </c>
      <c r="G118" s="207" t="s">
        <v>177</v>
      </c>
      <c r="H118" s="208">
        <v>6</v>
      </c>
      <c r="I118" s="209"/>
      <c r="J118" s="210">
        <f t="shared" si="10"/>
        <v>0</v>
      </c>
      <c r="K118" s="206" t="s">
        <v>23</v>
      </c>
      <c r="L118" s="62"/>
      <c r="M118" s="211" t="s">
        <v>23</v>
      </c>
      <c r="N118" s="212" t="s">
        <v>44</v>
      </c>
      <c r="O118" s="43"/>
      <c r="P118" s="213">
        <f t="shared" si="11"/>
        <v>0</v>
      </c>
      <c r="Q118" s="213">
        <v>0.00014</v>
      </c>
      <c r="R118" s="213">
        <f t="shared" si="12"/>
        <v>0.0008399999999999999</v>
      </c>
      <c r="S118" s="213">
        <v>0</v>
      </c>
      <c r="T118" s="214">
        <f t="shared" si="13"/>
        <v>0</v>
      </c>
      <c r="AR118" s="25" t="s">
        <v>266</v>
      </c>
      <c r="AT118" s="25" t="s">
        <v>165</v>
      </c>
      <c r="AU118" s="25" t="s">
        <v>82</v>
      </c>
      <c r="AY118" s="25" t="s">
        <v>162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5" t="s">
        <v>80</v>
      </c>
      <c r="BK118" s="215">
        <f t="shared" si="19"/>
        <v>0</v>
      </c>
      <c r="BL118" s="25" t="s">
        <v>266</v>
      </c>
      <c r="BM118" s="25" t="s">
        <v>1750</v>
      </c>
    </row>
    <row r="119" spans="2:65" s="1" customFormat="1" ht="16.5" customHeight="1">
      <c r="B119" s="42"/>
      <c r="C119" s="204" t="s">
        <v>323</v>
      </c>
      <c r="D119" s="204" t="s">
        <v>165</v>
      </c>
      <c r="E119" s="205" t="s">
        <v>1751</v>
      </c>
      <c r="F119" s="206" t="s">
        <v>1752</v>
      </c>
      <c r="G119" s="207" t="s">
        <v>177</v>
      </c>
      <c r="H119" s="208">
        <v>4</v>
      </c>
      <c r="I119" s="209"/>
      <c r="J119" s="210">
        <f t="shared" si="10"/>
        <v>0</v>
      </c>
      <c r="K119" s="206" t="s">
        <v>23</v>
      </c>
      <c r="L119" s="62"/>
      <c r="M119" s="211" t="s">
        <v>23</v>
      </c>
      <c r="N119" s="212" t="s">
        <v>44</v>
      </c>
      <c r="O119" s="43"/>
      <c r="P119" s="213">
        <f t="shared" si="11"/>
        <v>0</v>
      </c>
      <c r="Q119" s="213">
        <v>0.00026</v>
      </c>
      <c r="R119" s="213">
        <f t="shared" si="12"/>
        <v>0.00104</v>
      </c>
      <c r="S119" s="213">
        <v>0</v>
      </c>
      <c r="T119" s="214">
        <f t="shared" si="13"/>
        <v>0</v>
      </c>
      <c r="AR119" s="25" t="s">
        <v>266</v>
      </c>
      <c r="AT119" s="25" t="s">
        <v>165</v>
      </c>
      <c r="AU119" s="25" t="s">
        <v>82</v>
      </c>
      <c r="AY119" s="25" t="s">
        <v>162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5" t="s">
        <v>80</v>
      </c>
      <c r="BK119" s="215">
        <f t="shared" si="19"/>
        <v>0</v>
      </c>
      <c r="BL119" s="25" t="s">
        <v>266</v>
      </c>
      <c r="BM119" s="25" t="s">
        <v>1753</v>
      </c>
    </row>
    <row r="120" spans="2:65" s="1" customFormat="1" ht="16.5" customHeight="1">
      <c r="B120" s="42"/>
      <c r="C120" s="204" t="s">
        <v>331</v>
      </c>
      <c r="D120" s="204" t="s">
        <v>165</v>
      </c>
      <c r="E120" s="205" t="s">
        <v>1754</v>
      </c>
      <c r="F120" s="206" t="s">
        <v>1755</v>
      </c>
      <c r="G120" s="207" t="s">
        <v>177</v>
      </c>
      <c r="H120" s="208">
        <v>2</v>
      </c>
      <c r="I120" s="209"/>
      <c r="J120" s="210">
        <f t="shared" si="10"/>
        <v>0</v>
      </c>
      <c r="K120" s="206" t="s">
        <v>23</v>
      </c>
      <c r="L120" s="62"/>
      <c r="M120" s="211" t="s">
        <v>23</v>
      </c>
      <c r="N120" s="212" t="s">
        <v>44</v>
      </c>
      <c r="O120" s="43"/>
      <c r="P120" s="213">
        <f t="shared" si="11"/>
        <v>0</v>
      </c>
      <c r="Q120" s="213">
        <v>0.00026</v>
      </c>
      <c r="R120" s="213">
        <f t="shared" si="12"/>
        <v>0.00052</v>
      </c>
      <c r="S120" s="213">
        <v>0</v>
      </c>
      <c r="T120" s="214">
        <f t="shared" si="13"/>
        <v>0</v>
      </c>
      <c r="AR120" s="25" t="s">
        <v>266</v>
      </c>
      <c r="AT120" s="25" t="s">
        <v>165</v>
      </c>
      <c r="AU120" s="25" t="s">
        <v>82</v>
      </c>
      <c r="AY120" s="25" t="s">
        <v>162</v>
      </c>
      <c r="BE120" s="215">
        <f t="shared" si="14"/>
        <v>0</v>
      </c>
      <c r="BF120" s="215">
        <f t="shared" si="15"/>
        <v>0</v>
      </c>
      <c r="BG120" s="215">
        <f t="shared" si="16"/>
        <v>0</v>
      </c>
      <c r="BH120" s="215">
        <f t="shared" si="17"/>
        <v>0</v>
      </c>
      <c r="BI120" s="215">
        <f t="shared" si="18"/>
        <v>0</v>
      </c>
      <c r="BJ120" s="25" t="s">
        <v>80</v>
      </c>
      <c r="BK120" s="215">
        <f t="shared" si="19"/>
        <v>0</v>
      </c>
      <c r="BL120" s="25" t="s">
        <v>266</v>
      </c>
      <c r="BM120" s="25" t="s">
        <v>1756</v>
      </c>
    </row>
    <row r="121" spans="2:65" s="1" customFormat="1" ht="16.5" customHeight="1">
      <c r="B121" s="42"/>
      <c r="C121" s="204" t="s">
        <v>337</v>
      </c>
      <c r="D121" s="204" t="s">
        <v>165</v>
      </c>
      <c r="E121" s="205" t="s">
        <v>1757</v>
      </c>
      <c r="F121" s="206" t="s">
        <v>1758</v>
      </c>
      <c r="G121" s="207" t="s">
        <v>177</v>
      </c>
      <c r="H121" s="208">
        <v>6</v>
      </c>
      <c r="I121" s="209"/>
      <c r="J121" s="210">
        <f t="shared" si="10"/>
        <v>0</v>
      </c>
      <c r="K121" s="206" t="s">
        <v>23</v>
      </c>
      <c r="L121" s="62"/>
      <c r="M121" s="211" t="s">
        <v>23</v>
      </c>
      <c r="N121" s="212" t="s">
        <v>44</v>
      </c>
      <c r="O121" s="43"/>
      <c r="P121" s="213">
        <f t="shared" si="11"/>
        <v>0</v>
      </c>
      <c r="Q121" s="213">
        <v>0.00013</v>
      </c>
      <c r="R121" s="213">
        <f t="shared" si="12"/>
        <v>0.0007799999999999999</v>
      </c>
      <c r="S121" s="213">
        <v>0</v>
      </c>
      <c r="T121" s="214">
        <f t="shared" si="13"/>
        <v>0</v>
      </c>
      <c r="AR121" s="25" t="s">
        <v>266</v>
      </c>
      <c r="AT121" s="25" t="s">
        <v>165</v>
      </c>
      <c r="AU121" s="25" t="s">
        <v>82</v>
      </c>
      <c r="AY121" s="25" t="s">
        <v>162</v>
      </c>
      <c r="BE121" s="215">
        <f t="shared" si="14"/>
        <v>0</v>
      </c>
      <c r="BF121" s="215">
        <f t="shared" si="15"/>
        <v>0</v>
      </c>
      <c r="BG121" s="215">
        <f t="shared" si="16"/>
        <v>0</v>
      </c>
      <c r="BH121" s="215">
        <f t="shared" si="17"/>
        <v>0</v>
      </c>
      <c r="BI121" s="215">
        <f t="shared" si="18"/>
        <v>0</v>
      </c>
      <c r="BJ121" s="25" t="s">
        <v>80</v>
      </c>
      <c r="BK121" s="215">
        <f t="shared" si="19"/>
        <v>0</v>
      </c>
      <c r="BL121" s="25" t="s">
        <v>266</v>
      </c>
      <c r="BM121" s="25" t="s">
        <v>1759</v>
      </c>
    </row>
    <row r="122" spans="2:65" s="1" customFormat="1" ht="25.5" customHeight="1">
      <c r="B122" s="42"/>
      <c r="C122" s="204" t="s">
        <v>343</v>
      </c>
      <c r="D122" s="204" t="s">
        <v>165</v>
      </c>
      <c r="E122" s="205" t="s">
        <v>1760</v>
      </c>
      <c r="F122" s="206" t="s">
        <v>1761</v>
      </c>
      <c r="G122" s="207" t="s">
        <v>177</v>
      </c>
      <c r="H122" s="208">
        <v>4</v>
      </c>
      <c r="I122" s="209"/>
      <c r="J122" s="210">
        <f t="shared" si="10"/>
        <v>0</v>
      </c>
      <c r="K122" s="206" t="s">
        <v>23</v>
      </c>
      <c r="L122" s="62"/>
      <c r="M122" s="211" t="s">
        <v>23</v>
      </c>
      <c r="N122" s="212" t="s">
        <v>44</v>
      </c>
      <c r="O122" s="43"/>
      <c r="P122" s="213">
        <f t="shared" si="11"/>
        <v>0</v>
      </c>
      <c r="Q122" s="213">
        <v>0.00086</v>
      </c>
      <c r="R122" s="213">
        <f t="shared" si="12"/>
        <v>0.00344</v>
      </c>
      <c r="S122" s="213">
        <v>0</v>
      </c>
      <c r="T122" s="214">
        <f t="shared" si="13"/>
        <v>0</v>
      </c>
      <c r="AR122" s="25" t="s">
        <v>266</v>
      </c>
      <c r="AT122" s="25" t="s">
        <v>165</v>
      </c>
      <c r="AU122" s="25" t="s">
        <v>82</v>
      </c>
      <c r="AY122" s="25" t="s">
        <v>162</v>
      </c>
      <c r="BE122" s="215">
        <f t="shared" si="14"/>
        <v>0</v>
      </c>
      <c r="BF122" s="215">
        <f t="shared" si="15"/>
        <v>0</v>
      </c>
      <c r="BG122" s="215">
        <f t="shared" si="16"/>
        <v>0</v>
      </c>
      <c r="BH122" s="215">
        <f t="shared" si="17"/>
        <v>0</v>
      </c>
      <c r="BI122" s="215">
        <f t="shared" si="18"/>
        <v>0</v>
      </c>
      <c r="BJ122" s="25" t="s">
        <v>80</v>
      </c>
      <c r="BK122" s="215">
        <f t="shared" si="19"/>
        <v>0</v>
      </c>
      <c r="BL122" s="25" t="s">
        <v>266</v>
      </c>
      <c r="BM122" s="25" t="s">
        <v>1762</v>
      </c>
    </row>
    <row r="123" spans="2:65" s="1" customFormat="1" ht="25.5" customHeight="1">
      <c r="B123" s="42"/>
      <c r="C123" s="204" t="s">
        <v>348</v>
      </c>
      <c r="D123" s="204" t="s">
        <v>165</v>
      </c>
      <c r="E123" s="205" t="s">
        <v>1763</v>
      </c>
      <c r="F123" s="206" t="s">
        <v>1764</v>
      </c>
      <c r="G123" s="207" t="s">
        <v>177</v>
      </c>
      <c r="H123" s="208">
        <v>2</v>
      </c>
      <c r="I123" s="209"/>
      <c r="J123" s="210">
        <f t="shared" si="10"/>
        <v>0</v>
      </c>
      <c r="K123" s="206" t="s">
        <v>23</v>
      </c>
      <c r="L123" s="62"/>
      <c r="M123" s="211" t="s">
        <v>23</v>
      </c>
      <c r="N123" s="212" t="s">
        <v>44</v>
      </c>
      <c r="O123" s="43"/>
      <c r="P123" s="213">
        <f t="shared" si="11"/>
        <v>0</v>
      </c>
      <c r="Q123" s="213">
        <v>0.00086</v>
      </c>
      <c r="R123" s="213">
        <f t="shared" si="12"/>
        <v>0.00172</v>
      </c>
      <c r="S123" s="213">
        <v>0</v>
      </c>
      <c r="T123" s="214">
        <f t="shared" si="13"/>
        <v>0</v>
      </c>
      <c r="AR123" s="25" t="s">
        <v>266</v>
      </c>
      <c r="AT123" s="25" t="s">
        <v>165</v>
      </c>
      <c r="AU123" s="25" t="s">
        <v>82</v>
      </c>
      <c r="AY123" s="25" t="s">
        <v>162</v>
      </c>
      <c r="BE123" s="215">
        <f t="shared" si="14"/>
        <v>0</v>
      </c>
      <c r="BF123" s="215">
        <f t="shared" si="15"/>
        <v>0</v>
      </c>
      <c r="BG123" s="215">
        <f t="shared" si="16"/>
        <v>0</v>
      </c>
      <c r="BH123" s="215">
        <f t="shared" si="17"/>
        <v>0</v>
      </c>
      <c r="BI123" s="215">
        <f t="shared" si="18"/>
        <v>0</v>
      </c>
      <c r="BJ123" s="25" t="s">
        <v>80</v>
      </c>
      <c r="BK123" s="215">
        <f t="shared" si="19"/>
        <v>0</v>
      </c>
      <c r="BL123" s="25" t="s">
        <v>266</v>
      </c>
      <c r="BM123" s="25" t="s">
        <v>1765</v>
      </c>
    </row>
    <row r="124" spans="2:65" s="1" customFormat="1" ht="25.5" customHeight="1">
      <c r="B124" s="42"/>
      <c r="C124" s="204" t="s">
        <v>354</v>
      </c>
      <c r="D124" s="204" t="s">
        <v>165</v>
      </c>
      <c r="E124" s="205" t="s">
        <v>1766</v>
      </c>
      <c r="F124" s="206" t="s">
        <v>1767</v>
      </c>
      <c r="G124" s="207" t="s">
        <v>313</v>
      </c>
      <c r="H124" s="208">
        <v>0.01</v>
      </c>
      <c r="I124" s="209"/>
      <c r="J124" s="210">
        <f t="shared" si="10"/>
        <v>0</v>
      </c>
      <c r="K124" s="206" t="s">
        <v>169</v>
      </c>
      <c r="L124" s="62"/>
      <c r="M124" s="211" t="s">
        <v>23</v>
      </c>
      <c r="N124" s="212" t="s">
        <v>44</v>
      </c>
      <c r="O124" s="43"/>
      <c r="P124" s="213">
        <f t="shared" si="11"/>
        <v>0</v>
      </c>
      <c r="Q124" s="213">
        <v>0</v>
      </c>
      <c r="R124" s="213">
        <f t="shared" si="12"/>
        <v>0</v>
      </c>
      <c r="S124" s="213">
        <v>0</v>
      </c>
      <c r="T124" s="214">
        <f t="shared" si="13"/>
        <v>0</v>
      </c>
      <c r="AR124" s="25" t="s">
        <v>266</v>
      </c>
      <c r="AT124" s="25" t="s">
        <v>165</v>
      </c>
      <c r="AU124" s="25" t="s">
        <v>82</v>
      </c>
      <c r="AY124" s="25" t="s">
        <v>162</v>
      </c>
      <c r="BE124" s="215">
        <f t="shared" si="14"/>
        <v>0</v>
      </c>
      <c r="BF124" s="215">
        <f t="shared" si="15"/>
        <v>0</v>
      </c>
      <c r="BG124" s="215">
        <f t="shared" si="16"/>
        <v>0</v>
      </c>
      <c r="BH124" s="215">
        <f t="shared" si="17"/>
        <v>0</v>
      </c>
      <c r="BI124" s="215">
        <f t="shared" si="18"/>
        <v>0</v>
      </c>
      <c r="BJ124" s="25" t="s">
        <v>80</v>
      </c>
      <c r="BK124" s="215">
        <f t="shared" si="19"/>
        <v>0</v>
      </c>
      <c r="BL124" s="25" t="s">
        <v>266</v>
      </c>
      <c r="BM124" s="25" t="s">
        <v>1768</v>
      </c>
    </row>
    <row r="125" spans="2:63" s="11" customFormat="1" ht="29.85" customHeight="1">
      <c r="B125" s="188"/>
      <c r="C125" s="189"/>
      <c r="D125" s="190" t="s">
        <v>72</v>
      </c>
      <c r="E125" s="202" t="s">
        <v>1769</v>
      </c>
      <c r="F125" s="202" t="s">
        <v>1770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SUM(P126:P137)</f>
        <v>0</v>
      </c>
      <c r="Q125" s="196"/>
      <c r="R125" s="197">
        <f>SUM(R126:R137)</f>
        <v>0.9652400000000001</v>
      </c>
      <c r="S125" s="196"/>
      <c r="T125" s="198">
        <f>SUM(T126:T137)</f>
        <v>0.026180000000000005</v>
      </c>
      <c r="AR125" s="199" t="s">
        <v>82</v>
      </c>
      <c r="AT125" s="200" t="s">
        <v>72</v>
      </c>
      <c r="AU125" s="200" t="s">
        <v>80</v>
      </c>
      <c r="AY125" s="199" t="s">
        <v>162</v>
      </c>
      <c r="BK125" s="201">
        <f>SUM(BK126:BK137)</f>
        <v>0</v>
      </c>
    </row>
    <row r="126" spans="2:65" s="1" customFormat="1" ht="16.5" customHeight="1">
      <c r="B126" s="42"/>
      <c r="C126" s="204" t="s">
        <v>359</v>
      </c>
      <c r="D126" s="204" t="s">
        <v>165</v>
      </c>
      <c r="E126" s="205" t="s">
        <v>1771</v>
      </c>
      <c r="F126" s="206" t="s">
        <v>1772</v>
      </c>
      <c r="G126" s="207" t="s">
        <v>168</v>
      </c>
      <c r="H126" s="208">
        <v>1.1</v>
      </c>
      <c r="I126" s="209"/>
      <c r="J126" s="210">
        <f aca="true" t="shared" si="20" ref="J126:J137">ROUND(I126*H126,2)</f>
        <v>0</v>
      </c>
      <c r="K126" s="206" t="s">
        <v>169</v>
      </c>
      <c r="L126" s="62"/>
      <c r="M126" s="211" t="s">
        <v>23</v>
      </c>
      <c r="N126" s="212" t="s">
        <v>44</v>
      </c>
      <c r="O126" s="43"/>
      <c r="P126" s="213">
        <f aca="true" t="shared" si="21" ref="P126:P137">O126*H126</f>
        <v>0</v>
      </c>
      <c r="Q126" s="213">
        <v>0</v>
      </c>
      <c r="R126" s="213">
        <f aca="true" t="shared" si="22" ref="R126:R137">Q126*H126</f>
        <v>0</v>
      </c>
      <c r="S126" s="213">
        <v>0.0238</v>
      </c>
      <c r="T126" s="214">
        <f aca="true" t="shared" si="23" ref="T126:T137">S126*H126</f>
        <v>0.026180000000000005</v>
      </c>
      <c r="AR126" s="25" t="s">
        <v>266</v>
      </c>
      <c r="AT126" s="25" t="s">
        <v>165</v>
      </c>
      <c r="AU126" s="25" t="s">
        <v>82</v>
      </c>
      <c r="AY126" s="25" t="s">
        <v>162</v>
      </c>
      <c r="BE126" s="215">
        <f aca="true" t="shared" si="24" ref="BE126:BE137">IF(N126="základní",J126,0)</f>
        <v>0</v>
      </c>
      <c r="BF126" s="215">
        <f aca="true" t="shared" si="25" ref="BF126:BF137">IF(N126="snížená",J126,0)</f>
        <v>0</v>
      </c>
      <c r="BG126" s="215">
        <f aca="true" t="shared" si="26" ref="BG126:BG137">IF(N126="zákl. přenesená",J126,0)</f>
        <v>0</v>
      </c>
      <c r="BH126" s="215">
        <f aca="true" t="shared" si="27" ref="BH126:BH137">IF(N126="sníž. přenesená",J126,0)</f>
        <v>0</v>
      </c>
      <c r="BI126" s="215">
        <f aca="true" t="shared" si="28" ref="BI126:BI137">IF(N126="nulová",J126,0)</f>
        <v>0</v>
      </c>
      <c r="BJ126" s="25" t="s">
        <v>80</v>
      </c>
      <c r="BK126" s="215">
        <f aca="true" t="shared" si="29" ref="BK126:BK137">ROUND(I126*H126,2)</f>
        <v>0</v>
      </c>
      <c r="BL126" s="25" t="s">
        <v>266</v>
      </c>
      <c r="BM126" s="25" t="s">
        <v>1773</v>
      </c>
    </row>
    <row r="127" spans="2:65" s="1" customFormat="1" ht="38.25" customHeight="1">
      <c r="B127" s="42"/>
      <c r="C127" s="204" t="s">
        <v>363</v>
      </c>
      <c r="D127" s="204" t="s">
        <v>165</v>
      </c>
      <c r="E127" s="205" t="s">
        <v>1774</v>
      </c>
      <c r="F127" s="206" t="s">
        <v>1775</v>
      </c>
      <c r="G127" s="207" t="s">
        <v>177</v>
      </c>
      <c r="H127" s="208">
        <v>1</v>
      </c>
      <c r="I127" s="209"/>
      <c r="J127" s="210">
        <f t="shared" si="20"/>
        <v>0</v>
      </c>
      <c r="K127" s="206" t="s">
        <v>169</v>
      </c>
      <c r="L127" s="62"/>
      <c r="M127" s="211" t="s">
        <v>23</v>
      </c>
      <c r="N127" s="212" t="s">
        <v>44</v>
      </c>
      <c r="O127" s="43"/>
      <c r="P127" s="213">
        <f t="shared" si="21"/>
        <v>0</v>
      </c>
      <c r="Q127" s="213">
        <v>0.0607</v>
      </c>
      <c r="R127" s="213">
        <f t="shared" si="22"/>
        <v>0.0607</v>
      </c>
      <c r="S127" s="213">
        <v>0</v>
      </c>
      <c r="T127" s="214">
        <f t="shared" si="23"/>
        <v>0</v>
      </c>
      <c r="AR127" s="25" t="s">
        <v>266</v>
      </c>
      <c r="AT127" s="25" t="s">
        <v>165</v>
      </c>
      <c r="AU127" s="25" t="s">
        <v>82</v>
      </c>
      <c r="AY127" s="25" t="s">
        <v>162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5" t="s">
        <v>80</v>
      </c>
      <c r="BK127" s="215">
        <f t="shared" si="29"/>
        <v>0</v>
      </c>
      <c r="BL127" s="25" t="s">
        <v>266</v>
      </c>
      <c r="BM127" s="25" t="s">
        <v>1776</v>
      </c>
    </row>
    <row r="128" spans="2:65" s="1" customFormat="1" ht="38.25" customHeight="1">
      <c r="B128" s="42"/>
      <c r="C128" s="204" t="s">
        <v>367</v>
      </c>
      <c r="D128" s="204" t="s">
        <v>165</v>
      </c>
      <c r="E128" s="205" t="s">
        <v>1777</v>
      </c>
      <c r="F128" s="206" t="s">
        <v>1778</v>
      </c>
      <c r="G128" s="207" t="s">
        <v>177</v>
      </c>
      <c r="H128" s="208">
        <v>1</v>
      </c>
      <c r="I128" s="209"/>
      <c r="J128" s="210">
        <f t="shared" si="20"/>
        <v>0</v>
      </c>
      <c r="K128" s="206" t="s">
        <v>169</v>
      </c>
      <c r="L128" s="62"/>
      <c r="M128" s="211" t="s">
        <v>23</v>
      </c>
      <c r="N128" s="212" t="s">
        <v>44</v>
      </c>
      <c r="O128" s="43"/>
      <c r="P128" s="213">
        <f t="shared" si="21"/>
        <v>0</v>
      </c>
      <c r="Q128" s="213">
        <v>0.0185</v>
      </c>
      <c r="R128" s="213">
        <f t="shared" si="22"/>
        <v>0.0185</v>
      </c>
      <c r="S128" s="213">
        <v>0</v>
      </c>
      <c r="T128" s="214">
        <f t="shared" si="23"/>
        <v>0</v>
      </c>
      <c r="AR128" s="25" t="s">
        <v>266</v>
      </c>
      <c r="AT128" s="25" t="s">
        <v>165</v>
      </c>
      <c r="AU128" s="25" t="s">
        <v>82</v>
      </c>
      <c r="AY128" s="25" t="s">
        <v>162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5" t="s">
        <v>80</v>
      </c>
      <c r="BK128" s="215">
        <f t="shared" si="29"/>
        <v>0</v>
      </c>
      <c r="BL128" s="25" t="s">
        <v>266</v>
      </c>
      <c r="BM128" s="25" t="s">
        <v>1779</v>
      </c>
    </row>
    <row r="129" spans="2:65" s="1" customFormat="1" ht="38.25" customHeight="1">
      <c r="B129" s="42"/>
      <c r="C129" s="204" t="s">
        <v>371</v>
      </c>
      <c r="D129" s="204" t="s">
        <v>165</v>
      </c>
      <c r="E129" s="205" t="s">
        <v>1780</v>
      </c>
      <c r="F129" s="206" t="s">
        <v>1781</v>
      </c>
      <c r="G129" s="207" t="s">
        <v>177</v>
      </c>
      <c r="H129" s="208">
        <v>2</v>
      </c>
      <c r="I129" s="209"/>
      <c r="J129" s="210">
        <f t="shared" si="20"/>
        <v>0</v>
      </c>
      <c r="K129" s="206" t="s">
        <v>169</v>
      </c>
      <c r="L129" s="62"/>
      <c r="M129" s="211" t="s">
        <v>23</v>
      </c>
      <c r="N129" s="212" t="s">
        <v>44</v>
      </c>
      <c r="O129" s="43"/>
      <c r="P129" s="213">
        <f t="shared" si="21"/>
        <v>0</v>
      </c>
      <c r="Q129" s="213">
        <v>0.04132</v>
      </c>
      <c r="R129" s="213">
        <f t="shared" si="22"/>
        <v>0.08264</v>
      </c>
      <c r="S129" s="213">
        <v>0</v>
      </c>
      <c r="T129" s="214">
        <f t="shared" si="23"/>
        <v>0</v>
      </c>
      <c r="AR129" s="25" t="s">
        <v>266</v>
      </c>
      <c r="AT129" s="25" t="s">
        <v>165</v>
      </c>
      <c r="AU129" s="25" t="s">
        <v>82</v>
      </c>
      <c r="AY129" s="25" t="s">
        <v>162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5" t="s">
        <v>80</v>
      </c>
      <c r="BK129" s="215">
        <f t="shared" si="29"/>
        <v>0</v>
      </c>
      <c r="BL129" s="25" t="s">
        <v>266</v>
      </c>
      <c r="BM129" s="25" t="s">
        <v>1782</v>
      </c>
    </row>
    <row r="130" spans="2:65" s="1" customFormat="1" ht="25.5" customHeight="1">
      <c r="B130" s="42"/>
      <c r="C130" s="204" t="s">
        <v>375</v>
      </c>
      <c r="D130" s="204" t="s">
        <v>165</v>
      </c>
      <c r="E130" s="205" t="s">
        <v>1783</v>
      </c>
      <c r="F130" s="206" t="s">
        <v>1784</v>
      </c>
      <c r="G130" s="207" t="s">
        <v>177</v>
      </c>
      <c r="H130" s="208">
        <v>2</v>
      </c>
      <c r="I130" s="209"/>
      <c r="J130" s="210">
        <f t="shared" si="20"/>
        <v>0</v>
      </c>
      <c r="K130" s="206" t="s">
        <v>169</v>
      </c>
      <c r="L130" s="62"/>
      <c r="M130" s="211" t="s">
        <v>23</v>
      </c>
      <c r="N130" s="212" t="s">
        <v>44</v>
      </c>
      <c r="O130" s="43"/>
      <c r="P130" s="213">
        <f t="shared" si="21"/>
        <v>0</v>
      </c>
      <c r="Q130" s="213">
        <v>0.0309</v>
      </c>
      <c r="R130" s="213">
        <f t="shared" si="22"/>
        <v>0.0618</v>
      </c>
      <c r="S130" s="213">
        <v>0</v>
      </c>
      <c r="T130" s="214">
        <f t="shared" si="23"/>
        <v>0</v>
      </c>
      <c r="AR130" s="25" t="s">
        <v>266</v>
      </c>
      <c r="AT130" s="25" t="s">
        <v>165</v>
      </c>
      <c r="AU130" s="25" t="s">
        <v>82</v>
      </c>
      <c r="AY130" s="25" t="s">
        <v>162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5" t="s">
        <v>80</v>
      </c>
      <c r="BK130" s="215">
        <f t="shared" si="29"/>
        <v>0</v>
      </c>
      <c r="BL130" s="25" t="s">
        <v>266</v>
      </c>
      <c r="BM130" s="25" t="s">
        <v>1785</v>
      </c>
    </row>
    <row r="131" spans="2:65" s="1" customFormat="1" ht="16.5" customHeight="1">
      <c r="B131" s="42"/>
      <c r="C131" s="204" t="s">
        <v>381</v>
      </c>
      <c r="D131" s="204" t="s">
        <v>165</v>
      </c>
      <c r="E131" s="205" t="s">
        <v>1786</v>
      </c>
      <c r="F131" s="206" t="s">
        <v>1787</v>
      </c>
      <c r="G131" s="207" t="s">
        <v>177</v>
      </c>
      <c r="H131" s="208">
        <v>1</v>
      </c>
      <c r="I131" s="209"/>
      <c r="J131" s="210">
        <f t="shared" si="20"/>
        <v>0</v>
      </c>
      <c r="K131" s="206" t="s">
        <v>23</v>
      </c>
      <c r="L131" s="62"/>
      <c r="M131" s="211" t="s">
        <v>23</v>
      </c>
      <c r="N131" s="212" t="s">
        <v>44</v>
      </c>
      <c r="O131" s="43"/>
      <c r="P131" s="213">
        <f t="shared" si="21"/>
        <v>0</v>
      </c>
      <c r="Q131" s="213">
        <v>0.0309</v>
      </c>
      <c r="R131" s="213">
        <f t="shared" si="22"/>
        <v>0.0309</v>
      </c>
      <c r="S131" s="213">
        <v>0</v>
      </c>
      <c r="T131" s="214">
        <f t="shared" si="23"/>
        <v>0</v>
      </c>
      <c r="AR131" s="25" t="s">
        <v>266</v>
      </c>
      <c r="AT131" s="25" t="s">
        <v>165</v>
      </c>
      <c r="AU131" s="25" t="s">
        <v>82</v>
      </c>
      <c r="AY131" s="25" t="s">
        <v>162</v>
      </c>
      <c r="BE131" s="215">
        <f t="shared" si="24"/>
        <v>0</v>
      </c>
      <c r="BF131" s="215">
        <f t="shared" si="25"/>
        <v>0</v>
      </c>
      <c r="BG131" s="215">
        <f t="shared" si="26"/>
        <v>0</v>
      </c>
      <c r="BH131" s="215">
        <f t="shared" si="27"/>
        <v>0</v>
      </c>
      <c r="BI131" s="215">
        <f t="shared" si="28"/>
        <v>0</v>
      </c>
      <c r="BJ131" s="25" t="s">
        <v>80</v>
      </c>
      <c r="BK131" s="215">
        <f t="shared" si="29"/>
        <v>0</v>
      </c>
      <c r="BL131" s="25" t="s">
        <v>266</v>
      </c>
      <c r="BM131" s="25" t="s">
        <v>1788</v>
      </c>
    </row>
    <row r="132" spans="2:65" s="1" customFormat="1" ht="16.5" customHeight="1">
      <c r="B132" s="42"/>
      <c r="C132" s="204" t="s">
        <v>388</v>
      </c>
      <c r="D132" s="204" t="s">
        <v>165</v>
      </c>
      <c r="E132" s="205" t="s">
        <v>1789</v>
      </c>
      <c r="F132" s="206" t="s">
        <v>1790</v>
      </c>
      <c r="G132" s="207" t="s">
        <v>177</v>
      </c>
      <c r="H132" s="208">
        <v>4</v>
      </c>
      <c r="I132" s="209"/>
      <c r="J132" s="210">
        <f t="shared" si="20"/>
        <v>0</v>
      </c>
      <c r="K132" s="206" t="s">
        <v>23</v>
      </c>
      <c r="L132" s="62"/>
      <c r="M132" s="211" t="s">
        <v>23</v>
      </c>
      <c r="N132" s="212" t="s">
        <v>44</v>
      </c>
      <c r="O132" s="43"/>
      <c r="P132" s="213">
        <f t="shared" si="21"/>
        <v>0</v>
      </c>
      <c r="Q132" s="213">
        <v>0.0309</v>
      </c>
      <c r="R132" s="213">
        <f t="shared" si="22"/>
        <v>0.1236</v>
      </c>
      <c r="S132" s="213">
        <v>0</v>
      </c>
      <c r="T132" s="214">
        <f t="shared" si="23"/>
        <v>0</v>
      </c>
      <c r="AR132" s="25" t="s">
        <v>266</v>
      </c>
      <c r="AT132" s="25" t="s">
        <v>165</v>
      </c>
      <c r="AU132" s="25" t="s">
        <v>82</v>
      </c>
      <c r="AY132" s="25" t="s">
        <v>162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5" t="s">
        <v>80</v>
      </c>
      <c r="BK132" s="215">
        <f t="shared" si="29"/>
        <v>0</v>
      </c>
      <c r="BL132" s="25" t="s">
        <v>266</v>
      </c>
      <c r="BM132" s="25" t="s">
        <v>1791</v>
      </c>
    </row>
    <row r="133" spans="2:65" s="1" customFormat="1" ht="16.5" customHeight="1">
      <c r="B133" s="42"/>
      <c r="C133" s="204" t="s">
        <v>393</v>
      </c>
      <c r="D133" s="204" t="s">
        <v>165</v>
      </c>
      <c r="E133" s="205" t="s">
        <v>1792</v>
      </c>
      <c r="F133" s="206" t="s">
        <v>1793</v>
      </c>
      <c r="G133" s="207" t="s">
        <v>1794</v>
      </c>
      <c r="H133" s="208">
        <v>2</v>
      </c>
      <c r="I133" s="209"/>
      <c r="J133" s="210">
        <f t="shared" si="20"/>
        <v>0</v>
      </c>
      <c r="K133" s="206" t="s">
        <v>23</v>
      </c>
      <c r="L133" s="62"/>
      <c r="M133" s="211" t="s">
        <v>23</v>
      </c>
      <c r="N133" s="212" t="s">
        <v>44</v>
      </c>
      <c r="O133" s="43"/>
      <c r="P133" s="213">
        <f t="shared" si="21"/>
        <v>0</v>
      </c>
      <c r="Q133" s="213">
        <v>0.0309</v>
      </c>
      <c r="R133" s="213">
        <f t="shared" si="22"/>
        <v>0.0618</v>
      </c>
      <c r="S133" s="213">
        <v>0</v>
      </c>
      <c r="T133" s="214">
        <f t="shared" si="23"/>
        <v>0</v>
      </c>
      <c r="AR133" s="25" t="s">
        <v>266</v>
      </c>
      <c r="AT133" s="25" t="s">
        <v>165</v>
      </c>
      <c r="AU133" s="25" t="s">
        <v>82</v>
      </c>
      <c r="AY133" s="25" t="s">
        <v>162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5" t="s">
        <v>80</v>
      </c>
      <c r="BK133" s="215">
        <f t="shared" si="29"/>
        <v>0</v>
      </c>
      <c r="BL133" s="25" t="s">
        <v>266</v>
      </c>
      <c r="BM133" s="25" t="s">
        <v>1795</v>
      </c>
    </row>
    <row r="134" spans="2:65" s="1" customFormat="1" ht="16.5" customHeight="1">
      <c r="B134" s="42"/>
      <c r="C134" s="204" t="s">
        <v>399</v>
      </c>
      <c r="D134" s="204" t="s">
        <v>165</v>
      </c>
      <c r="E134" s="205" t="s">
        <v>1796</v>
      </c>
      <c r="F134" s="206" t="s">
        <v>1797</v>
      </c>
      <c r="G134" s="207" t="s">
        <v>1794</v>
      </c>
      <c r="H134" s="208">
        <v>4</v>
      </c>
      <c r="I134" s="209"/>
      <c r="J134" s="210">
        <f t="shared" si="20"/>
        <v>0</v>
      </c>
      <c r="K134" s="206" t="s">
        <v>23</v>
      </c>
      <c r="L134" s="62"/>
      <c r="M134" s="211" t="s">
        <v>23</v>
      </c>
      <c r="N134" s="212" t="s">
        <v>44</v>
      </c>
      <c r="O134" s="43"/>
      <c r="P134" s="213">
        <f t="shared" si="21"/>
        <v>0</v>
      </c>
      <c r="Q134" s="213">
        <v>0.0309</v>
      </c>
      <c r="R134" s="213">
        <f t="shared" si="22"/>
        <v>0.1236</v>
      </c>
      <c r="S134" s="213">
        <v>0</v>
      </c>
      <c r="T134" s="214">
        <f t="shared" si="23"/>
        <v>0</v>
      </c>
      <c r="AR134" s="25" t="s">
        <v>266</v>
      </c>
      <c r="AT134" s="25" t="s">
        <v>165</v>
      </c>
      <c r="AU134" s="25" t="s">
        <v>82</v>
      </c>
      <c r="AY134" s="25" t="s">
        <v>162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5" t="s">
        <v>80</v>
      </c>
      <c r="BK134" s="215">
        <f t="shared" si="29"/>
        <v>0</v>
      </c>
      <c r="BL134" s="25" t="s">
        <v>266</v>
      </c>
      <c r="BM134" s="25" t="s">
        <v>1798</v>
      </c>
    </row>
    <row r="135" spans="2:65" s="1" customFormat="1" ht="25.5" customHeight="1">
      <c r="B135" s="42"/>
      <c r="C135" s="204" t="s">
        <v>405</v>
      </c>
      <c r="D135" s="204" t="s">
        <v>165</v>
      </c>
      <c r="E135" s="205" t="s">
        <v>1799</v>
      </c>
      <c r="F135" s="206" t="s">
        <v>1800</v>
      </c>
      <c r="G135" s="207" t="s">
        <v>1794</v>
      </c>
      <c r="H135" s="208">
        <v>10</v>
      </c>
      <c r="I135" s="209"/>
      <c r="J135" s="210">
        <f t="shared" si="20"/>
        <v>0</v>
      </c>
      <c r="K135" s="206" t="s">
        <v>23</v>
      </c>
      <c r="L135" s="62"/>
      <c r="M135" s="211" t="s">
        <v>23</v>
      </c>
      <c r="N135" s="212" t="s">
        <v>44</v>
      </c>
      <c r="O135" s="43"/>
      <c r="P135" s="213">
        <f t="shared" si="21"/>
        <v>0</v>
      </c>
      <c r="Q135" s="213">
        <v>0.0309</v>
      </c>
      <c r="R135" s="213">
        <f t="shared" si="22"/>
        <v>0.309</v>
      </c>
      <c r="S135" s="213">
        <v>0</v>
      </c>
      <c r="T135" s="214">
        <f t="shared" si="23"/>
        <v>0</v>
      </c>
      <c r="AR135" s="25" t="s">
        <v>266</v>
      </c>
      <c r="AT135" s="25" t="s">
        <v>165</v>
      </c>
      <c r="AU135" s="25" t="s">
        <v>82</v>
      </c>
      <c r="AY135" s="25" t="s">
        <v>162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5" t="s">
        <v>80</v>
      </c>
      <c r="BK135" s="215">
        <f t="shared" si="29"/>
        <v>0</v>
      </c>
      <c r="BL135" s="25" t="s">
        <v>266</v>
      </c>
      <c r="BM135" s="25" t="s">
        <v>1801</v>
      </c>
    </row>
    <row r="136" spans="2:65" s="1" customFormat="1" ht="16.5" customHeight="1">
      <c r="B136" s="42"/>
      <c r="C136" s="204" t="s">
        <v>412</v>
      </c>
      <c r="D136" s="204" t="s">
        <v>165</v>
      </c>
      <c r="E136" s="205" t="s">
        <v>1802</v>
      </c>
      <c r="F136" s="206" t="s">
        <v>1803</v>
      </c>
      <c r="G136" s="207" t="s">
        <v>1794</v>
      </c>
      <c r="H136" s="208">
        <v>3</v>
      </c>
      <c r="I136" s="209"/>
      <c r="J136" s="210">
        <f t="shared" si="20"/>
        <v>0</v>
      </c>
      <c r="K136" s="206" t="s">
        <v>23</v>
      </c>
      <c r="L136" s="62"/>
      <c r="M136" s="211" t="s">
        <v>23</v>
      </c>
      <c r="N136" s="212" t="s">
        <v>44</v>
      </c>
      <c r="O136" s="43"/>
      <c r="P136" s="213">
        <f t="shared" si="21"/>
        <v>0</v>
      </c>
      <c r="Q136" s="213">
        <v>0.0309</v>
      </c>
      <c r="R136" s="213">
        <f t="shared" si="22"/>
        <v>0.0927</v>
      </c>
      <c r="S136" s="213">
        <v>0</v>
      </c>
      <c r="T136" s="214">
        <f t="shared" si="23"/>
        <v>0</v>
      </c>
      <c r="AR136" s="25" t="s">
        <v>266</v>
      </c>
      <c r="AT136" s="25" t="s">
        <v>165</v>
      </c>
      <c r="AU136" s="25" t="s">
        <v>82</v>
      </c>
      <c r="AY136" s="25" t="s">
        <v>162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5" t="s">
        <v>80</v>
      </c>
      <c r="BK136" s="215">
        <f t="shared" si="29"/>
        <v>0</v>
      </c>
      <c r="BL136" s="25" t="s">
        <v>266</v>
      </c>
      <c r="BM136" s="25" t="s">
        <v>1804</v>
      </c>
    </row>
    <row r="137" spans="2:65" s="1" customFormat="1" ht="25.5" customHeight="1">
      <c r="B137" s="42"/>
      <c r="C137" s="204" t="s">
        <v>416</v>
      </c>
      <c r="D137" s="204" t="s">
        <v>165</v>
      </c>
      <c r="E137" s="205" t="s">
        <v>1805</v>
      </c>
      <c r="F137" s="206" t="s">
        <v>1806</v>
      </c>
      <c r="G137" s="207" t="s">
        <v>313</v>
      </c>
      <c r="H137" s="208">
        <v>0.965</v>
      </c>
      <c r="I137" s="209"/>
      <c r="J137" s="210">
        <f t="shared" si="20"/>
        <v>0</v>
      </c>
      <c r="K137" s="206" t="s">
        <v>169</v>
      </c>
      <c r="L137" s="62"/>
      <c r="M137" s="211" t="s">
        <v>23</v>
      </c>
      <c r="N137" s="212" t="s">
        <v>44</v>
      </c>
      <c r="O137" s="43"/>
      <c r="P137" s="213">
        <f t="shared" si="21"/>
        <v>0</v>
      </c>
      <c r="Q137" s="213">
        <v>0</v>
      </c>
      <c r="R137" s="213">
        <f t="shared" si="22"/>
        <v>0</v>
      </c>
      <c r="S137" s="213">
        <v>0</v>
      </c>
      <c r="T137" s="214">
        <f t="shared" si="23"/>
        <v>0</v>
      </c>
      <c r="AR137" s="25" t="s">
        <v>266</v>
      </c>
      <c r="AT137" s="25" t="s">
        <v>165</v>
      </c>
      <c r="AU137" s="25" t="s">
        <v>82</v>
      </c>
      <c r="AY137" s="25" t="s">
        <v>162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5" t="s">
        <v>80</v>
      </c>
      <c r="BK137" s="215">
        <f t="shared" si="29"/>
        <v>0</v>
      </c>
      <c r="BL137" s="25" t="s">
        <v>266</v>
      </c>
      <c r="BM137" s="25" t="s">
        <v>1807</v>
      </c>
    </row>
    <row r="138" spans="2:63" s="11" customFormat="1" ht="29.85" customHeight="1">
      <c r="B138" s="188"/>
      <c r="C138" s="189"/>
      <c r="D138" s="190" t="s">
        <v>72</v>
      </c>
      <c r="E138" s="202" t="s">
        <v>1808</v>
      </c>
      <c r="F138" s="202" t="s">
        <v>1809</v>
      </c>
      <c r="G138" s="189"/>
      <c r="H138" s="189"/>
      <c r="I138" s="192"/>
      <c r="J138" s="203">
        <f>BK138</f>
        <v>0</v>
      </c>
      <c r="K138" s="189"/>
      <c r="L138" s="194"/>
      <c r="M138" s="195"/>
      <c r="N138" s="196"/>
      <c r="O138" s="196"/>
      <c r="P138" s="197">
        <f>SUM(P139:P143)</f>
        <v>0</v>
      </c>
      <c r="Q138" s="196"/>
      <c r="R138" s="197">
        <f>SUM(R139:R143)</f>
        <v>0.007469</v>
      </c>
      <c r="S138" s="196"/>
      <c r="T138" s="198">
        <f>SUM(T139:T143)</f>
        <v>0</v>
      </c>
      <c r="AR138" s="199" t="s">
        <v>82</v>
      </c>
      <c r="AT138" s="200" t="s">
        <v>72</v>
      </c>
      <c r="AU138" s="200" t="s">
        <v>80</v>
      </c>
      <c r="AY138" s="199" t="s">
        <v>162</v>
      </c>
      <c r="BK138" s="201">
        <f>SUM(BK139:BK143)</f>
        <v>0</v>
      </c>
    </row>
    <row r="139" spans="2:65" s="1" customFormat="1" ht="25.5" customHeight="1">
      <c r="B139" s="42"/>
      <c r="C139" s="204" t="s">
        <v>421</v>
      </c>
      <c r="D139" s="204" t="s">
        <v>165</v>
      </c>
      <c r="E139" s="205" t="s">
        <v>1810</v>
      </c>
      <c r="F139" s="206" t="s">
        <v>1811</v>
      </c>
      <c r="G139" s="207" t="s">
        <v>186</v>
      </c>
      <c r="H139" s="208">
        <v>84.7</v>
      </c>
      <c r="I139" s="209"/>
      <c r="J139" s="210">
        <f>ROUND(I139*H139,2)</f>
        <v>0</v>
      </c>
      <c r="K139" s="206" t="s">
        <v>169</v>
      </c>
      <c r="L139" s="62"/>
      <c r="M139" s="211" t="s">
        <v>23</v>
      </c>
      <c r="N139" s="212" t="s">
        <v>44</v>
      </c>
      <c r="O139" s="43"/>
      <c r="P139" s="213">
        <f>O139*H139</f>
        <v>0</v>
      </c>
      <c r="Q139" s="213">
        <v>1E-05</v>
      </c>
      <c r="R139" s="213">
        <f>Q139*H139</f>
        <v>0.0008470000000000001</v>
      </c>
      <c r="S139" s="213">
        <v>0</v>
      </c>
      <c r="T139" s="214">
        <f>S139*H139</f>
        <v>0</v>
      </c>
      <c r="AR139" s="25" t="s">
        <v>266</v>
      </c>
      <c r="AT139" s="25" t="s">
        <v>165</v>
      </c>
      <c r="AU139" s="25" t="s">
        <v>82</v>
      </c>
      <c r="AY139" s="25" t="s">
        <v>162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5" t="s">
        <v>80</v>
      </c>
      <c r="BK139" s="215">
        <f>ROUND(I139*H139,2)</f>
        <v>0</v>
      </c>
      <c r="BL139" s="25" t="s">
        <v>266</v>
      </c>
      <c r="BM139" s="25" t="s">
        <v>1812</v>
      </c>
    </row>
    <row r="140" spans="2:65" s="1" customFormat="1" ht="25.5" customHeight="1">
      <c r="B140" s="42"/>
      <c r="C140" s="204" t="s">
        <v>427</v>
      </c>
      <c r="D140" s="204" t="s">
        <v>165</v>
      </c>
      <c r="E140" s="205" t="s">
        <v>1813</v>
      </c>
      <c r="F140" s="206" t="s">
        <v>1814</v>
      </c>
      <c r="G140" s="207" t="s">
        <v>186</v>
      </c>
      <c r="H140" s="208">
        <v>61.6</v>
      </c>
      <c r="I140" s="209"/>
      <c r="J140" s="210">
        <f>ROUND(I140*H140,2)</f>
        <v>0</v>
      </c>
      <c r="K140" s="206" t="s">
        <v>169</v>
      </c>
      <c r="L140" s="62"/>
      <c r="M140" s="211" t="s">
        <v>23</v>
      </c>
      <c r="N140" s="212" t="s">
        <v>44</v>
      </c>
      <c r="O140" s="43"/>
      <c r="P140" s="213">
        <f>O140*H140</f>
        <v>0</v>
      </c>
      <c r="Q140" s="213">
        <v>2E-05</v>
      </c>
      <c r="R140" s="213">
        <f>Q140*H140</f>
        <v>0.001232</v>
      </c>
      <c r="S140" s="213">
        <v>0</v>
      </c>
      <c r="T140" s="214">
        <f>S140*H140</f>
        <v>0</v>
      </c>
      <c r="AR140" s="25" t="s">
        <v>266</v>
      </c>
      <c r="AT140" s="25" t="s">
        <v>165</v>
      </c>
      <c r="AU140" s="25" t="s">
        <v>82</v>
      </c>
      <c r="AY140" s="25" t="s">
        <v>162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5" t="s">
        <v>80</v>
      </c>
      <c r="BK140" s="215">
        <f>ROUND(I140*H140,2)</f>
        <v>0</v>
      </c>
      <c r="BL140" s="25" t="s">
        <v>266</v>
      </c>
      <c r="BM140" s="25" t="s">
        <v>1815</v>
      </c>
    </row>
    <row r="141" spans="2:65" s="1" customFormat="1" ht="25.5" customHeight="1">
      <c r="B141" s="42"/>
      <c r="C141" s="204" t="s">
        <v>432</v>
      </c>
      <c r="D141" s="204" t="s">
        <v>165</v>
      </c>
      <c r="E141" s="205" t="s">
        <v>1816</v>
      </c>
      <c r="F141" s="206" t="s">
        <v>1817</v>
      </c>
      <c r="G141" s="207" t="s">
        <v>186</v>
      </c>
      <c r="H141" s="208">
        <v>23.1</v>
      </c>
      <c r="I141" s="209"/>
      <c r="J141" s="210">
        <f>ROUND(I141*H141,2)</f>
        <v>0</v>
      </c>
      <c r="K141" s="206" t="s">
        <v>169</v>
      </c>
      <c r="L141" s="62"/>
      <c r="M141" s="211" t="s">
        <v>23</v>
      </c>
      <c r="N141" s="212" t="s">
        <v>44</v>
      </c>
      <c r="O141" s="43"/>
      <c r="P141" s="213">
        <f>O141*H141</f>
        <v>0</v>
      </c>
      <c r="Q141" s="213">
        <v>2E-05</v>
      </c>
      <c r="R141" s="213">
        <f>Q141*H141</f>
        <v>0.00046200000000000006</v>
      </c>
      <c r="S141" s="213">
        <v>0</v>
      </c>
      <c r="T141" s="214">
        <f>S141*H141</f>
        <v>0</v>
      </c>
      <c r="AR141" s="25" t="s">
        <v>266</v>
      </c>
      <c r="AT141" s="25" t="s">
        <v>165</v>
      </c>
      <c r="AU141" s="25" t="s">
        <v>82</v>
      </c>
      <c r="AY141" s="25" t="s">
        <v>162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5" t="s">
        <v>80</v>
      </c>
      <c r="BK141" s="215">
        <f>ROUND(I141*H141,2)</f>
        <v>0</v>
      </c>
      <c r="BL141" s="25" t="s">
        <v>266</v>
      </c>
      <c r="BM141" s="25" t="s">
        <v>1818</v>
      </c>
    </row>
    <row r="142" spans="2:65" s="1" customFormat="1" ht="25.5" customHeight="1">
      <c r="B142" s="42"/>
      <c r="C142" s="204" t="s">
        <v>437</v>
      </c>
      <c r="D142" s="204" t="s">
        <v>165</v>
      </c>
      <c r="E142" s="205" t="s">
        <v>1819</v>
      </c>
      <c r="F142" s="206" t="s">
        <v>1820</v>
      </c>
      <c r="G142" s="207" t="s">
        <v>186</v>
      </c>
      <c r="H142" s="208">
        <v>61.6</v>
      </c>
      <c r="I142" s="209"/>
      <c r="J142" s="210">
        <f>ROUND(I142*H142,2)</f>
        <v>0</v>
      </c>
      <c r="K142" s="206" t="s">
        <v>169</v>
      </c>
      <c r="L142" s="62"/>
      <c r="M142" s="211" t="s">
        <v>23</v>
      </c>
      <c r="N142" s="212" t="s">
        <v>44</v>
      </c>
      <c r="O142" s="43"/>
      <c r="P142" s="213">
        <f>O142*H142</f>
        <v>0</v>
      </c>
      <c r="Q142" s="213">
        <v>6E-05</v>
      </c>
      <c r="R142" s="213">
        <f>Q142*H142</f>
        <v>0.003696</v>
      </c>
      <c r="S142" s="213">
        <v>0</v>
      </c>
      <c r="T142" s="214">
        <f>S142*H142</f>
        <v>0</v>
      </c>
      <c r="AR142" s="25" t="s">
        <v>266</v>
      </c>
      <c r="AT142" s="25" t="s">
        <v>165</v>
      </c>
      <c r="AU142" s="25" t="s">
        <v>82</v>
      </c>
      <c r="AY142" s="25" t="s">
        <v>162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5" t="s">
        <v>80</v>
      </c>
      <c r="BK142" s="215">
        <f>ROUND(I142*H142,2)</f>
        <v>0</v>
      </c>
      <c r="BL142" s="25" t="s">
        <v>266</v>
      </c>
      <c r="BM142" s="25" t="s">
        <v>1821</v>
      </c>
    </row>
    <row r="143" spans="2:65" s="1" customFormat="1" ht="25.5" customHeight="1">
      <c r="B143" s="42"/>
      <c r="C143" s="204" t="s">
        <v>442</v>
      </c>
      <c r="D143" s="204" t="s">
        <v>165</v>
      </c>
      <c r="E143" s="205" t="s">
        <v>1822</v>
      </c>
      <c r="F143" s="206" t="s">
        <v>1823</v>
      </c>
      <c r="G143" s="207" t="s">
        <v>186</v>
      </c>
      <c r="H143" s="208">
        <v>61.6</v>
      </c>
      <c r="I143" s="209"/>
      <c r="J143" s="210">
        <f>ROUND(I143*H143,2)</f>
        <v>0</v>
      </c>
      <c r="K143" s="206" t="s">
        <v>169</v>
      </c>
      <c r="L143" s="62"/>
      <c r="M143" s="211" t="s">
        <v>23</v>
      </c>
      <c r="N143" s="275" t="s">
        <v>44</v>
      </c>
      <c r="O143" s="276"/>
      <c r="P143" s="277">
        <f>O143*H143</f>
        <v>0</v>
      </c>
      <c r="Q143" s="277">
        <v>2E-05</v>
      </c>
      <c r="R143" s="277">
        <f>Q143*H143</f>
        <v>0.001232</v>
      </c>
      <c r="S143" s="277">
        <v>0</v>
      </c>
      <c r="T143" s="278">
        <f>S143*H143</f>
        <v>0</v>
      </c>
      <c r="AR143" s="25" t="s">
        <v>266</v>
      </c>
      <c r="AT143" s="25" t="s">
        <v>165</v>
      </c>
      <c r="AU143" s="25" t="s">
        <v>82</v>
      </c>
      <c r="AY143" s="25" t="s">
        <v>162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5" t="s">
        <v>80</v>
      </c>
      <c r="BK143" s="215">
        <f>ROUND(I143*H143,2)</f>
        <v>0</v>
      </c>
      <c r="BL143" s="25" t="s">
        <v>266</v>
      </c>
      <c r="BM143" s="25" t="s">
        <v>1824</v>
      </c>
    </row>
    <row r="144" spans="2:12" s="1" customFormat="1" ht="6.95" customHeight="1">
      <c r="B144" s="57"/>
      <c r="C144" s="58"/>
      <c r="D144" s="58"/>
      <c r="E144" s="58"/>
      <c r="F144" s="58"/>
      <c r="G144" s="58"/>
      <c r="H144" s="58"/>
      <c r="I144" s="149"/>
      <c r="J144" s="58"/>
      <c r="K144" s="58"/>
      <c r="L144" s="62"/>
    </row>
  </sheetData>
  <sheetProtection algorithmName="SHA-512" hashValue="Fk+J2fwjdFhu2a48MQdj6gW8WM8wsJHNalgRhgCC3nJpb1pKz7ZqxWZvtgAvXmfakqXfnygpa2uWyrE39Chzbg==" saltValue="p0lu7qA/JJuaCTy9W6w+GV1+P+YhDsYXlVHHvZLa91GLluCPxsGi6KuDSullZnUsI7FuDeapY3k97rDoRVIkCQ==" spinCount="100000" sheet="1" objects="1" scenarios="1" formatColumns="0" formatRows="0" autoFilter="0"/>
  <autoFilter ref="C85:K143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PC</cp:lastModifiedBy>
  <dcterms:created xsi:type="dcterms:W3CDTF">2019-02-22T09:00:50Z</dcterms:created>
  <dcterms:modified xsi:type="dcterms:W3CDTF">2019-02-22T09:03:55Z</dcterms:modified>
  <cp:category/>
  <cp:version/>
  <cp:contentType/>
  <cp:contentStatus/>
</cp:coreProperties>
</file>