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2135" activeTab="0"/>
  </bookViews>
  <sheets>
    <sheet name="Rekapitulace stavby" sheetId="1" r:id="rId1"/>
    <sheet name="SO01 - Objekt" sheetId="2" r:id="rId2"/>
    <sheet name="SO02 - Zdravotně technick..." sheetId="3" r:id="rId3"/>
    <sheet name="SO03 - Vytápění" sheetId="4" r:id="rId4"/>
    <sheet name="SO04 - Vzduchotechnika" sheetId="5" r:id="rId5"/>
    <sheet name="SO05 - Elektroinstalace -..." sheetId="6" r:id="rId6"/>
    <sheet name="ELEKTRO - příloha" sheetId="8" r:id="rId7"/>
    <sheet name="Pokyny pro vyplnění" sheetId="7" r:id="rId8"/>
  </sheets>
  <definedNames>
    <definedName name="_xlnm._FilterDatabase" localSheetId="1" hidden="1">'SO01 - Objekt'!$C$103:$K$493</definedName>
    <definedName name="_xlnm._FilterDatabase" localSheetId="2" hidden="1">'SO02 - Zdravotně technick...'!$C$91:$K$213</definedName>
    <definedName name="_xlnm._FilterDatabase" localSheetId="3" hidden="1">'SO03 - Vytápění'!$C$88:$K$155</definedName>
    <definedName name="_xlnm._FilterDatabase" localSheetId="4" hidden="1">'SO04 - Vzduchotechnika'!$C$86:$K$143</definedName>
    <definedName name="_xlnm._FilterDatabase" localSheetId="5" hidden="1">'SO05 - Elektroinstalace -...'!$C$87:$K$147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Area" localSheetId="1">'SO01 - Objekt'!$C$4:$J$36,'SO01 - Objekt'!$C$42:$J$85,'SO01 - Objekt'!$C$91:$K$493</definedName>
    <definedName name="_xlnm.Print_Area" localSheetId="2">'SO02 - Zdravotně technick...'!$C$4:$J$36,'SO02 - Zdravotně technick...'!$C$42:$J$73,'SO02 - Zdravotně technick...'!$C$79:$K$213</definedName>
    <definedName name="_xlnm.Print_Area" localSheetId="3">'SO03 - Vytápění'!$C$4:$J$36,'SO03 - Vytápění'!$C$42:$J$70,'SO03 - Vytápění'!$C$76:$K$155</definedName>
    <definedName name="_xlnm.Print_Area" localSheetId="4">'SO04 - Vzduchotechnika'!$C$4:$J$36,'SO04 - Vzduchotechnika'!$C$42:$J$68,'SO04 - Vzduchotechnika'!$C$74:$K$143</definedName>
    <definedName name="_xlnm.Print_Area" localSheetId="5">'SO05 - Elektroinstalace -...'!$C$4:$J$36,'SO05 - Elektroinstalace -...'!$C$42:$J$69,'SO05 - Elektroinstalace -...'!$C$75:$K$147</definedName>
    <definedName name="_xlnm.Print_Titles" localSheetId="0">'Rekapitulace stavby'!$49:$49</definedName>
    <definedName name="_xlnm.Print_Titles" localSheetId="1">'SO01 - Objekt'!$103:$103</definedName>
    <definedName name="_xlnm.Print_Titles" localSheetId="2">'SO02 - Zdravotně technick...'!$91:$91</definedName>
    <definedName name="_xlnm.Print_Titles" localSheetId="3">'SO03 - Vytápění'!$88:$88</definedName>
    <definedName name="_xlnm.Print_Titles" localSheetId="4">'SO04 - Vzduchotechnika'!$86:$86</definedName>
    <definedName name="_xlnm.Print_Titles" localSheetId="5">'SO05 - Elektroinstalace -...'!$87:$87</definedName>
  </definedNames>
  <calcPr calcId="152511"/>
</workbook>
</file>

<file path=xl/sharedStrings.xml><?xml version="1.0" encoding="utf-8"?>
<sst xmlns="http://schemas.openxmlformats.org/spreadsheetml/2006/main" count="9656" uniqueCount="1959">
  <si>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</si>
  <si>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</si>
  <si>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</si>
  <si>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</si>
  <si>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</si>
  <si>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</si>
  <si>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</si>
  <si>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{783ddcf3-d1e6-4ba8-9a00-b2d57e0dc8df}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</si>
  <si>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</si>
  <si>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</si>
  <si>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</si>
  <si>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</si>
  <si>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</si>
  <si>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</si>
  <si>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</si>
  <si>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</si>
  <si>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</si>
  <si>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</si>
  <si>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</si>
  <si>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a přístavba objektu na st.p.č. 4069/11, k.ú. Chomutov I.</t>
  </si>
  <si>
    <t>KSO:</t>
  </si>
  <si>
    <t/>
  </si>
  <si>
    <t>CC-CZ:</t>
  </si>
  <si>
    <t>Místo:</t>
  </si>
  <si>
    <t>Chomutov</t>
  </si>
  <si>
    <t>Datum:</t>
  </si>
  <si>
    <t>25. 5. 2018</t>
  </si>
  <si>
    <t>Zadavatel:</t>
  </si>
  <si>
    <t>IČ:</t>
  </si>
  <si>
    <t>Město Chomutov</t>
  </si>
  <si>
    <t>DIČ:</t>
  </si>
  <si>
    <t>Uchazeč:</t>
  </si>
  <si>
    <t>Vyplň údaj</t>
  </si>
  <si>
    <t>Projektant:</t>
  </si>
  <si>
    <t>25494741</t>
  </si>
  <si>
    <t>SM - PROJEKT spol. s.r.o.</t>
  </si>
  <si>
    <t>CZ25494741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</si>
  <si>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</si>
  <si>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</si>
  <si>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</si>
  <si>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</si>
  <si>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</si>
  <si>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</si>
  <si>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</si>
  <si>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</si>
  <si>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</si>
  <si>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</si>
  <si>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</si>
  <si>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</si>
  <si>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</si>
  <si>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</si>
  <si>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</si>
  <si>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</si>
  <si>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</si>
  <si>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</si>
  <si>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</si>
  <si>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</si>
  <si>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</si>
  <si>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</si>
  <si>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</si>
  <si>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</si>
  <si>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</si>
  <si>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</si>
  <si>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</si>
  <si>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</si>
  <si>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</si>
  <si>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</si>
  <si>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</si>
  <si>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</si>
  <si>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</si>
  <si>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</si>
  <si>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</si>
  <si>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</si>
  <si>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</si>
  <si>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</si>
  <si>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</si>
  <si>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</si>
  <si>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</si>
  <si>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</si>
  <si>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</si>
  <si>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Objekt</t>
  </si>
  <si>
    <t>STA</t>
  </si>
  <si>
    <t>1</t>
  </si>
  <si>
    <t>{5ae538f3-316f-4656-a237-0014ca905131}</t>
  </si>
  <si>
    <t>2</t>
  </si>
  <si>
    <t>SO02</t>
  </si>
  <si>
    <t>Zdravotně technické instalace</t>
  </si>
  <si>
    <t>{0a7b8d82-67e1-486e-be45-9e06b833aec4}</t>
  </si>
  <si>
    <t>SO03</t>
  </si>
  <si>
    <t>Vytápění</t>
  </si>
  <si>
    <t>{34d065ca-2597-48ec-9aab-4111391c3513}</t>
  </si>
  <si>
    <t>SO04</t>
  </si>
  <si>
    <t>Vzduchotechnika</t>
  </si>
  <si>
    <t>{ec71770f-5038-4f27-822a-9aa022be3ca6}</t>
  </si>
  <si>
    <t>SO05</t>
  </si>
  <si>
    <t>Elektroinstalace - šatny</t>
  </si>
  <si>
    <t>{b1577dfe-9716-4ea8-81ab-3ee994febf6f}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</si>
  <si>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</si>
  <si>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</si>
  <si>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</si>
  <si>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</si>
  <si>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</si>
  <si>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</si>
  <si>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</si>
  <si>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SO01 - Objekt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</si>
  <si>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</si>
  <si>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</si>
  <si>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</si>
  <si>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</si>
  <si>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</si>
  <si>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</si>
  <si>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</si>
  <si>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</si>
  <si>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</si>
  <si>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</si>
  <si>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</si>
  <si>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</si>
  <si>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</si>
  <si>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</si>
  <si>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</si>
  <si>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</si>
  <si>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</si>
  <si>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</si>
  <si>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</si>
  <si>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</si>
  <si>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</si>
  <si>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</si>
  <si>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</si>
  <si>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</si>
  <si>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</si>
  <si>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</si>
  <si>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</si>
  <si>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</si>
  <si>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</si>
  <si>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</si>
  <si>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</si>
  <si>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</si>
  <si>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</si>
  <si>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</si>
  <si>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</si>
  <si>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</si>
  <si>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</si>
  <si>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</si>
  <si>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</si>
  <si>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</si>
  <si>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</si>
  <si>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</si>
  <si>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</si>
  <si>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</si>
  <si>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</si>
  <si>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</si>
  <si>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</si>
  <si>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</si>
  <si>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</si>
  <si>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</si>
  <si>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</si>
  <si>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</si>
  <si>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</si>
  <si>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</si>
  <si>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m2</t>
  </si>
  <si>
    <t>CS ÚRS 2018 01</t>
  </si>
  <si>
    <t>4</t>
  </si>
  <si>
    <t>1034105722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</si>
  <si>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</si>
  <si>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</si>
  <si>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</si>
  <si>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847440990</t>
  </si>
  <si>
    <t>VV</t>
  </si>
  <si>
    <t>432*0,1</t>
  </si>
  <si>
    <t>-9,3</t>
  </si>
  <si>
    <t>Součet</t>
  </si>
  <si>
    <t>3</t>
  </si>
  <si>
    <t>122201102</t>
  </si>
  <si>
    <t>Odkopávky a prokopávky nezapažené s přehozením výkopku na vzdálenost do 3 m nebo s naložením na dopravní prostředek v hornině tř. 3 přes 100 do 1 000 m3</t>
  </si>
  <si>
    <t>1567986840</t>
  </si>
  <si>
    <t>432*0,35</t>
  </si>
  <si>
    <t>-24*0,35</t>
  </si>
  <si>
    <t>-32,55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</si>
  <si>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</si>
  <si>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</si>
  <si>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507940420</t>
  </si>
  <si>
    <t>5</t>
  </si>
  <si>
    <t>131201101</t>
  </si>
  <si>
    <t>Hloubení nezapažených jam a zářezů s urovnáním dna do předepsaného profilu a spádu v hornině tř. 3 do 100 m3</t>
  </si>
  <si>
    <t>1068805830</t>
  </si>
  <si>
    <t>0,4*0,4*0,95*8</t>
  </si>
  <si>
    <t>6</t>
  </si>
  <si>
    <t>131201109</t>
  </si>
  <si>
    <t>Hloubení nezapažených jam a zářezů s urovnáním dna do předepsaného profilu a spádu Příplatek k cenám za lepivost horniny tř. 3</t>
  </si>
  <si>
    <t>-389574243</t>
  </si>
  <si>
    <t>7</t>
  </si>
  <si>
    <t>132201101</t>
  </si>
  <si>
    <t>Hloubení zapažených i nezapažených rýh šířky do 600 mm s urovnáním dna do předepsaného profilu a spádu v hornině tř. 3 do 100 m3</t>
  </si>
  <si>
    <t>865877975</t>
  </si>
  <si>
    <t>141*0,4*1</t>
  </si>
  <si>
    <t>11*0,3*1</t>
  </si>
  <si>
    <t>-17,5*0,4*1</t>
  </si>
  <si>
    <t>-15,45</t>
  </si>
  <si>
    <t>8</t>
  </si>
  <si>
    <t>132201109</t>
  </si>
  <si>
    <t>Hloubení zapažených i nezapažených rýh šířky do 600 mm s urovnáním dna do předepsaného profilu a spádu v hornině tř. 3 Příplatek k cenám za lepivost horniny tř. 3</t>
  </si>
  <si>
    <t>1637608873</t>
  </si>
  <si>
    <t>9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</si>
  <si>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</si>
  <si>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</si>
  <si>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1530406418</t>
  </si>
  <si>
    <t>196,7</t>
  </si>
  <si>
    <t>-48</t>
  </si>
  <si>
    <t>10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</si>
  <si>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</si>
  <si>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</si>
  <si>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1948357428</t>
  </si>
  <si>
    <t>11</t>
  </si>
  <si>
    <t>167101102</t>
  </si>
  <si>
    <t>Nakládání, skládání a překládání neulehlého výkopku nebo sypaniny nakládání, množství přes 100 m3, z hornin tř. 1 až 4</t>
  </si>
  <si>
    <t>-1698203975</t>
  </si>
  <si>
    <t>12</t>
  </si>
  <si>
    <t>171201201</t>
  </si>
  <si>
    <t>Uložení sypaniny na skládky</t>
  </si>
  <si>
    <t>339606413</t>
  </si>
  <si>
    <t>13</t>
  </si>
  <si>
    <t>171201211</t>
  </si>
  <si>
    <t>Poplatek za uložení stavebního odpadu na skládce (skládkovné) zeminy a kameniva zatříděného do Katalogu odpadů pod kódem 170 504</t>
  </si>
  <si>
    <t>t</t>
  </si>
  <si>
    <t>-1330382878</t>
  </si>
  <si>
    <t>148,7*2,1</t>
  </si>
  <si>
    <t>14</t>
  </si>
  <si>
    <t>181301101</t>
  </si>
  <si>
    <t>Rozprostření a urovnání ornice v rovině nebo ve svahu sklonu do 1:5 při souvislé ploše do 500 m2, tl. vrstvy do 100 mm</t>
  </si>
  <si>
    <t>-1217589200</t>
  </si>
  <si>
    <t>408</t>
  </si>
  <si>
    <t>-93</t>
  </si>
  <si>
    <t>181411131</t>
  </si>
  <si>
    <t>Založení trávníku na půdě předem připravené plochy do 1000 m2 výsevem včetně utažení parkového v rovině nebo na svahu do 1:5</t>
  </si>
  <si>
    <t>CS ÚRS 2015 02</t>
  </si>
  <si>
    <t>1074579187</t>
  </si>
  <si>
    <t>16</t>
  </si>
  <si>
    <t>M</t>
  </si>
  <si>
    <t>005724100</t>
  </si>
  <si>
    <t>Osiva pícnin směsi travní balení obvykle 25 kg parková</t>
  </si>
  <si>
    <t>kg</t>
  </si>
  <si>
    <t>-761296174</t>
  </si>
  <si>
    <t>315*0,015 'Přepočtené koeficientem množství</t>
  </si>
  <si>
    <t>17</t>
  </si>
  <si>
    <t>182303111</t>
  </si>
  <si>
    <t>Doplnění zeminy nebo substrátu na travnatých plochách tloušťky do 50 mm v rovině nebo na svahu do 1:5</t>
  </si>
  <si>
    <t>-1121184964</t>
  </si>
  <si>
    <t>18</t>
  </si>
  <si>
    <t>103715000</t>
  </si>
  <si>
    <t>Hnojiva humusová substrát pro trávníky A      VL</t>
  </si>
  <si>
    <t>-119754248</t>
  </si>
  <si>
    <t>315*0,06</t>
  </si>
  <si>
    <t>Zakládání</t>
  </si>
  <si>
    <t>19</t>
  </si>
  <si>
    <t>213141111</t>
  </si>
  <si>
    <t>Zřízení vrstvy z geotextilie filtrační, separační, odvodňovací, ochranné, výztužné nebo protierozní v rovině nebo ve sklonu do 1:5, šířky do 3 m</t>
  </si>
  <si>
    <t>535031278</t>
  </si>
  <si>
    <t>358</t>
  </si>
  <si>
    <t>20</t>
  </si>
  <si>
    <t>69311199</t>
  </si>
  <si>
    <t>geotextilie netkaná PES+PP 300 g/m2</t>
  </si>
  <si>
    <t>223823556</t>
  </si>
  <si>
    <t>265*1,15 'Přepočtené koeficientem množství</t>
  </si>
  <si>
    <t>271572211</t>
  </si>
  <si>
    <t>Podsyp pod základové konstrukce se zhutněním a urovnáním povrchu ze štěrkopísku netříděného</t>
  </si>
  <si>
    <t>-380798436</t>
  </si>
  <si>
    <t>358*0,15</t>
  </si>
  <si>
    <t>-93*0,15</t>
  </si>
  <si>
    <t>22</t>
  </si>
  <si>
    <t>273313811</t>
  </si>
  <si>
    <t>Základy z betonu prostého desky z betonu kamenem neprokládaného tř. C 25/30</t>
  </si>
  <si>
    <t>776299048</t>
  </si>
  <si>
    <t>383*0,15</t>
  </si>
  <si>
    <t>-25*0,15</t>
  </si>
  <si>
    <t>23</t>
  </si>
  <si>
    <t>273362021</t>
  </si>
  <si>
    <t>Výztuž základů desek ze svařovaných sítí z drátů typu KARI</t>
  </si>
  <si>
    <t>624701289</t>
  </si>
  <si>
    <t>358*0,004335*2*1,2</t>
  </si>
  <si>
    <t>-93*0,004335*2*1,2</t>
  </si>
  <si>
    <t>24</t>
  </si>
  <si>
    <t>274313611</t>
  </si>
  <si>
    <t>Základy z betonu prostého pasy betonu kamenem neprokládaného tř. C 16/20</t>
  </si>
  <si>
    <t>2056894128</t>
  </si>
  <si>
    <t>124*0,4*0,9</t>
  </si>
  <si>
    <t>11*0,3*0,9</t>
  </si>
  <si>
    <t>-13,905</t>
  </si>
  <si>
    <t>25</t>
  </si>
  <si>
    <t>274313811</t>
  </si>
  <si>
    <t>Základy z betonu prostého pasy betonu kamenem neprokládaného tř. C 25/30</t>
  </si>
  <si>
    <t>469128186</t>
  </si>
  <si>
    <t>141*0,4*0,05</t>
  </si>
  <si>
    <t>11*0,3*0,05</t>
  </si>
  <si>
    <t>-0,773</t>
  </si>
  <si>
    <t>26</t>
  </si>
  <si>
    <t>275311611</t>
  </si>
  <si>
    <t>Základy z betonu prostého patky a bloky z betonu kamenem prokládaného tř. C 16/20</t>
  </si>
  <si>
    <t>-1619564936</t>
  </si>
  <si>
    <t>0,4*0,4*0,75*8</t>
  </si>
  <si>
    <t>Svislé a kompletní konstrukce</t>
  </si>
  <si>
    <t>27</t>
  </si>
  <si>
    <t>13R</t>
  </si>
  <si>
    <t xml:space="preserve">M+D Systémové překlady v příčkách </t>
  </si>
  <si>
    <t>kpl</t>
  </si>
  <si>
    <t>453600602</t>
  </si>
  <si>
    <t>28</t>
  </si>
  <si>
    <t>310239211</t>
  </si>
  <si>
    <t>Zazdívka otvorů ve zdivu nadzákladovém cihlami pálenými plochy přes 1 m2 do 4 m2 na maltu vápenocementovou</t>
  </si>
  <si>
    <t>-482476764</t>
  </si>
  <si>
    <t>(0,235+0,56+1,47+0,47+0,56+1,47+0,47+0,62+1,47+1+0,345+0,175+0,57)*0,39*2</t>
  </si>
  <si>
    <t>29</t>
  </si>
  <si>
    <t>311235121</t>
  </si>
  <si>
    <t>Zdivo jednovrstvé z cihel děrovaných broušených na celoplošnou tenkovrstvou maltu, pevnost cihel do P10, tl. zdiva 200 mm</t>
  </si>
  <si>
    <t>1688967324</t>
  </si>
  <si>
    <t>30*2,7</t>
  </si>
  <si>
    <t>30</t>
  </si>
  <si>
    <t>311235141</t>
  </si>
  <si>
    <t>Zdivo jednovrstvé z cihel děrovaných broušených na celoplošnou tenkovrstvou maltu, pevnost cihel přes P10 do P15, tl. zdiva 240 mm</t>
  </si>
  <si>
    <t>-988405772</t>
  </si>
  <si>
    <t>140*0,4</t>
  </si>
  <si>
    <t>31</t>
  </si>
  <si>
    <t>311235151</t>
  </si>
  <si>
    <t>Zdivo jednovrstvé z cihel děrovaných broušených na celoplošnou tenkovrstvou maltu, pevnost cihel do P10, tl. zdiva 300 mm</t>
  </si>
  <si>
    <t>-240353585</t>
  </si>
  <si>
    <t>47,8*2,7</t>
  </si>
  <si>
    <t>-15,228</t>
  </si>
  <si>
    <t>32</t>
  </si>
  <si>
    <t>311235211</t>
  </si>
  <si>
    <t>Zdivo jednovrstvé z cihel děrovaných broušených na celoplošnou tenkovrstvou maltu, pevnost cihel do P10, tl. zdiva 440 mm</t>
  </si>
  <si>
    <t>-298678375</t>
  </si>
  <si>
    <t>101,3*2,5</t>
  </si>
  <si>
    <t>-45</t>
  </si>
  <si>
    <t>-13*2,5</t>
  </si>
  <si>
    <t>-72,75</t>
  </si>
  <si>
    <t>33</t>
  </si>
  <si>
    <t>317941123</t>
  </si>
  <si>
    <t>Osazování ocelových válcovaných nosníků na zdivu I nebo IE nebo U nebo UE nebo L č. 14 až 22 nebo výšky do 220 mm</t>
  </si>
  <si>
    <t>570913890</t>
  </si>
  <si>
    <t>1,9*0,02*2</t>
  </si>
  <si>
    <t>1,4*2*0,016*2</t>
  </si>
  <si>
    <t>2,4*6*0,016*2</t>
  </si>
  <si>
    <t>1,15*0,014*2</t>
  </si>
  <si>
    <t>1,8*2*0,014*2</t>
  </si>
  <si>
    <t>1,3*4*0,014*2</t>
  </si>
  <si>
    <t>1,1*8*0,014*2</t>
  </si>
  <si>
    <t>1,2*5*0,014*2</t>
  </si>
  <si>
    <t>1,5*2*0,014*2</t>
  </si>
  <si>
    <t>2*0,016*2</t>
  </si>
  <si>
    <t>1,1*2*0,016*2</t>
  </si>
  <si>
    <t>34</t>
  </si>
  <si>
    <t>13010746</t>
  </si>
  <si>
    <t>ocel profilová IPE 140 jakost 11 375</t>
  </si>
  <si>
    <t>-711966802</t>
  </si>
  <si>
    <t>35</t>
  </si>
  <si>
    <t>13010748</t>
  </si>
  <si>
    <t>ocel profilová IPE 160 jakost 11 375</t>
  </si>
  <si>
    <t>-2146528253</t>
  </si>
  <si>
    <t>36</t>
  </si>
  <si>
    <t>13010750</t>
  </si>
  <si>
    <t>ocel profilová IPE 180 jakost 11 375</t>
  </si>
  <si>
    <t>1469684592</t>
  </si>
  <si>
    <t>37</t>
  </si>
  <si>
    <t>342244221</t>
  </si>
  <si>
    <t>Příčky jednoduché z cihel děrovaných broušených, na tenkovrstvou maltu, pevnost cihel do P15, tl. příčky 140 mm</t>
  </si>
  <si>
    <t>1088087053</t>
  </si>
  <si>
    <t>104,8*2,7</t>
  </si>
  <si>
    <t>-29,538</t>
  </si>
  <si>
    <t>Vodorovné konstrukce</t>
  </si>
  <si>
    <t>38</t>
  </si>
  <si>
    <t>411121125</t>
  </si>
  <si>
    <t>Montáž prefabrikovaných železobetonových stropů se zalitím spár, včetně podpěrné konstrukce, na cementovou maltu ze stropních panelů šířky do 1200 mm a délky přes 3800 do 7000 mm</t>
  </si>
  <si>
    <t>kus</t>
  </si>
  <si>
    <t>96374614</t>
  </si>
  <si>
    <t>39</t>
  </si>
  <si>
    <t>59346867</t>
  </si>
  <si>
    <t>panel stropní předpjatý 100x119x20 cm, 5x + 0</t>
  </si>
  <si>
    <t>m</t>
  </si>
  <si>
    <t>-644628368</t>
  </si>
  <si>
    <t>6,2*9</t>
  </si>
  <si>
    <t>5,7*18</t>
  </si>
  <si>
    <t>5,3*2</t>
  </si>
  <si>
    <t>1,8*9</t>
  </si>
  <si>
    <t>40</t>
  </si>
  <si>
    <t>R074522</t>
  </si>
  <si>
    <t>panel stropní předpjatý 100x70x20cm</t>
  </si>
  <si>
    <t>-2146059252</t>
  </si>
  <si>
    <t>6+2</t>
  </si>
  <si>
    <t>41</t>
  </si>
  <si>
    <t>R12301</t>
  </si>
  <si>
    <t>panel stropní předpjaty 100x30x20cm</t>
  </si>
  <si>
    <t>1698620408</t>
  </si>
  <si>
    <t>42</t>
  </si>
  <si>
    <t>R123056</t>
  </si>
  <si>
    <t>panel stropní předpjaty 100x80x20cm</t>
  </si>
  <si>
    <t>1608302756</t>
  </si>
  <si>
    <t>43</t>
  </si>
  <si>
    <t>411388531</t>
  </si>
  <si>
    <t>Zabetonování otvorů ve stropech nebo v klenbách včetně lešení, bednění, odbednění a výztuže (materiál v ceně) ve stropech železobetonových, tvárnicových a prefabrikovaných</t>
  </si>
  <si>
    <t>-2080785694</t>
  </si>
  <si>
    <t>8*0,17*0,2</t>
  </si>
  <si>
    <t>44</t>
  </si>
  <si>
    <t>417321414</t>
  </si>
  <si>
    <t>Ztužující pásy a věnce z betonu železového (bez výztuže) tř. C 20/25</t>
  </si>
  <si>
    <t>-1129967896</t>
  </si>
  <si>
    <t>3,9+2,9</t>
  </si>
  <si>
    <t>45</t>
  </si>
  <si>
    <t>417351115</t>
  </si>
  <si>
    <t>Bednění bočnic ztužujících pásů a věnců včetně vzpěr zřízení</t>
  </si>
  <si>
    <t>-829094731</t>
  </si>
  <si>
    <t>58*0,25*2</t>
  </si>
  <si>
    <t>58*0,2*2</t>
  </si>
  <si>
    <t>46</t>
  </si>
  <si>
    <t>417351116</t>
  </si>
  <si>
    <t>Bednění bočnic ztužujících pásů a věnců včetně vzpěr odstranění</t>
  </si>
  <si>
    <t>-305773291</t>
  </si>
  <si>
    <t>47</t>
  </si>
  <si>
    <t>417361821</t>
  </si>
  <si>
    <t>Výztuž ztužujících pásů a věnců z betonářské oceli 10 505 (R) nebo BSt 500</t>
  </si>
  <si>
    <t>-1536597137</t>
  </si>
  <si>
    <t>58*4*0,000888*1,2*2</t>
  </si>
  <si>
    <t>232*0,000222*1,2*2</t>
  </si>
  <si>
    <t>Komunikace pozemní</t>
  </si>
  <si>
    <t>48</t>
  </si>
  <si>
    <t>564871111</t>
  </si>
  <si>
    <t>Podklad ze štěrkodrti ŠD s rozprostřením a zhutněním, po zhutnění tl. 250 mm</t>
  </si>
  <si>
    <t>1840687055</t>
  </si>
  <si>
    <t>49</t>
  </si>
  <si>
    <t>596211111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</si>
  <si>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přes 50 do 100 m2</t>
  </si>
  <si>
    <t>-1804963273</t>
  </si>
  <si>
    <t>Úpravy povrchů, podlahy a osazování výplní</t>
  </si>
  <si>
    <t>50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</si>
  <si>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</si>
  <si>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</si>
  <si>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215247499</t>
  </si>
  <si>
    <t>-73,7</t>
  </si>
  <si>
    <t>51</t>
  </si>
  <si>
    <t>612135101</t>
  </si>
  <si>
    <t>Hrubá výplň rýh maltou jakékoli šířky rýhy ve stěnách</t>
  </si>
  <si>
    <t>-396335370</t>
  </si>
  <si>
    <t>50*0,1</t>
  </si>
  <si>
    <t>-1,5</t>
  </si>
  <si>
    <t>52</t>
  </si>
  <si>
    <t>612321141</t>
  </si>
  <si>
    <t>Omítka vápenocementová vnitřních ploch nanášená ručně dvouvrstvá, tloušťky jádrové omítky do 10 mm a tloušťky štuku do 3 mm štuková svislých konstrukcí stěn</t>
  </si>
  <si>
    <t>-1477259912</t>
  </si>
  <si>
    <t>1255</t>
  </si>
  <si>
    <t>-70,3</t>
  </si>
  <si>
    <t>-428</t>
  </si>
  <si>
    <t>-7</t>
  </si>
  <si>
    <t>-39</t>
  </si>
  <si>
    <t>-144,78</t>
  </si>
  <si>
    <t>53</t>
  </si>
  <si>
    <t>612321191</t>
  </si>
  <si>
    <t>Omítka vápenocementová vnitřních ploch nanášená ručně Příplatek k cenám za každých dalších i započatých 5 mm tloušťky omítky přes 10 mm stěn</t>
  </si>
  <si>
    <t>-1735698887</t>
  </si>
  <si>
    <t>710,7*2</t>
  </si>
  <si>
    <t>-289,56</t>
  </si>
  <si>
    <t>-144,78*2</t>
  </si>
  <si>
    <t>54</t>
  </si>
  <si>
    <t>622142001</t>
  </si>
  <si>
    <t>Potažení vnějších ploch pletivem v ploše nebo pruzích, na plném podkladu sklovláknitým vtlačením do tmelu stěn</t>
  </si>
  <si>
    <t>2048560782</t>
  </si>
  <si>
    <t>55</t>
  </si>
  <si>
    <t>622221011</t>
  </si>
  <si>
    <t>Montáž kontaktního zateplení z desek z minerální vlny s podélnou orientací vláken na vnější stěny, tloušťky desek přes 40 do 80 mm</t>
  </si>
  <si>
    <t>1793306022</t>
  </si>
  <si>
    <t>35*3,5</t>
  </si>
  <si>
    <t>130*1</t>
  </si>
  <si>
    <t>-33,9*1</t>
  </si>
  <si>
    <t>56</t>
  </si>
  <si>
    <t>63151520</t>
  </si>
  <si>
    <t>deska izolační minerální kontaktních fasád podélné vlákno λ=0,036 tl 60mm</t>
  </si>
  <si>
    <t>-1866687713</t>
  </si>
  <si>
    <t>218,6*1,02 'Přepočtené koeficientem množství</t>
  </si>
  <si>
    <t>57</t>
  </si>
  <si>
    <t>622222051</t>
  </si>
  <si>
    <t>Montáž kontaktního zateplení vnějšího ostění, nadpraží nebo parapetu z desek z minerální vlny s podélnou nebo kolmou orientací vláken hloubky špalet přes 200 do 400 mm, tloušťky desek do 40 mm</t>
  </si>
  <si>
    <t>-796659428</t>
  </si>
  <si>
    <t>58</t>
  </si>
  <si>
    <t>63151518</t>
  </si>
  <si>
    <t>deska izolační minerální kontaktních fasád podélné vlákno λ=0,036 tl 40mm</t>
  </si>
  <si>
    <t>-1713530401</t>
  </si>
  <si>
    <t>150*0,3</t>
  </si>
  <si>
    <t>45*1,1 'Přepočtené koeficientem množství</t>
  </si>
  <si>
    <t>59</t>
  </si>
  <si>
    <t>622252001</t>
  </si>
  <si>
    <t>Montáž lišt kontaktního zateplení zakládacích soklových připevněných hmoždinkami</t>
  </si>
  <si>
    <t>273800412</t>
  </si>
  <si>
    <t>60</t>
  </si>
  <si>
    <t>59051632</t>
  </si>
  <si>
    <t>lišta zakládací pro telpelně izolační desky do roviny 73 mm tl 1,0 mm</t>
  </si>
  <si>
    <t>-829067122</t>
  </si>
  <si>
    <t>40*1,05 'Přepočtené koeficientem množství</t>
  </si>
  <si>
    <t>61</t>
  </si>
  <si>
    <t>622252002</t>
  </si>
  <si>
    <t>Montáž lišt kontaktního zateplení ostatních stěnových, dilatačních apod. lepených do tmelu</t>
  </si>
  <si>
    <t>-484613714</t>
  </si>
  <si>
    <t>62</t>
  </si>
  <si>
    <t>59051480</t>
  </si>
  <si>
    <t>profil rohový Al s tkaninou kontaktního zateplení</t>
  </si>
  <si>
    <t>1130231650</t>
  </si>
  <si>
    <t>128,571428571429*1,05 'Přepočtené koeficientem množství</t>
  </si>
  <si>
    <t>63</t>
  </si>
  <si>
    <t>59051476</t>
  </si>
  <si>
    <t>profil okenní začišťovací se sklovláknitou armovací tkaninou 9 mm/2,4 m</t>
  </si>
  <si>
    <t>-1592847333</t>
  </si>
  <si>
    <t>42,8571428571429*1,05 'Přepočtené koeficientem množství</t>
  </si>
  <si>
    <t>64</t>
  </si>
  <si>
    <t>59051512</t>
  </si>
  <si>
    <t>profil parapetní se sklovláknitou armovací tkaninou PVC 2 m</t>
  </si>
  <si>
    <t>998628352</t>
  </si>
  <si>
    <t>65</t>
  </si>
  <si>
    <t>622511011</t>
  </si>
  <si>
    <t>Omítka tenkovrstvá akrylátová vnějších ploch probarvená, včetně penetrace podkladu zrnitá, tloušťky 1,5 mm stěn</t>
  </si>
  <si>
    <t>212347847</t>
  </si>
  <si>
    <t>252,5+214+49,5+145</t>
  </si>
  <si>
    <t>66</t>
  </si>
  <si>
    <t>631311114</t>
  </si>
  <si>
    <t>Mazanina z betonu prostého bez zvýšených nároků na prostředí tl. přes 50 do 80 mm tř. C 16/20</t>
  </si>
  <si>
    <t>1797748302</t>
  </si>
  <si>
    <t>358*0,065</t>
  </si>
  <si>
    <t>170*0,065</t>
  </si>
  <si>
    <t>-5,98</t>
  </si>
  <si>
    <t>67</t>
  </si>
  <si>
    <t>631362021</t>
  </si>
  <si>
    <t>Výztuž mazanin ze svařovaných sítí z drátů typu KARI</t>
  </si>
  <si>
    <t>32545297</t>
  </si>
  <si>
    <t>358*0,003033</t>
  </si>
  <si>
    <t>170*0,003033</t>
  </si>
  <si>
    <t>0,279</t>
  </si>
  <si>
    <t>Ostatní konstrukce a práce, bourání</t>
  </si>
  <si>
    <t>68</t>
  </si>
  <si>
    <t>41536R</t>
  </si>
  <si>
    <t xml:space="preserve">Demontáž oplocení </t>
  </si>
  <si>
    <t>1303008488</t>
  </si>
  <si>
    <t>69</t>
  </si>
  <si>
    <t>4513R</t>
  </si>
  <si>
    <t xml:space="preserve">M+D Nápis s vlastní ocelovou konstrukcí se zavětrováním dle PD </t>
  </si>
  <si>
    <t>345395705</t>
  </si>
  <si>
    <t>70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</si>
  <si>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</si>
  <si>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</si>
  <si>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-1034197637</t>
  </si>
  <si>
    <t>90-14,5</t>
  </si>
  <si>
    <t>71</t>
  </si>
  <si>
    <t>59217007</t>
  </si>
  <si>
    <t>obrubník betonový parkový 50x8x20cm</t>
  </si>
  <si>
    <t>1667246849</t>
  </si>
  <si>
    <t>72</t>
  </si>
  <si>
    <t>941211111</t>
  </si>
  <si>
    <t>Montáž lešení řadového rámového lehkého pracovního s podlahami s provozním zatížením tř. 3 do 200 kg/m2 šířky tř. SW06 přes 0,6 do 0,9 m, výšky do 10 m</t>
  </si>
  <si>
    <t>-2034428801</t>
  </si>
  <si>
    <t>140*3,5</t>
  </si>
  <si>
    <t>-119</t>
  </si>
  <si>
    <t>73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</si>
  <si>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</si>
  <si>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</si>
  <si>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-1811693689</t>
  </si>
  <si>
    <t>371*60</t>
  </si>
  <si>
    <t>74</t>
  </si>
  <si>
    <t>941211811</t>
  </si>
  <si>
    <t>Demontáž lešení řadového rámového lehkého pracovního s provozním zatížením tř. 3 do 200 kg/m2 šířky tř. SW06 přes 0,6 do 0,9 m, výšky do 10 m</t>
  </si>
  <si>
    <t>280245222</t>
  </si>
  <si>
    <t>75</t>
  </si>
  <si>
    <t>949101112</t>
  </si>
  <si>
    <t>Lešení pomocné pracovní pro objekty pozemních staveb pro zatížení do 150 kg/m2, o výšce lešeňové podlahy přes 1,9 do 3,5 m</t>
  </si>
  <si>
    <t>-1898603051</t>
  </si>
  <si>
    <t>76</t>
  </si>
  <si>
    <t>962032231</t>
  </si>
  <si>
    <t>Bourání zdiva nadzákladového z cihel nebo tvárnic z cihel pálených nebo vápenopískových, na maltu vápennou nebo vápenocementovou, objemu přes 1 m3</t>
  </si>
  <si>
    <t>134523786</t>
  </si>
  <si>
    <t>48*0,2*2,5</t>
  </si>
  <si>
    <t>8*0,1*2,6</t>
  </si>
  <si>
    <t>8,2*0,39*2,3</t>
  </si>
  <si>
    <t>77</t>
  </si>
  <si>
    <t>974032133</t>
  </si>
  <si>
    <t>Vysekání rýh ve stěnách nebo příčkách z dutých cihel, tvárnic, desek z dutých cihel nebo tvárnic do hl. 50 mm a šířky do 100 mm</t>
  </si>
  <si>
    <t>-518336356</t>
  </si>
  <si>
    <t>78</t>
  </si>
  <si>
    <t>977131119</t>
  </si>
  <si>
    <t>Vrty příklepovými vrtáky do cihelného zdiva nebo prostého betonu průměru přes 28 do 32 mm</t>
  </si>
  <si>
    <t>1356036174</t>
  </si>
  <si>
    <t>79</t>
  </si>
  <si>
    <t>977151112</t>
  </si>
  <si>
    <t>Jádrové vrty diamantovými korunkami do stavebních materiálů (železobetonu, betonu, cihel, obkladů, dlažeb, kamene) průměru přes 35 do 40 mm</t>
  </si>
  <si>
    <t>-588261888</t>
  </si>
  <si>
    <t>80</t>
  </si>
  <si>
    <t>977151121</t>
  </si>
  <si>
    <t>Jádrové vrty diamantovými korunkami do stavebních materiálů (železobetonu, betonu, cihel, obkladů, dlažeb, kamene) průměru přes 110 do 120 mm</t>
  </si>
  <si>
    <t>-1234139980</t>
  </si>
  <si>
    <t>81</t>
  </si>
  <si>
    <t>977151128</t>
  </si>
  <si>
    <t>Jádrové vrty diamantovými korunkami do stavebních materiálů (železobetonu, betonu, cihel, obkladů, dlažeb, kamene) průměru přes 250 do 300 mm</t>
  </si>
  <si>
    <t>-301560464</t>
  </si>
  <si>
    <t>82</t>
  </si>
  <si>
    <t>985111111</t>
  </si>
  <si>
    <t>Otlučení nebo odsekání vrstev omítek stěn</t>
  </si>
  <si>
    <t>1813737673</t>
  </si>
  <si>
    <t>516</t>
  </si>
  <si>
    <t>83</t>
  </si>
  <si>
    <t>985111121</t>
  </si>
  <si>
    <t>Otlučení nebo odsekání vrstev omítek líce kleneb a podhledů</t>
  </si>
  <si>
    <t>-1763971842</t>
  </si>
  <si>
    <t>84</t>
  </si>
  <si>
    <t>R084516</t>
  </si>
  <si>
    <t>M+D - R - Revizní otvory s dvířky plastové 200x200mm</t>
  </si>
  <si>
    <t>786821211</t>
  </si>
  <si>
    <t>997</t>
  </si>
  <si>
    <t>Přesun sutě</t>
  </si>
  <si>
    <t>85</t>
  </si>
  <si>
    <t>997013111</t>
  </si>
  <si>
    <t>Vnitrostaveništní doprava suti a vybouraných hmot vodorovně do 50 m svisle s použitím mechanizace pro budovy a haly výšky do 6 m</t>
  </si>
  <si>
    <t>-1482254272</t>
  </si>
  <si>
    <t>86</t>
  </si>
  <si>
    <t>997013501</t>
  </si>
  <si>
    <t>Odvoz suti a vybouraných hmot na skládku nebo meziskládku se složením, na vzdálenost do 1 km</t>
  </si>
  <si>
    <t>-349302908</t>
  </si>
  <si>
    <t>87</t>
  </si>
  <si>
    <t>997013509</t>
  </si>
  <si>
    <t>Odvoz suti a vybouraných hmot na skládku nebo meziskládku se složením, na vzdálenost Příplatek k ceně za každý další i započatý 1 km přes 1 km</t>
  </si>
  <si>
    <t>1757445778</t>
  </si>
  <si>
    <t>157,359*4</t>
  </si>
  <si>
    <t>88</t>
  </si>
  <si>
    <t>997013802</t>
  </si>
  <si>
    <t>Poplatek za uložení stavebního odpadu na skládce (skládkovné) z armovaného betonu zatříděného do Katalogu odpadů pod kódem 170 101</t>
  </si>
  <si>
    <t>-1477394633</t>
  </si>
  <si>
    <t>89</t>
  </si>
  <si>
    <t>997013803</t>
  </si>
  <si>
    <t>Poplatek za uložení stavebního odpadu na skládce (skládkovné) cihelného zatříděného do Katalogu odpadů pod kódem 170 102</t>
  </si>
  <si>
    <t>-1152679629</t>
  </si>
  <si>
    <t>90</t>
  </si>
  <si>
    <t>997013814</t>
  </si>
  <si>
    <t>Poplatek za uložení stavebního odpadu na skládce (skládkovné) z izolačních materiálů zatříděného do Katalogu odpadů pod kódem 170 604</t>
  </si>
  <si>
    <t>-136254272</t>
  </si>
  <si>
    <t>91</t>
  </si>
  <si>
    <t>997013831</t>
  </si>
  <si>
    <t>Poplatek za uložení stavebního odpadu na skládce (skládkovné) směsného stavebního a demoličního zatříděného do Katalogu odpadů pod kódem 170 904</t>
  </si>
  <si>
    <t>-1253345007</t>
  </si>
  <si>
    <t>56,803-0,139</t>
  </si>
  <si>
    <t>998</t>
  </si>
  <si>
    <t>Přesun hmot</t>
  </si>
  <si>
    <t>92</t>
  </si>
  <si>
    <t>998011001</t>
  </si>
  <si>
    <t>Přesun hmot pro budovy občanské výstavby, bydlení, výrobu a služby s nosnou svislou konstrukcí zděnou z cihel, tvárnic nebo kamene vodorovná dopravní vzdálenost do 100 m pro budovy výšky do 6 m</t>
  </si>
  <si>
    <t>1459105070</t>
  </si>
  <si>
    <t>PSV</t>
  </si>
  <si>
    <t>Práce a dodávky PSV</t>
  </si>
  <si>
    <t>711</t>
  </si>
  <si>
    <t>Izolace proti vodě, vlhkosti a plynům</t>
  </si>
  <si>
    <t>93</t>
  </si>
  <si>
    <t>711111001</t>
  </si>
  <si>
    <t>Provedení izolace proti zemní vlhkosti natěradly a tmely za studena na ploše vodorovné V nátěrem penetračním</t>
  </si>
  <si>
    <t>-1960451904</t>
  </si>
  <si>
    <t>530-92</t>
  </si>
  <si>
    <t>94</t>
  </si>
  <si>
    <t>11163150</t>
  </si>
  <si>
    <t>lak asfaltový penetrační</t>
  </si>
  <si>
    <t>60431651</t>
  </si>
  <si>
    <t>438*0,0003 'Přepočtené koeficientem množství</t>
  </si>
  <si>
    <t>95</t>
  </si>
  <si>
    <t>711111002</t>
  </si>
  <si>
    <t>Provedení izolace proti zemní vlhkosti natěradly a tmely za studena na ploše vodorovné V nátěrem lakem asfaltovým</t>
  </si>
  <si>
    <t>1436083458</t>
  </si>
  <si>
    <t>440-92</t>
  </si>
  <si>
    <t>96</t>
  </si>
  <si>
    <t>11163152</t>
  </si>
  <si>
    <t>lak asfaltový izolační</t>
  </si>
  <si>
    <t>-139064464</t>
  </si>
  <si>
    <t>348*0,00035 'Přepočtené koeficientem množství</t>
  </si>
  <si>
    <t>97</t>
  </si>
  <si>
    <t>711141559</t>
  </si>
  <si>
    <t>Provedení izolace proti zemní vlhkosti pásy přitavením NAIP na ploše vodorovné V</t>
  </si>
  <si>
    <t>-59887208</t>
  </si>
  <si>
    <t>440+530</t>
  </si>
  <si>
    <t>-184</t>
  </si>
  <si>
    <t>98</t>
  </si>
  <si>
    <t>62832001</t>
  </si>
  <si>
    <t>pás těžký asfaltovaný V 60 S 35</t>
  </si>
  <si>
    <t>564084856</t>
  </si>
  <si>
    <t>320,869565217391*1,15 'Přepočtené koeficientem množství</t>
  </si>
  <si>
    <t>99</t>
  </si>
  <si>
    <t>62821109</t>
  </si>
  <si>
    <t>pás asfaltovaný s krycí vrstvouminerálním posypem R330 H</t>
  </si>
  <si>
    <t>-1510041628</t>
  </si>
  <si>
    <t>560-92</t>
  </si>
  <si>
    <t>468*1,05 'Přepočtené koeficientem množství</t>
  </si>
  <si>
    <t>100</t>
  </si>
  <si>
    <t>998711101</t>
  </si>
  <si>
    <t>Přesun hmot pro izolace proti vodě, vlhkosti a plynům stanovený z hmotnosti přesunovaného materiálu vodorovná dopravní vzdálenost do 50 m v objektech výšky do 6 m</t>
  </si>
  <si>
    <t>-1853821840</t>
  </si>
  <si>
    <t>712</t>
  </si>
  <si>
    <t>Povlakové krytiny</t>
  </si>
  <si>
    <t>101</t>
  </si>
  <si>
    <t>712300832</t>
  </si>
  <si>
    <t>Odstranění ze střech plochých do 10° krytiny povlakové dvouvrstvé</t>
  </si>
  <si>
    <t>-709857566</t>
  </si>
  <si>
    <t>102</t>
  </si>
  <si>
    <t>712363401</t>
  </si>
  <si>
    <t>Provedení povlakové krytiny střech plochých do 10° s mechanicky kotvenou izolací včetně položení fólie a horkovzdušného svaření tl. tepelné izolace do 100 mm budovy výšky do 18 m, kotvené do betonu nebo pórobetonu vnitřní plocha</t>
  </si>
  <si>
    <t>666659529</t>
  </si>
  <si>
    <t>103</t>
  </si>
  <si>
    <t>28322001</t>
  </si>
  <si>
    <t>fólie hydroizolační střešní mPVC, tl. 2 mm š 1200 mm barevná</t>
  </si>
  <si>
    <t>2006020233</t>
  </si>
  <si>
    <t>438*1,15 'Přepočtené koeficientem množství</t>
  </si>
  <si>
    <t>104</t>
  </si>
  <si>
    <t>712391171</t>
  </si>
  <si>
    <t>Provedení povlakové krytiny střech plochých do 10° -ostatní práce provedení vrstvy textilní podkladní</t>
  </si>
  <si>
    <t>-1584048038</t>
  </si>
  <si>
    <t>105</t>
  </si>
  <si>
    <t>69311202</t>
  </si>
  <si>
    <t>geotextilie netkaná PES+PP 500 g/m2</t>
  </si>
  <si>
    <t>-240353498</t>
  </si>
  <si>
    <t>106</t>
  </si>
  <si>
    <t>998712101</t>
  </si>
  <si>
    <t>Přesun hmot pro povlakové krytiny stanovený z hmotnosti přesunovaného materiálu vodorovná dopravní vzdálenost do 50 m v objektech výšky do 6 m</t>
  </si>
  <si>
    <t>-381740687</t>
  </si>
  <si>
    <t>713</t>
  </si>
  <si>
    <t>Izolace tepelné</t>
  </si>
  <si>
    <t>107</t>
  </si>
  <si>
    <t>713121111</t>
  </si>
  <si>
    <t>Montáž tepelné izolace podlah rohožemi, pásy, deskami, dílci, bloky (izolační materiál ve specifikaci) kladenými volně jednovrstvá</t>
  </si>
  <si>
    <t>-609552582</t>
  </si>
  <si>
    <t>358-73,8</t>
  </si>
  <si>
    <t>108</t>
  </si>
  <si>
    <t>28372301</t>
  </si>
  <si>
    <t>deska EPS 100 pro trvalé zatížení v tlaku (max. 2000 kg/m2) tl 20mm</t>
  </si>
  <si>
    <t>1972201985</t>
  </si>
  <si>
    <t>284,2*1,02 'Přepočtené koeficientem množství</t>
  </si>
  <si>
    <t>109</t>
  </si>
  <si>
    <t>713131145</t>
  </si>
  <si>
    <t>Montáž tepelné izolace stěn rohožemi, pásy, deskami, dílci, bloky (izolační materiál ve specifikaci) lepením bodově</t>
  </si>
  <si>
    <t>-263776303</t>
  </si>
  <si>
    <t>110*1,2</t>
  </si>
  <si>
    <t>-33,9*1,2</t>
  </si>
  <si>
    <t>110</t>
  </si>
  <si>
    <t>28376360</t>
  </si>
  <si>
    <t>deska XPS strukturovaný povrch hrana rovná λ=0,034 tl 20mm</t>
  </si>
  <si>
    <t>-942574235</t>
  </si>
  <si>
    <t>91,32*1,02 'Přepočtené koeficientem množství</t>
  </si>
  <si>
    <t>111</t>
  </si>
  <si>
    <t>713140813</t>
  </si>
  <si>
    <t>Odstranění tepelné izolace běžných stavebních konstrukcí z rohoží, pásů, dílců, desek, bloků střech plochých nadstřešních izolací volně položených z vláknitých materiálů, tloušťka izolace přes 100 mm</t>
  </si>
  <si>
    <t>-577492348</t>
  </si>
  <si>
    <t>112</t>
  </si>
  <si>
    <t>713141151</t>
  </si>
  <si>
    <t>Montáž tepelné izolace střech plochých rohožemi, pásy, deskami, dílci, bloky (izolační materiál ve specifikaci) kladenými volně jednovrstvá</t>
  </si>
  <si>
    <t>-1642588124</t>
  </si>
  <si>
    <t>113</t>
  </si>
  <si>
    <t>28372312</t>
  </si>
  <si>
    <t>deska EPS 100 pro trvalé zatížení v tlaku (max. 2000 kg/m2) tl 120mm</t>
  </si>
  <si>
    <t>-1759558563</t>
  </si>
  <si>
    <t>438*1,02 'Přepočtené koeficientem množství</t>
  </si>
  <si>
    <t>114</t>
  </si>
  <si>
    <t>713141311</t>
  </si>
  <si>
    <t>Montáž tepelné izolace střech plochých spádovými klíny v ploše kladenými volně</t>
  </si>
  <si>
    <t>1831848077</t>
  </si>
  <si>
    <t>115</t>
  </si>
  <si>
    <t>28376141</t>
  </si>
  <si>
    <t>klín izolační z pěnového polystyrenu EPS 100 spádový</t>
  </si>
  <si>
    <t>-1356207297</t>
  </si>
  <si>
    <t>116</t>
  </si>
  <si>
    <t>998713101</t>
  </si>
  <si>
    <t>Přesun hmot pro izolace tepelné stanovený z hmotnosti přesunovaného materiálu vodorovná dopravní vzdálenost do 50 m v objektech výšky do 6 m</t>
  </si>
  <si>
    <t>-1612807087</t>
  </si>
  <si>
    <t>762</t>
  </si>
  <si>
    <t>Konstrukce tesařské</t>
  </si>
  <si>
    <t>117</t>
  </si>
  <si>
    <t>762711820</t>
  </si>
  <si>
    <t>Demontáž prostorových vázaných konstrukcí z řeziva hraněného nebo polohraněného průřezové plochy přes 120 do 224 cm2</t>
  </si>
  <si>
    <t>954610341</t>
  </si>
  <si>
    <t>9*3</t>
  </si>
  <si>
    <t>150</t>
  </si>
  <si>
    <t>764</t>
  </si>
  <si>
    <t>Konstrukce klempířské</t>
  </si>
  <si>
    <t>118</t>
  </si>
  <si>
    <t>R64224406</t>
  </si>
  <si>
    <t>Oplechování horních ploch zdí a nadezdívek (atik) z hliníkového plechu mechanicky kotvené rš 550 mm, včetně úchytů á 500mm</t>
  </si>
  <si>
    <t>-738294383</t>
  </si>
  <si>
    <t>119</t>
  </si>
  <si>
    <t>R64224407</t>
  </si>
  <si>
    <t>Oplechování horních ploch zdí a nadezdívek (atik) z hliníkového plechu mechanicky kotvené rš 650 mm, včetně úchytů á 500mm</t>
  </si>
  <si>
    <t>1150077959</t>
  </si>
  <si>
    <t>120</t>
  </si>
  <si>
    <t>998764101</t>
  </si>
  <si>
    <t>Přesun hmot pro konstrukce klempířské stanovený z hmotnosti přesunovaného materiálu vodorovná dopravní vzdálenost do 50 m v objektech výšky do 6 m</t>
  </si>
  <si>
    <t>802312971</t>
  </si>
  <si>
    <t>765</t>
  </si>
  <si>
    <t>Krytina skládaná</t>
  </si>
  <si>
    <t>121</t>
  </si>
  <si>
    <t>R630</t>
  </si>
  <si>
    <t>Demontáž a likvidace zastřešení pergoly</t>
  </si>
  <si>
    <t>-1478576820</t>
  </si>
  <si>
    <t>766</t>
  </si>
  <si>
    <t>Konstrukce truhlářské</t>
  </si>
  <si>
    <t>122</t>
  </si>
  <si>
    <t>766622833</t>
  </si>
  <si>
    <t>Demontáž okenních konstrukcí k opětovnému použití rámu zdvojených dřevěných nebo plastových, plochy otvoru přes 2 do 4 m2</t>
  </si>
  <si>
    <t>-1517975485</t>
  </si>
  <si>
    <t>2,2*12</t>
  </si>
  <si>
    <t>0,5*5</t>
  </si>
  <si>
    <t>0,55</t>
  </si>
  <si>
    <t>123</t>
  </si>
  <si>
    <t>R02516</t>
  </si>
  <si>
    <t>Demontáž dveří včetně zárubní</t>
  </si>
  <si>
    <t>-166589143</t>
  </si>
  <si>
    <t>124</t>
  </si>
  <si>
    <t>K001</t>
  </si>
  <si>
    <t>M+D - O01 - Plastové okno 1450x1450mm, venkovní parapet hliník s přesahem 30mm, vnitřní parapet laminované PVC, Zaplentování otvoru z vnitřní strany SDK, dle tabulky výplní otvorů</t>
  </si>
  <si>
    <t>1589884412</t>
  </si>
  <si>
    <t>125</t>
  </si>
  <si>
    <t>K002</t>
  </si>
  <si>
    <t>M+D - O02 - Plastové okno 1000x650mm, venkovní parapet hliník s přesahem 30mm, vnitřní parapet laminované PVC, dle tabulky výplní otvorů</t>
  </si>
  <si>
    <t>765454711</t>
  </si>
  <si>
    <t>126</t>
  </si>
  <si>
    <t>K003</t>
  </si>
  <si>
    <t>M+D - O03 - Plastové okno 1900x600mm, venkovní parapet hliník s přesahem 30mm, vnitřní parapet laminované PVC, dle tabulky výplní otvorů</t>
  </si>
  <si>
    <t>-1555362163</t>
  </si>
  <si>
    <t>127</t>
  </si>
  <si>
    <t>K007</t>
  </si>
  <si>
    <t>M+D - O07 - Plastové okno 850x1500mm, venkovní parapet hliník s přesahem 30mm, vnitřní parapet laminované PVC, dle tabulky výplní otvorů</t>
  </si>
  <si>
    <t>1569539855</t>
  </si>
  <si>
    <t>128</t>
  </si>
  <si>
    <t>K513</t>
  </si>
  <si>
    <t>M+D - O09 - Plastové okno jednokřídlé 1900x600mm, po stranách okenní ventilační mřížka, venkovní parapet hliník s přesahem 30mm, vnitřní parapet laminované PVC, dle tabulky výplní otvorů</t>
  </si>
  <si>
    <t>335373400</t>
  </si>
  <si>
    <t>129</t>
  </si>
  <si>
    <t>K009</t>
  </si>
  <si>
    <t>M+D - D1 - Venkovní plastové dveře 900x2100mm, včetně kování a zárubně, dle tabulky vypní otvorů</t>
  </si>
  <si>
    <t>804093625</t>
  </si>
  <si>
    <t>130</t>
  </si>
  <si>
    <t>K011</t>
  </si>
  <si>
    <t>M+D - D3 - Venkovní hliníkové dveře 1600x2000mm, včetně kování a zárubně, dle tabulky vypní otvorů</t>
  </si>
  <si>
    <t>-716301874</t>
  </si>
  <si>
    <t>131</t>
  </si>
  <si>
    <t>K012</t>
  </si>
  <si>
    <t>M+D - D4 - Vnitřní dřevěné dveře 800x1970mm, včetně kování a zárubně, dle tabulky vypní otvorů</t>
  </si>
  <si>
    <t>1199913316</t>
  </si>
  <si>
    <t>132</t>
  </si>
  <si>
    <t>K013</t>
  </si>
  <si>
    <t>M+D - D5 - Vnitřní dřevěné dveře 8001970mm, včetně kování a zárubně, dle tabulky vypní otvorů</t>
  </si>
  <si>
    <t>-1749316713</t>
  </si>
  <si>
    <t>133</t>
  </si>
  <si>
    <t>K014</t>
  </si>
  <si>
    <t>M+D - D6 - Vnitřní dřevěné dveře 800x1970mm, včetně kování a zárubně, dle tabulky vypní otvorů</t>
  </si>
  <si>
    <t>-1103874274</t>
  </si>
  <si>
    <t>134</t>
  </si>
  <si>
    <t>K015</t>
  </si>
  <si>
    <t>M+D - D7 - Vnitřní dřevěné dveře 700x1970mm, včetně kování a zárubně, dle tabulky vypní otvorů</t>
  </si>
  <si>
    <t>-1137905766</t>
  </si>
  <si>
    <t>135</t>
  </si>
  <si>
    <t>K018</t>
  </si>
  <si>
    <t>M+D - D10 - Vnitřní dřevěné dveře 900x1970mm, včetně kování, madla a zárubně, dle tabulky vypní otvorů</t>
  </si>
  <si>
    <t>-928858142</t>
  </si>
  <si>
    <t>136</t>
  </si>
  <si>
    <t>998766101</t>
  </si>
  <si>
    <t>Přesun hmot pro konstrukce truhlářské stanovený z hmotnosti přesunovaného materiálu vodorovná dopravní vzdálenost do 50 m v objektech výšky do 6 m</t>
  </si>
  <si>
    <t>-1984526453</t>
  </si>
  <si>
    <t>767</t>
  </si>
  <si>
    <t>Konstrukce zámečnické</t>
  </si>
  <si>
    <t>137</t>
  </si>
  <si>
    <t>R816</t>
  </si>
  <si>
    <t>M+D Sanitární příčky WC - stěnové lamino 30mm - bílá - lemovací profily AL - přírodní ELOX - 1920x2400mm</t>
  </si>
  <si>
    <t>893981397</t>
  </si>
  <si>
    <t>138</t>
  </si>
  <si>
    <t>R817</t>
  </si>
  <si>
    <t>M+D Sanitární příčky WC - stěnové lamino 30mm - bílá - lemovací profily AL - přírodní ELOX - 1590x2400mm</t>
  </si>
  <si>
    <t>-473175358</t>
  </si>
  <si>
    <t>139</t>
  </si>
  <si>
    <t>998767101</t>
  </si>
  <si>
    <t>Přesun hmot pro zámečnické konstrukce stanovený z hmotnosti přesunovaného materiálu vodorovná dopravní vzdálenost do 50 m v objektech výšky do 6 m</t>
  </si>
  <si>
    <t>-1353743272</t>
  </si>
  <si>
    <t>771</t>
  </si>
  <si>
    <t>Podlahy z dlaždic</t>
  </si>
  <si>
    <t>140</t>
  </si>
  <si>
    <t>771474112</t>
  </si>
  <si>
    <t>Montáž soklíků z dlaždic keramických lepených flexibilním lepidlem rovných výšky přes 65 do 90 mm</t>
  </si>
  <si>
    <t>2069393654</t>
  </si>
  <si>
    <t>220</t>
  </si>
  <si>
    <t>-30</t>
  </si>
  <si>
    <t>141</t>
  </si>
  <si>
    <t>59761009</t>
  </si>
  <si>
    <t>sokl - podlahy  30 x 8 x 1 cm I. j.</t>
  </si>
  <si>
    <t>1228320529</t>
  </si>
  <si>
    <t>632,727272727273*1,1 'Přepočtené koeficientem množství</t>
  </si>
  <si>
    <t>142</t>
  </si>
  <si>
    <t>771571810</t>
  </si>
  <si>
    <t>Demontáž podlah z dlaždic keramických kladených do malty</t>
  </si>
  <si>
    <t>132695280</t>
  </si>
  <si>
    <t>143</t>
  </si>
  <si>
    <t>771574112</t>
  </si>
  <si>
    <t>Montáž podlah z dlaždic keramických lepených flexibilním lepidlem režných nebo glazovaných hladkých přes 6 do 9 ks/ m2</t>
  </si>
  <si>
    <t>-2030727893</t>
  </si>
  <si>
    <t>248</t>
  </si>
  <si>
    <t>-41,2</t>
  </si>
  <si>
    <t>144</t>
  </si>
  <si>
    <t>M5161</t>
  </si>
  <si>
    <t>Dlažba keramická tl. 1cm, protiskluzná</t>
  </si>
  <si>
    <t>-1922487293</t>
  </si>
  <si>
    <t>206,8*1,1 'Přepočtené koeficientem množství</t>
  </si>
  <si>
    <t>145</t>
  </si>
  <si>
    <t>998771101</t>
  </si>
  <si>
    <t>Přesun hmot pro podlahy z dlaždic stanovený z hmotnosti přesunovaného materiálu vodorovná dopravní vzdálenost do 50 m v objektech výšky do 6 m</t>
  </si>
  <si>
    <t>429931993</t>
  </si>
  <si>
    <t>776</t>
  </si>
  <si>
    <t>Podlahy povlakové</t>
  </si>
  <si>
    <t>146</t>
  </si>
  <si>
    <t>R974163</t>
  </si>
  <si>
    <t xml:space="preserve">M+D Lišty plastové </t>
  </si>
  <si>
    <t>-236789380</t>
  </si>
  <si>
    <t>190-32</t>
  </si>
  <si>
    <t>147</t>
  </si>
  <si>
    <t>776221111</t>
  </si>
  <si>
    <t>Montáž podlahovin z PVC lepením standardním lepidlem z pásů standardních</t>
  </si>
  <si>
    <t>-801602178</t>
  </si>
  <si>
    <t>186</t>
  </si>
  <si>
    <t>-32,5</t>
  </si>
  <si>
    <t>148</t>
  </si>
  <si>
    <t>28411016</t>
  </si>
  <si>
    <t>PVC heterogenní protiskluzné (třídaC), nášlapná vrstva 0,70 mm, R 10, otlak do 0,05 mm, hořlavost Bfl S1</t>
  </si>
  <si>
    <t>-966067776</t>
  </si>
  <si>
    <t>153,5*1,1 'Přepočtené koeficientem množství</t>
  </si>
  <si>
    <t>781</t>
  </si>
  <si>
    <t>Dokončovací práce - obklady</t>
  </si>
  <si>
    <t>149</t>
  </si>
  <si>
    <t>781474112</t>
  </si>
  <si>
    <t>Montáž obkladů vnitřních stěn z dlaždic keramických lepených flexibilním lepidlem režných nebo glazovaných hladkých přes 6 do 12 ks/m2</t>
  </si>
  <si>
    <t>-1432785456</t>
  </si>
  <si>
    <t>428</t>
  </si>
  <si>
    <t>-20,3</t>
  </si>
  <si>
    <t>59761026</t>
  </si>
  <si>
    <t>obkládačky keramické koupelnové  (barevné) do 12 ks/m2</t>
  </si>
  <si>
    <t>-923979422</t>
  </si>
  <si>
    <t>407,7*1,1 'Přepočtené koeficientem množství</t>
  </si>
  <si>
    <t>151</t>
  </si>
  <si>
    <t>998781101</t>
  </si>
  <si>
    <t>Přesun hmot pro obklady keramické stanovený z hmotnosti přesunovaného materiálu vodorovná dopravní vzdálenost do 50 m v objektech výšky do 6 m</t>
  </si>
  <si>
    <t>542009534</t>
  </si>
  <si>
    <t>784</t>
  </si>
  <si>
    <t>Dokončovací práce - malby a tapety</t>
  </si>
  <si>
    <t>152</t>
  </si>
  <si>
    <t>784181011</t>
  </si>
  <si>
    <t>Pačokování dvojnásobné v místnostech výšky do 3,80 m</t>
  </si>
  <si>
    <t>789939606</t>
  </si>
  <si>
    <t>1069</t>
  </si>
  <si>
    <t>-218,5</t>
  </si>
  <si>
    <t>153</t>
  </si>
  <si>
    <t>784211101</t>
  </si>
  <si>
    <t>Malby z malířských směsí otěruvzdorných za mokra dvojnásobné, bílé za mokra otěruvzdorné výborně v místnostech výšky do 3,80 m</t>
  </si>
  <si>
    <t>-1522243273</t>
  </si>
  <si>
    <t>850,5</t>
  </si>
  <si>
    <t>VRN</t>
  </si>
  <si>
    <t>Vedlejší rozpočtové náklady</t>
  </si>
  <si>
    <t>VRN1</t>
  </si>
  <si>
    <t>Průzkumné, geodetické a projektové práce</t>
  </si>
  <si>
    <t>154</t>
  </si>
  <si>
    <t>012002000</t>
  </si>
  <si>
    <t>Vytyčení, zameření stavby</t>
  </si>
  <si>
    <t>CS ÚRS 2017 01</t>
  </si>
  <si>
    <t>1024</t>
  </si>
  <si>
    <t>-939871136</t>
  </si>
  <si>
    <t>155</t>
  </si>
  <si>
    <t>013254000</t>
  </si>
  <si>
    <t>Průzkumné, geodetické a projektové práce projektové práce dokumentace stavby (výkresová a textová) skutečného provedení stavby</t>
  </si>
  <si>
    <t>193251608</t>
  </si>
  <si>
    <t>VRN3</t>
  </si>
  <si>
    <t>Zařízení staveniště</t>
  </si>
  <si>
    <t>156</t>
  </si>
  <si>
    <t>030001000.1</t>
  </si>
  <si>
    <t>Zařízení staveniště (včetně měření vody a elektřiny po dobu výstavby)</t>
  </si>
  <si>
    <t>-1963484027</t>
  </si>
  <si>
    <t>VRN4</t>
  </si>
  <si>
    <t>Inženýrská činnost</t>
  </si>
  <si>
    <t>157</t>
  </si>
  <si>
    <t>045002000</t>
  </si>
  <si>
    <t>Hlavní tituly průvodních činností a nákladů inženýrská činnost kompletační a koordinační činnost</t>
  </si>
  <si>
    <t>1318456515</t>
  </si>
  <si>
    <t>VRN9</t>
  </si>
  <si>
    <t>Ostatní náklady</t>
  </si>
  <si>
    <t>158</t>
  </si>
  <si>
    <t>090001000.1</t>
  </si>
  <si>
    <t xml:space="preserve">Posudky, měření, kontrolní a revizní zkoušky stávajících a nově vybudovaných konstrukcí a objektů </t>
  </si>
  <si>
    <t>619999198</t>
  </si>
  <si>
    <t>SO02 - Zdravotně technické instalace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</si>
  <si>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</si>
  <si>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</si>
  <si>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</si>
  <si>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</si>
  <si>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131201102</t>
  </si>
  <si>
    <t>Hloubení nezapažených jam a zářezů s urovnáním dna do předepsaného profilu a spádu v hornině tř. 3 přes 100 do 1 000 m3</t>
  </si>
  <si>
    <t>-889358784</t>
  </si>
  <si>
    <t>132201202</t>
  </si>
  <si>
    <t>Hloubení zapažených i nezapažených rýh šířky přes 600 do 2 000 mm s urovnáním dna do předepsaného profilu a spádu v hornině tř. 3 přes 100 do 1 000 m3</t>
  </si>
  <si>
    <t>-1275416180</t>
  </si>
  <si>
    <t>150*1,5*1</t>
  </si>
  <si>
    <t>132201209</t>
  </si>
  <si>
    <t>Hloubení zapažených i nezapažených rýh šířky přes 600 do 2 000 mm s urovnáním dna do předepsaného profilu a spádu v hornině tř. 3 Příplatek k cenám za lepivost horniny tř. 3</t>
  </si>
  <si>
    <t>325237879</t>
  </si>
  <si>
    <t>151101101</t>
  </si>
  <si>
    <t>Zřízení pažení a rozepření stěn rýh pro podzemní vedení pro všechny šířky rýhy příložné pro jakoukoliv mezerovitost, hloubky do 2 m</t>
  </si>
  <si>
    <t>-1120858745</t>
  </si>
  <si>
    <t>150*1,5*2</t>
  </si>
  <si>
    <t>151101111</t>
  </si>
  <si>
    <t>Odstranění pažení a rozepření stěn rýh pro podzemní vedení s uložením materiálu na vzdálenost do 3 m od kraje výkopu příložné, hloubky do 2 m</t>
  </si>
  <si>
    <t>1671595779</t>
  </si>
  <si>
    <t>450</t>
  </si>
  <si>
    <t>82151810</t>
  </si>
  <si>
    <t>250</t>
  </si>
  <si>
    <t>-1400765325</t>
  </si>
  <si>
    <t>-781697196</t>
  </si>
  <si>
    <t>Uložení sypaniny poplatek za uložení sypaniny na skládce (skládkovné)</t>
  </si>
  <si>
    <t>-243219284</t>
  </si>
  <si>
    <t>112,5*2,1</t>
  </si>
  <si>
    <t>174101101</t>
  </si>
  <si>
    <t>Zásyp sypaninou z jakékoliv horniny s uložením výkopku ve vrstvách se zhutněním jam, šachet, rýh nebo kolem objektů v těchto vykopávkách</t>
  </si>
  <si>
    <t>-11929774</t>
  </si>
  <si>
    <t>250-112,5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</si>
  <si>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</si>
  <si>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</si>
  <si>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-1736229387</t>
  </si>
  <si>
    <t>150*1*0,6</t>
  </si>
  <si>
    <t>583312000</t>
  </si>
  <si>
    <t>štěrkopísek netříděný zásypový materiál</t>
  </si>
  <si>
    <t>-643676566</t>
  </si>
  <si>
    <t>90*2 'Přepočtené koeficientem množství</t>
  </si>
  <si>
    <t>451572111</t>
  </si>
  <si>
    <t>Lože pod potrubí, stoky a drobné objekty v otevřeném výkopu z kameniva drobného těženého 0 až 4 mm</t>
  </si>
  <si>
    <t>1755002643</t>
  </si>
  <si>
    <t>150*1*0,15</t>
  </si>
  <si>
    <t>-1098437061</t>
  </si>
  <si>
    <t>150*0,1</t>
  </si>
  <si>
    <t>Trubní vedení</t>
  </si>
  <si>
    <t>6135747R</t>
  </si>
  <si>
    <t xml:space="preserve">M+D Retenční nádrž betonová objem 20m3, včetně podbetonávky a vystrojení </t>
  </si>
  <si>
    <t>1897018605</t>
  </si>
  <si>
    <t>894811133</t>
  </si>
  <si>
    <t>Revizní šachta z tvrdého PVC v otevřeném výkopu typ přímý (DN šachty/DN trubního vedení) DN 400/160, odolnost vnějšímu tlaku 12,5 t, hloubka od 1360 do 1730 mm</t>
  </si>
  <si>
    <t>962886655</t>
  </si>
  <si>
    <t>899101111</t>
  </si>
  <si>
    <t>Osazení poklopů litinových a ocelových včetně rámů hmotnosti jednotlivě do 50 kg</t>
  </si>
  <si>
    <t>-1142084657</t>
  </si>
  <si>
    <t>M617240</t>
  </si>
  <si>
    <t>poklop ocelový  D400, včetně rámu</t>
  </si>
  <si>
    <t>131035792</t>
  </si>
  <si>
    <t>1199359255</t>
  </si>
  <si>
    <t>-171672105</t>
  </si>
  <si>
    <t>-1675424476</t>
  </si>
  <si>
    <t>548537557</t>
  </si>
  <si>
    <t>-1631540171</t>
  </si>
  <si>
    <t>804000539</t>
  </si>
  <si>
    <t>1,125*4</t>
  </si>
  <si>
    <t>1178998677</t>
  </si>
  <si>
    <t>803574484</t>
  </si>
  <si>
    <t>998276101</t>
  </si>
  <si>
    <t>Přesun hmot pro trubní vedení hloubené z trub z plastických hmot nebo sklolaminátových pro vodovody nebo kanalizace v otevřeném výkopu dopravní vzdálenost do 15 m</t>
  </si>
  <si>
    <t>432278377</t>
  </si>
  <si>
    <t>721</t>
  </si>
  <si>
    <t>Zdravotechnika - vnitřní kanalizace</t>
  </si>
  <si>
    <t>163R</t>
  </si>
  <si>
    <t>M+D - Dvířka 150/300 + HTRE 100</t>
  </si>
  <si>
    <t>203324490</t>
  </si>
  <si>
    <t>721173317</t>
  </si>
  <si>
    <t>Potrubí z plastových trub PVC SN4 dešťové DN 160</t>
  </si>
  <si>
    <t>-1879493506</t>
  </si>
  <si>
    <t>721173401</t>
  </si>
  <si>
    <t>Potrubí z plastových trub PVC SN4 svodné (ležaté) DN 110</t>
  </si>
  <si>
    <t>-1712134532</t>
  </si>
  <si>
    <t>69-10</t>
  </si>
  <si>
    <t>721173402</t>
  </si>
  <si>
    <t>Potrubí z plastových trub PVC SN4 svodné (ležaté) DN 125</t>
  </si>
  <si>
    <t>810375901</t>
  </si>
  <si>
    <t>3,2+3,2+3,8+5,7+2,8+0,8+6,7+4,1+6,7+5+5,7+2,8+0,8+6,6+1,6+2,1+1,1+5,9+1+3,1+0,9-5</t>
  </si>
  <si>
    <t>721173403</t>
  </si>
  <si>
    <t>Potrubí z plastových trub PVC SN4 svodné (ležaté) DN 160</t>
  </si>
  <si>
    <t>1555285711</t>
  </si>
  <si>
    <t>721173404</t>
  </si>
  <si>
    <t>Potrubí z plastových trub PVC SN4 svodné (ležaté) DN 200</t>
  </si>
  <si>
    <t>1999121262</t>
  </si>
  <si>
    <t>24+55</t>
  </si>
  <si>
    <t>721173723</t>
  </si>
  <si>
    <t>Potrubí z plastových trub polyetylenové svařované připojovací DN 50</t>
  </si>
  <si>
    <t>1697723594</t>
  </si>
  <si>
    <t>26-7</t>
  </si>
  <si>
    <t>721173724</t>
  </si>
  <si>
    <t>Potrubí z plastových trub polyetylenové svařované připojovací DN 70</t>
  </si>
  <si>
    <t>-111337111</t>
  </si>
  <si>
    <t>R84566</t>
  </si>
  <si>
    <t>M+D Podlahová vpusť DN 100</t>
  </si>
  <si>
    <t>551472409</t>
  </si>
  <si>
    <t>721211402</t>
  </si>
  <si>
    <t>Podlahové vpusti s vodorovným odtokem DN 40/50 s automatickým vztlakovým uzávěrem</t>
  </si>
  <si>
    <t>-224067512</t>
  </si>
  <si>
    <t>721242116</t>
  </si>
  <si>
    <t>Lapače střešních splavenin polypropylenové (PP) DN 125</t>
  </si>
  <si>
    <t>1662619671</t>
  </si>
  <si>
    <t>721273153</t>
  </si>
  <si>
    <t>Ventilační hlavice z polypropylenu (PP) DN 110</t>
  </si>
  <si>
    <t>-316322084</t>
  </si>
  <si>
    <t>721290112</t>
  </si>
  <si>
    <t>Zkouška těsnosti kanalizace v objektech vodou DN 150 nebo DN 200</t>
  </si>
  <si>
    <t>528737004</t>
  </si>
  <si>
    <t>334-22</t>
  </si>
  <si>
    <t>8163RR</t>
  </si>
  <si>
    <t>M+D Ocelové chráničky tl. 200mm</t>
  </si>
  <si>
    <t>781845958</t>
  </si>
  <si>
    <t>998721101</t>
  </si>
  <si>
    <t>Přesun hmot pro vnitřní kanalizace stanovený z hmotnosti přesunovaného materiálu vodorovná dopravní vzdálenost do 50 m v objektech výšky do 6 m</t>
  </si>
  <si>
    <t>580525009</t>
  </si>
  <si>
    <t>722</t>
  </si>
  <si>
    <t>Zdravotechnika - vnitřní vodovod</t>
  </si>
  <si>
    <t>722174021</t>
  </si>
  <si>
    <t>Potrubí z plastových trubek z polypropylenu (PPR) svařovaných polyfuzně PN 20 (SDR 6) D 16 x 2,7</t>
  </si>
  <si>
    <t>-313236900</t>
  </si>
  <si>
    <t>722174022</t>
  </si>
  <si>
    <t>Potrubí z plastových trubek z polypropylenu (PPR) svařovaných polyfuzně PN 20 (SDR 6) D 20 x 3,4</t>
  </si>
  <si>
    <t>570951212</t>
  </si>
  <si>
    <t>722174023</t>
  </si>
  <si>
    <t>Potrubí z plastových trubek z polypropylenu (PPR) svařovaných polyfuzně PN 20 (SDR 6) D 25 x 4,2</t>
  </si>
  <si>
    <t>289686177</t>
  </si>
  <si>
    <t>135-20</t>
  </si>
  <si>
    <t>722174024</t>
  </si>
  <si>
    <t>Potrubí z plastových trubek z polypropylenu (PPR) svařovaných polyfuzně PN 20 (SDR 6) D 32 x 5,4</t>
  </si>
  <si>
    <t>-7090735</t>
  </si>
  <si>
    <t>71-10</t>
  </si>
  <si>
    <t>722174025</t>
  </si>
  <si>
    <t>Potrubí z plastových trubek z polypropylenu (PPR) svařovaných polyfuzně PN 20 (SDR 6) D 40 x 6,7</t>
  </si>
  <si>
    <t>332233964</t>
  </si>
  <si>
    <t>722174026</t>
  </si>
  <si>
    <t>Potrubí z plastových trubek z polypropylenu (PPR) svařovaných polyfuzně PN 20 (SDR 6) D 50 x 8,4</t>
  </si>
  <si>
    <t>-2069780494</t>
  </si>
  <si>
    <t>722181221</t>
  </si>
  <si>
    <t>Ochrana potrubí termoizolačními trubicemi z pěnového polyetylenu PE přilepenými v příčných a podélných spojích, tloušťky izolace přes 6 do 9 mm, vnitřního průměru izolace DN do 22 mm</t>
  </si>
  <si>
    <t>-1454768406</t>
  </si>
  <si>
    <t>722181222</t>
  </si>
  <si>
    <t>Ochrana potrubí termoizolačními trubicemi z pěnového polyetylenu PE přilepenými v příčných a podélných spojích, tloušťky izolace přes 6 do 9 mm, vnitřního průměru izolace DN přes 22 do 45 mm</t>
  </si>
  <si>
    <t>-2110494021</t>
  </si>
  <si>
    <t>261-30</t>
  </si>
  <si>
    <t>722181223</t>
  </si>
  <si>
    <t>Ochrana potrubí termoizolačními trubicemi z pěnového polyetylenu PE přilepenými v příčných a podélných spojích, tloušťky izolace přes 6 do 9 mm, vnitřního průměru izolace DN přes 45 do 63mm</t>
  </si>
  <si>
    <t>-1471347201</t>
  </si>
  <si>
    <t>722240123</t>
  </si>
  <si>
    <t>Armatury z plastických hmot kohouty (PPR) kulové DN 25</t>
  </si>
  <si>
    <t>-1241566286</t>
  </si>
  <si>
    <t>722240124</t>
  </si>
  <si>
    <t>Armatury z plastických hmot kohouty (PPR) kulové DN 32</t>
  </si>
  <si>
    <t>-1450106133</t>
  </si>
  <si>
    <t>722240125</t>
  </si>
  <si>
    <t>Armatury z plastických hmot kohouty (PPR) kulové DN 40</t>
  </si>
  <si>
    <t>-2032126903</t>
  </si>
  <si>
    <t>722240126</t>
  </si>
  <si>
    <t>Armatury z plastických hmot kohouty (PPR) kulové DN 50</t>
  </si>
  <si>
    <t>1952375437</t>
  </si>
  <si>
    <t>722290215</t>
  </si>
  <si>
    <t>Laboratorní zkoušky, proplach a desinfekce vodovodního potrubí zkoušky těsnosti vodovodního potrubí hrdlového nebo přírubového do DN 100</t>
  </si>
  <si>
    <t>322231086</t>
  </si>
  <si>
    <t>571-30</t>
  </si>
  <si>
    <t>998722101</t>
  </si>
  <si>
    <t>Přesun hmot pro vnitřní vodovod stanovený z hmotnosti přesunovaného materiálu vodorovná dopravní vzdálenost do 50 m v objektech výšky do 6 m</t>
  </si>
  <si>
    <t>-256069461</t>
  </si>
  <si>
    <t>725</t>
  </si>
  <si>
    <t>Zdravotechnika - zařizovací předměty</t>
  </si>
  <si>
    <t>725112171</t>
  </si>
  <si>
    <t>Zařízení záchodů kombi klozety s hlubokým splachováním odpad vodorovný</t>
  </si>
  <si>
    <t>soubor</t>
  </si>
  <si>
    <t>-2050089492</t>
  </si>
  <si>
    <t>725813112</t>
  </si>
  <si>
    <t>Ventily rohové bez připojovací trubičky nebo flexi hadičky pračkové G 3/4</t>
  </si>
  <si>
    <t>22186421</t>
  </si>
  <si>
    <t>96465R</t>
  </si>
  <si>
    <t xml:space="preserve">Pračkový sifon </t>
  </si>
  <si>
    <t>-319458131</t>
  </si>
  <si>
    <t>R5121501</t>
  </si>
  <si>
    <t>Pisoárové záchodky keramické s tlačným nástěným ventilem</t>
  </si>
  <si>
    <t>681126067</t>
  </si>
  <si>
    <t>725211603</t>
  </si>
  <si>
    <t>Umyvadla keramická bez výtokových armatur se zápachovou uzávěrkou připevněná na stěnu šrouby bílá bez sloupu nebo krytu na sifon 600 mm</t>
  </si>
  <si>
    <t>-2098099085</t>
  </si>
  <si>
    <t>725211701</t>
  </si>
  <si>
    <t>Umyvadla umývátka keramická se zápachovou uzávěrkou stěnová 400 mm</t>
  </si>
  <si>
    <t>331729646</t>
  </si>
  <si>
    <t>725241112</t>
  </si>
  <si>
    <t>Sprchové vaničky, boxy, kouty a zástěny sprchové vaničky akrylátové čtvercové 900x900 mm</t>
  </si>
  <si>
    <t>-141909227</t>
  </si>
  <si>
    <t>725245103</t>
  </si>
  <si>
    <t>Sprchové vaničky, boxy, kouty a zástěny zástěny sprchové do výšky 2000 mm dveře jednokřídlé, šířky 900 mm</t>
  </si>
  <si>
    <t>-84758700</t>
  </si>
  <si>
    <t>725245113</t>
  </si>
  <si>
    <t>Sprchové vaničky, boxy, kouty a zástěny zástěny sprchové do výšky 2000 mm dveře jednokřídlé pevné, boční, šířky 900 mm</t>
  </si>
  <si>
    <t>746003404</t>
  </si>
  <si>
    <t>725311121</t>
  </si>
  <si>
    <t>Dřezy bez výtokových armatur jednoduché se zápachovou uzávěrkou nerezové s odkapávací plochou 560x480 mm a miskou</t>
  </si>
  <si>
    <t>-872797434</t>
  </si>
  <si>
    <t>725331111</t>
  </si>
  <si>
    <t>Výlevky bez výtokových armatur a splachovací nádrže keramické se sklopnou plastovou mřížkou 425 mm</t>
  </si>
  <si>
    <t>-1165385775</t>
  </si>
  <si>
    <t>725821312</t>
  </si>
  <si>
    <t>Baterie dřezové nástěnné pákové s otáčivým kulatým ústím a délkou ramínka 300 mm</t>
  </si>
  <si>
    <t>744554124</t>
  </si>
  <si>
    <t>725821328</t>
  </si>
  <si>
    <t>Baterie dřezové stojánkové pákové s otáčivým ústím a délkou ramínka s vytahovací sprškou</t>
  </si>
  <si>
    <t>264529079</t>
  </si>
  <si>
    <t>725822612</t>
  </si>
  <si>
    <t>Baterie umyvadlové stojánkové pákové s výpustí</t>
  </si>
  <si>
    <t>-91721745</t>
  </si>
  <si>
    <t>725841311</t>
  </si>
  <si>
    <t>Baterie sprchové nástěnné pákové</t>
  </si>
  <si>
    <t>-1433120662</t>
  </si>
  <si>
    <t>725841341</t>
  </si>
  <si>
    <t>Baterie sprchové závěsné s omezenou dobou výtoku</t>
  </si>
  <si>
    <t>-1340432854</t>
  </si>
  <si>
    <t>R8952</t>
  </si>
  <si>
    <t>WC invalidní, včetně příslušenství (madla, signalizace)</t>
  </si>
  <si>
    <t>-1268222095</t>
  </si>
  <si>
    <t>416R</t>
  </si>
  <si>
    <t xml:space="preserve">Umyvadlo invalidní, včetně příslušenství </t>
  </si>
  <si>
    <t>-1280007803</t>
  </si>
  <si>
    <t>998725101</t>
  </si>
  <si>
    <t>Přesun hmot pro zařizovací předměty stanovený z hmotnosti přesunovaného materiálu vodorovná dopravní vzdálenost do 50 m v objektech výšky do 6 m</t>
  </si>
  <si>
    <t>877040733</t>
  </si>
  <si>
    <t>2029189695</t>
  </si>
  <si>
    <t>1300940701</t>
  </si>
  <si>
    <t>Zařízení staveniště - Náklady na stavební buňky, zřízení počítačové sítě, WIFI apod., skládky na staveništi, náklady na provoz a údržbu staveniště, oplocení</t>
  </si>
  <si>
    <t>-2063456897</t>
  </si>
  <si>
    <t>1240737351</t>
  </si>
  <si>
    <t>SO03 -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</si>
  <si>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</si>
  <si>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</si>
  <si>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</si>
  <si>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765944167</t>
  </si>
  <si>
    <t>30*0,1</t>
  </si>
  <si>
    <t>1636905074</t>
  </si>
  <si>
    <t>173802245</t>
  </si>
  <si>
    <t>430049498</t>
  </si>
  <si>
    <t>1800569427</t>
  </si>
  <si>
    <t>-142670258</t>
  </si>
  <si>
    <t>1168976342</t>
  </si>
  <si>
    <t>0,255*4</t>
  </si>
  <si>
    <t>-1604096990</t>
  </si>
  <si>
    <t>-1801739301</t>
  </si>
  <si>
    <t>733</t>
  </si>
  <si>
    <t>Ústřední vytápění - rozvodné potrubí</t>
  </si>
  <si>
    <t>R84651</t>
  </si>
  <si>
    <t xml:space="preserve">Demontáž rozvodů vytápění </t>
  </si>
  <si>
    <t>29932934</t>
  </si>
  <si>
    <t>733222102</t>
  </si>
  <si>
    <t>Potrubí z trubek měděných polotvrdých spojovaných měkkým pájením Ø 15/1</t>
  </si>
  <si>
    <t>-652749492</t>
  </si>
  <si>
    <t>232-25</t>
  </si>
  <si>
    <t>733222103</t>
  </si>
  <si>
    <t>Potrubí z trubek měděných polotvrdých spojovaných měkkým pájením Ø 18/1</t>
  </si>
  <si>
    <t>495377887</t>
  </si>
  <si>
    <t>80-10</t>
  </si>
  <si>
    <t>733222104</t>
  </si>
  <si>
    <t>Potrubí z trubek měděných polotvrdých spojovaných měkkým pájením Ø 22/1,0</t>
  </si>
  <si>
    <t>-1568055924</t>
  </si>
  <si>
    <t>733222105</t>
  </si>
  <si>
    <t>Potrubí z trubek měděných polotvrdých spojovaných měkkým pájením Ø 28/1,5</t>
  </si>
  <si>
    <t>-722533322</t>
  </si>
  <si>
    <t>733811211</t>
  </si>
  <si>
    <t>Ochrana potrubí termoizolačními trubicemi z pěnového polyetylenu PE přilepenými v příčných a podélných spojích, tloušťky izolace do 6 mm, vnitřního průměru izolace DN do 22 mm</t>
  </si>
  <si>
    <t>-689947196</t>
  </si>
  <si>
    <t>232+80-35</t>
  </si>
  <si>
    <t>733811212</t>
  </si>
  <si>
    <t>Ochrana potrubí termoizolačními trubicemi z pěnového polyetylenu PE přilepenými v příčných a podélných spojích, tloušťky izolace do 6 mm, vnitřního průměru izolace DN přes 22 do 32 mm</t>
  </si>
  <si>
    <t>1700089454</t>
  </si>
  <si>
    <t>998733101</t>
  </si>
  <si>
    <t>Přesun hmot pro rozvody potrubí stanovený z hmotnosti přesunovaného materiálu vodorovná dopravní vzdálenost do 50 m v objektech výšky do 6 m</t>
  </si>
  <si>
    <t>-1338003053</t>
  </si>
  <si>
    <t>734</t>
  </si>
  <si>
    <t>Ústřední vytápění - armatury</t>
  </si>
  <si>
    <t>54165R</t>
  </si>
  <si>
    <t>Ruční hlavice</t>
  </si>
  <si>
    <t>661444219</t>
  </si>
  <si>
    <t>R6513</t>
  </si>
  <si>
    <t>Termostatická hlavice</t>
  </si>
  <si>
    <t>-1319921326</t>
  </si>
  <si>
    <t>19-4</t>
  </si>
  <si>
    <t>K020</t>
  </si>
  <si>
    <t>DANFOSS RLV-K*R dn 15</t>
  </si>
  <si>
    <t>-429279510</t>
  </si>
  <si>
    <t>28-4</t>
  </si>
  <si>
    <t>K021</t>
  </si>
  <si>
    <t>DANFOSS LENO MSV-BD DN 20</t>
  </si>
  <si>
    <t>-727318557</t>
  </si>
  <si>
    <t>K022</t>
  </si>
  <si>
    <t>IMI-TA - DA 516 DN 20</t>
  </si>
  <si>
    <t>-2090878599</t>
  </si>
  <si>
    <t>K023</t>
  </si>
  <si>
    <t>SIEMENS VVP45 dn 20, včetně elektropohonu SSC31 a týdením regulátorem prostorové teploty REV34DC</t>
  </si>
  <si>
    <t>-63297329</t>
  </si>
  <si>
    <t>K024</t>
  </si>
  <si>
    <t>Přivařovací kulový kohout DN 25/PN16</t>
  </si>
  <si>
    <t>1076139497</t>
  </si>
  <si>
    <t>K025</t>
  </si>
  <si>
    <t>Vypouštěcí kohout DN 15</t>
  </si>
  <si>
    <t>417561425</t>
  </si>
  <si>
    <t>K027</t>
  </si>
  <si>
    <t>teplotní čidlo pt500</t>
  </si>
  <si>
    <t>694367359</t>
  </si>
  <si>
    <t>K028</t>
  </si>
  <si>
    <t>vyvažovací ventil DN 20</t>
  </si>
  <si>
    <t>-1999147050</t>
  </si>
  <si>
    <t>K029</t>
  </si>
  <si>
    <t>automatický odvzdušňovací ventil</t>
  </si>
  <si>
    <t>-7588991</t>
  </si>
  <si>
    <t>998734101</t>
  </si>
  <si>
    <t>Přesun hmot pro armatury stanovený z hmotnosti přesunovaného materiálu vodorovná dopravní vzdálenost do 50 m v objektech výšky do 6 m</t>
  </si>
  <si>
    <t>1636361225</t>
  </si>
  <si>
    <t>735</t>
  </si>
  <si>
    <t>Ústřední vytápění - otopná tělesa</t>
  </si>
  <si>
    <t>R8746</t>
  </si>
  <si>
    <t>Demontáž otopných těles</t>
  </si>
  <si>
    <t>-834159490</t>
  </si>
  <si>
    <t>R35152132</t>
  </si>
  <si>
    <t>Otopná tělesa panelová VKM jednodesková PN 1,0 MPa, T do 110°C bez přídavné přestupní plochy výšky tělesa 400 mm stavební délky / výkonu 500 mm / 212 W</t>
  </si>
  <si>
    <t>-1002685375</t>
  </si>
  <si>
    <t>R35152172</t>
  </si>
  <si>
    <t>Otopná tělesa panelová VKM jednodesková PN 1,0 MPa, T do 110°C bez přídavné přestupní plochy výšky tělesa 600 mm stavební délky / výkonu 500 mm / 302 W</t>
  </si>
  <si>
    <t>-2078798604</t>
  </si>
  <si>
    <t>R35152274</t>
  </si>
  <si>
    <t>Otopná tělesa panelová VKM jednodesková PN 1,0 MPa, T do 110°C s jednou přídavnou přestupní plochou výšky tělesa 600 mm stavební délky / výkonu 700 mm / 701 W</t>
  </si>
  <si>
    <t>2044491378</t>
  </si>
  <si>
    <t>R35152275</t>
  </si>
  <si>
    <t>Otopná tělesa panelová VKM jednodesková PN 1,0 MPa, T do 110°C s jednou přídavnou přestupní plochou výšky tělesa 600 mm stavební délky / výkonu 800 mm / 802 W</t>
  </si>
  <si>
    <t>675550943</t>
  </si>
  <si>
    <t>R35152276</t>
  </si>
  <si>
    <t>Otopná tělesa panelová VKM jednodesková PN 1,0 MPa, T do 110°C s jednou přídavnou přestupní plochou výšky tělesa 600 mm stavební délky / výkonu 900 mm / 902 W</t>
  </si>
  <si>
    <t>1829599700</t>
  </si>
  <si>
    <t>R35152280</t>
  </si>
  <si>
    <t>Otopná tělesa panelová VKM jednodesková PN 1,0 MPa, T do 110°C s jednou přídavnou přestupní plochou výšky tělesa 600 mm stavební délky / výkonu 1400 mm / 1403 W</t>
  </si>
  <si>
    <t>901872462</t>
  </si>
  <si>
    <t>R35152294</t>
  </si>
  <si>
    <t>Otopná tělesa panelová VKM jednodesková PN 1,0 MPa, T do 110°C s jednou přídavnou přestupní plochou výšky tělesa 900 mm stavební délky / výkonu 700 mm / 976 W</t>
  </si>
  <si>
    <t>-586649677</t>
  </si>
  <si>
    <t>R35152295</t>
  </si>
  <si>
    <t>Otopná tělesa panelová VKM jednodesková PN 1,0 MPa, T do 110°C s jednou přídavnou přestupní plochou výšky tělesa 900 mm stavební délky / výkonu 800 mm / 1115 W</t>
  </si>
  <si>
    <t>-521392453</t>
  </si>
  <si>
    <t>R35152494</t>
  </si>
  <si>
    <t>Otopná tělesa panelová VKM dvoudesková PN 1,0 MPa, T do 110°C s jednou přídavnou přestupní plochou výšky tělesa 900 mm stavební délky / výkonu 700 mm / 1228 W</t>
  </si>
  <si>
    <t>2023815626</t>
  </si>
  <si>
    <t>R35152500</t>
  </si>
  <si>
    <t>Otopná tělesa panelová VKM dvoudesková PN 1,0 MPa, T do 110°C s jednou přídavnou přestupní plochou výšky tělesa 900 mm stavební délky / výkonu 1600 mm / 2456 W</t>
  </si>
  <si>
    <t>602273103</t>
  </si>
  <si>
    <t>R35152577</t>
  </si>
  <si>
    <t>Otopná tělesa panelová VKM dvoudesková PN 1,0 MPa, T do 110°C se dvěma přídavnými přestupními plochami výšky tělesa 600 mm stavební délky / výkonu 1000 mm / 1679 W</t>
  </si>
  <si>
    <t>429120105</t>
  </si>
  <si>
    <t>998735101</t>
  </si>
  <si>
    <t>Přesun hmot pro otopná tělesa stanovený z hmotnosti přesunovaného materiálu vodorovná dopravní vzdálenost do 50 m v objektech výšky do 6 m</t>
  </si>
  <si>
    <t>-869064569</t>
  </si>
  <si>
    <t>403351747</t>
  </si>
  <si>
    <t>1369710703</t>
  </si>
  <si>
    <t>-5150647</t>
  </si>
  <si>
    <t>-1474164000</t>
  </si>
  <si>
    <t>SO04 - Vzduchotechnika</t>
  </si>
  <si>
    <t xml:space="preserve">    751 - Vzduchotechnika</t>
  </si>
  <si>
    <t>OST - Ostatní</t>
  </si>
  <si>
    <t xml:space="preserve">    O01 - Ostatní</t>
  </si>
  <si>
    <t>1433405033</t>
  </si>
  <si>
    <t>345953514</t>
  </si>
  <si>
    <t>977151119</t>
  </si>
  <si>
    <t>Jádrové vrty diamantovými korunkami do stavebních materiálů (železobetonu, betonu, cihel, obkladů, dlažeb, kamene) průměru přes 100 do 110 mm</t>
  </si>
  <si>
    <t>2123232865</t>
  </si>
  <si>
    <t>977151124</t>
  </si>
  <si>
    <t>Jádrové vrty diamantovými korunkami do stavebních materiálů (železobetonu, betonu, cihel, obkladů, dlažeb, kamene) průměru přes 150 do 180 mm</t>
  </si>
  <si>
    <t>1933682655</t>
  </si>
  <si>
    <t>-2116135950</t>
  </si>
  <si>
    <t>-1675297629</t>
  </si>
  <si>
    <t>0,389*4</t>
  </si>
  <si>
    <t>-2114665871</t>
  </si>
  <si>
    <t>751</t>
  </si>
  <si>
    <t>751510041</t>
  </si>
  <si>
    <t>Vzduchotechnické potrubí z pozinkovaného plechu kruhové, trouba spirálně vinutá bez příruby, průměru do 100 mm</t>
  </si>
  <si>
    <t>-1733564467</t>
  </si>
  <si>
    <t>751510042</t>
  </si>
  <si>
    <t>Vzduchotechnické potrubí z pozinkovaného plechu kruhové, trouba spirálně vinutá bez příruby, průměru přes 100 do 200 mm</t>
  </si>
  <si>
    <t>-1542795467</t>
  </si>
  <si>
    <t>R9846</t>
  </si>
  <si>
    <t xml:space="preserve">M+D Izolace VZT potrubí </t>
  </si>
  <si>
    <t>1954571415</t>
  </si>
  <si>
    <t>OST</t>
  </si>
  <si>
    <t>Ostatní</t>
  </si>
  <si>
    <t>O01</t>
  </si>
  <si>
    <t>K039</t>
  </si>
  <si>
    <t>Diagonální ventilátor odtahový do kruhového potrubí MIXVENT-TD 350/125 včetně, průtok 360 m3/h při 0 Pa, 30W, 0,13A, 230V, 33 dB, příslušenství (mont. prvky, pružná spojovací manžeta, regulátor otáček). Spouštění se světlem, s časovým doběhem.</t>
  </si>
  <si>
    <t>512</t>
  </si>
  <si>
    <t>1828829048</t>
  </si>
  <si>
    <t>K040</t>
  </si>
  <si>
    <t>Malý radiální ventilátor typ EBB 250N HT 3V R8, odvod vzduchu skrz obvodovou stěnu, 280/210/140 m3/h, 53/41/31W, 230V/50Hz, 46 dB, s filtrem, s hygrostatem, se zpětnou klapkou, regulátor otáček, venkovní žaluziová klapka PER-100</t>
  </si>
  <si>
    <t>-920284829</t>
  </si>
  <si>
    <t>K041</t>
  </si>
  <si>
    <t>Střešní diagonální ventilátor pro odvod vzduchu Mixvent-TH 500/150 3V N8 vč. příslušenství, V=470 m3/h při 0 Pa, 50W, 0,23A, 230V/50 Hz, 50 dB, montážní podstavec JBS 300, pružná připojovací manžeta, regulátor otáček REB 1N, čidlo vlhkosti HIG11, propojov</t>
  </si>
  <si>
    <t>829916337</t>
  </si>
  <si>
    <t>K042</t>
  </si>
  <si>
    <t>Malý radiální ventilátor typ EBB 175 Design, odvod vzduchu skrz obvodovou stěnu, 155/80 m3/h, 26/17W, 230V/50Hz, 41/33 dB, se zpětnou klapkou, regulátor otáček, venkovní žaluziová klapka PER-100. Spouštěno se světlem, s časovým doběhem</t>
  </si>
  <si>
    <t>1702067625</t>
  </si>
  <si>
    <t>K043</t>
  </si>
  <si>
    <t>Malý radiální ventilátor typ EBB 175 Design, odvod vzduchu skrz střechu, 155/80 m3/h, 26/17W, 230V/50Hz, 41/33 dB, se zpětnou klapkou, regulátor otáček. Spouštěno se světlem, s časovým doběhem</t>
  </si>
  <si>
    <t>-11624891</t>
  </si>
  <si>
    <t>K044</t>
  </si>
  <si>
    <t>Střešní diagonální ventilátor pro odvod vzduchu Mixvent TH 1300 3V vč. příslušenství, V=1060 m3/h při 0 Pa, 192W, 0,8A, 230V/50 Hz, montážní podstavec JBS 435, pružná připojovací manžeta, regulátor otáček REB 1N, čidlo vlhkosti HIG11, propojovací kabeláž</t>
  </si>
  <si>
    <t>315422984</t>
  </si>
  <si>
    <t>K045</t>
  </si>
  <si>
    <t>Diagonální ventilátor odtahový do kruhového potrubí MIXVENT-TD 250/100 včetně, průtok 240 m3/h při 0 Pa, 24W, 0,11A, 230V, 31 dB, příslušenství (mont. prvky, pružná spojovací manžeta, regulátor otáček). Spouštění se světlem, s časovým doběhem.</t>
  </si>
  <si>
    <t>-1605670851</t>
  </si>
  <si>
    <t>K046</t>
  </si>
  <si>
    <t>Zpětná klapka do kruhového potrubí RSK 125</t>
  </si>
  <si>
    <t>1547556222</t>
  </si>
  <si>
    <t>K047</t>
  </si>
  <si>
    <t>Zpětná klapka do kruhového potrubí RSK 150</t>
  </si>
  <si>
    <t>379195053</t>
  </si>
  <si>
    <t>K048</t>
  </si>
  <si>
    <t>Zpětná klapka do kruhového potrubí RSK 250</t>
  </si>
  <si>
    <t>829321201</t>
  </si>
  <si>
    <t>K049</t>
  </si>
  <si>
    <t>Výfuková hlavice VHO 125</t>
  </si>
  <si>
    <t>459286560</t>
  </si>
  <si>
    <t>K050</t>
  </si>
  <si>
    <t>Výfuková hlavice VHO 150</t>
  </si>
  <si>
    <t>1269554444</t>
  </si>
  <si>
    <t>K051</t>
  </si>
  <si>
    <t>Výfuková hlavice VHO 100</t>
  </si>
  <si>
    <t>2084322147</t>
  </si>
  <si>
    <t>K052</t>
  </si>
  <si>
    <t>Talířový ventil plastový odvodní VEF 80, zděř VLZ 80</t>
  </si>
  <si>
    <t>-317353156</t>
  </si>
  <si>
    <t>K053</t>
  </si>
  <si>
    <t>Talířový ventil plastový odvodní VEF 100, zděř VLZ 100</t>
  </si>
  <si>
    <t>1966564692</t>
  </si>
  <si>
    <t>K054</t>
  </si>
  <si>
    <t>Mřížka ve spodní části dveří 300x100mm v designu dveří- součást dodávky dveří (průtočná plocha 0,007 m2)</t>
  </si>
  <si>
    <t>1221604528</t>
  </si>
  <si>
    <t>K055</t>
  </si>
  <si>
    <t>Mřížka ve spodní části dveří 400x100mm v designu dveří- součást dodávky dveří (průtočná plocha 0,009 m2)</t>
  </si>
  <si>
    <t>438462612</t>
  </si>
  <si>
    <t>K056</t>
  </si>
  <si>
    <t>Mřížka ve spodní části dveří 400x150mm v designu dveří- součást dodávky dveří (průtočná plocha 0,0125 m2)</t>
  </si>
  <si>
    <t>1120196391</t>
  </si>
  <si>
    <t>K057</t>
  </si>
  <si>
    <t>Symetrický přechod 300x300/D150</t>
  </si>
  <si>
    <t>532879376</t>
  </si>
  <si>
    <t>K058</t>
  </si>
  <si>
    <t>Krycí mřížka na přírubu 300x300 mm</t>
  </si>
  <si>
    <t>876266941</t>
  </si>
  <si>
    <t>K059</t>
  </si>
  <si>
    <t>Mřížka ve spodní části dveří 400x300mm v designu dveří- součást dodávky dveří (průtočná plocha 0,025m2)</t>
  </si>
  <si>
    <t>1004072299</t>
  </si>
  <si>
    <t>K060</t>
  </si>
  <si>
    <t>Symetrický přechod 400x400/D250</t>
  </si>
  <si>
    <t>-1244722434</t>
  </si>
  <si>
    <t>K061</t>
  </si>
  <si>
    <t>Krycí mřížka na přírubu 400x400 mm</t>
  </si>
  <si>
    <t>1177189112</t>
  </si>
  <si>
    <t>K062</t>
  </si>
  <si>
    <t>Spojovací materiál</t>
  </si>
  <si>
    <t>1386665352</t>
  </si>
  <si>
    <t>K063</t>
  </si>
  <si>
    <t>Těsnící materiál</t>
  </si>
  <si>
    <t>-1775201955</t>
  </si>
  <si>
    <t>K064</t>
  </si>
  <si>
    <t>Montážní materiál</t>
  </si>
  <si>
    <t>-1726209041</t>
  </si>
  <si>
    <t>K065</t>
  </si>
  <si>
    <t>Upevňovací systém pro potrubí a ventilátory</t>
  </si>
  <si>
    <t>1567215949</t>
  </si>
  <si>
    <t>K066</t>
  </si>
  <si>
    <t>Měření průtoků</t>
  </si>
  <si>
    <t>1086804780</t>
  </si>
  <si>
    <t>K067</t>
  </si>
  <si>
    <t>Uvedení do provozu</t>
  </si>
  <si>
    <t>1447420662</t>
  </si>
  <si>
    <t>K068</t>
  </si>
  <si>
    <t>Zaškolení obsluhy</t>
  </si>
  <si>
    <t>242036328</t>
  </si>
  <si>
    <t>2075335181</t>
  </si>
  <si>
    <t>-5934480</t>
  </si>
  <si>
    <t>1277014706</t>
  </si>
  <si>
    <t>320422740</t>
  </si>
  <si>
    <t>SO05 - Elektroinstalace - šatny</t>
  </si>
  <si>
    <t xml:space="preserve"> </t>
  </si>
  <si>
    <t>HSV -  HSV</t>
  </si>
  <si>
    <t xml:space="preserve">    9 -  Ostatní konstrukce a práce-bourání</t>
  </si>
  <si>
    <t xml:space="preserve">      99 -  Přesun hmot</t>
  </si>
  <si>
    <t>PSV -  Práce a dodávky PSV</t>
  </si>
  <si>
    <t xml:space="preserve">    743 -  Elektromontáže</t>
  </si>
  <si>
    <t>M -  Práce a dodávky M</t>
  </si>
  <si>
    <t xml:space="preserve">    21-M -  Elektromontáže</t>
  </si>
  <si>
    <t xml:space="preserve">    22-M -  Montáže oznam. a zabezp. zařízení</t>
  </si>
  <si>
    <t xml:space="preserve">    46-M -  Zemní práce při extr.mont.pracích</t>
  </si>
  <si>
    <t>HZS -  Hodinové zúčtovací sazby</t>
  </si>
  <si>
    <t>VRN -  Vedlejší rozpočtové náklady</t>
  </si>
  <si>
    <t xml:space="preserve">    0 -  Vedlejší rozpočtové náklady</t>
  </si>
  <si>
    <t xml:space="preserve"> HSV</t>
  </si>
  <si>
    <t>999100001</t>
  </si>
  <si>
    <t>ODST. 1.1 - ROZVADĚČE</t>
  </si>
  <si>
    <t>-2125911910</t>
  </si>
  <si>
    <t>999100002</t>
  </si>
  <si>
    <t>ODST. 1.2 - SVÍTIDLA</t>
  </si>
  <si>
    <t>-537875692</t>
  </si>
  <si>
    <t>999100003</t>
  </si>
  <si>
    <t xml:space="preserve"> ODST 2.1 - ZÁS.,OVL.,KR,MOTORY,LIŠTY</t>
  </si>
  <si>
    <t>-1136990561</t>
  </si>
  <si>
    <t>999100004</t>
  </si>
  <si>
    <t>ODST. 2.2 - KABELY,VODIČE</t>
  </si>
  <si>
    <t>-799713246</t>
  </si>
  <si>
    <t>999100005</t>
  </si>
  <si>
    <t>ODST. 2.3 - SLABOPROUD</t>
  </si>
  <si>
    <t>-1516695635</t>
  </si>
  <si>
    <t>999100006</t>
  </si>
  <si>
    <t>ODST. 2.4 - BLESKOSVOD</t>
  </si>
  <si>
    <t>-1132841379</t>
  </si>
  <si>
    <t>999100007</t>
  </si>
  <si>
    <t>ODST. 2.5 - ZÁKLADOVÝ ZEMNIČ</t>
  </si>
  <si>
    <t>1392265217</t>
  </si>
  <si>
    <t xml:space="preserve"> Ostatní konstrukce a práce-bourání</t>
  </si>
  <si>
    <t xml:space="preserve"> Přesun hmot</t>
  </si>
  <si>
    <t>997013801</t>
  </si>
  <si>
    <t>Poplatek za uložení stavebního betonového odpadu na skládce (skládkovné)</t>
  </si>
  <si>
    <t>-185578744</t>
  </si>
  <si>
    <t xml:space="preserve"> Práce a dodávky PSV</t>
  </si>
  <si>
    <t>743</t>
  </si>
  <si>
    <t xml:space="preserve"> Elektromontáže</t>
  </si>
  <si>
    <t>743311300</t>
  </si>
  <si>
    <t>Montáž lišta a kanálek protahovací šířky do 60 mm</t>
  </si>
  <si>
    <t>1523091138</t>
  </si>
  <si>
    <t>743411111</t>
  </si>
  <si>
    <t>Montáž krabice zapuštěná plastová kruhová typ KU68/2-1902, KO125</t>
  </si>
  <si>
    <t>-1844184757</t>
  </si>
  <si>
    <t>743414311</t>
  </si>
  <si>
    <t>Montáž rozvodka nástěnná plastová kruhová typ KU68/2-1903, KR97</t>
  </si>
  <si>
    <t>1883643452</t>
  </si>
  <si>
    <t>743552311</t>
  </si>
  <si>
    <t>Montáž žlab Elektrovod šířky do 170 mm s víkem</t>
  </si>
  <si>
    <t>121185523</t>
  </si>
  <si>
    <t xml:space="preserve"> Práce a dodávky M</t>
  </si>
  <si>
    <t>21-M</t>
  </si>
  <si>
    <t>210100151</t>
  </si>
  <si>
    <t>Ukončení kabelů smršťovací záklopkou nebo páskou se zapojením bez letování žíly do 4x16 mm2</t>
  </si>
  <si>
    <t>210381809</t>
  </si>
  <si>
    <t>210100188</t>
  </si>
  <si>
    <t>Ukončení kabelů smršťovací záklopkou nebo páskou se zapojením bez letování žíly do 3x70+50 mm2</t>
  </si>
  <si>
    <t>1590733154</t>
  </si>
  <si>
    <t>210100235</t>
  </si>
  <si>
    <t>Ukončení šňůr se zapojením počtu a průřezu žil do 5x4 mm2</t>
  </si>
  <si>
    <t>-1113967808</t>
  </si>
  <si>
    <t>210110001</t>
  </si>
  <si>
    <t>Montáž nástěnný vypínač nn jednopólový pro prostředí základní nebo vlhké</t>
  </si>
  <si>
    <t>1862975940</t>
  </si>
  <si>
    <t>210110003</t>
  </si>
  <si>
    <t>Montáž nástěnný přepínač nn 5-sériový pro prostředí základní nebo vlhké</t>
  </si>
  <si>
    <t>494256083</t>
  </si>
  <si>
    <t>210110019</t>
  </si>
  <si>
    <t>Montáž nástěnných čidel pohybu pro prostředí základní nebo vlhké</t>
  </si>
  <si>
    <t>1107129766</t>
  </si>
  <si>
    <t>210110081</t>
  </si>
  <si>
    <t>Montáž spínač nn přípojkasporáková s doutnavkou se zapojením vodičů</t>
  </si>
  <si>
    <t>208221932</t>
  </si>
  <si>
    <t>210111042</t>
  </si>
  <si>
    <t>Montáž zásuvka (polo)zapuštěná bezšroubové připojení 2P+PE dvojí zapojení - průběžná</t>
  </si>
  <si>
    <t>955178400</t>
  </si>
  <si>
    <t>210111108</t>
  </si>
  <si>
    <t>Montáž zásuvek průmyslových spojovacích provedení IP 67 3P+N+PE 63 A</t>
  </si>
  <si>
    <t>331150632</t>
  </si>
  <si>
    <t>210190006</t>
  </si>
  <si>
    <t>Montáž rozvodnic běžných oceloplechových nebo plastových do 300 kg</t>
  </si>
  <si>
    <t>-741336155</t>
  </si>
  <si>
    <t>210201025</t>
  </si>
  <si>
    <t>Montáž svítidel zářivkových bytových stropních přisazených 2 zdroje s krytem</t>
  </si>
  <si>
    <t>-221695144</t>
  </si>
  <si>
    <t>210220001</t>
  </si>
  <si>
    <t>Montáž uzemňovacího vedení vodičů FeZn pomocí svorek na povrchu páskou do 120 mm2</t>
  </si>
  <si>
    <t>256444566</t>
  </si>
  <si>
    <t>210220101</t>
  </si>
  <si>
    <t>Montáž hromosvodného vedení svodových vodičů s podpěrami průměru do 10 mm</t>
  </si>
  <si>
    <t>2000321428</t>
  </si>
  <si>
    <t>210220201</t>
  </si>
  <si>
    <t>Montáž tyčí jímacích délky do 3 m na střešní hřeben</t>
  </si>
  <si>
    <t>2059929195</t>
  </si>
  <si>
    <t>210220302</t>
  </si>
  <si>
    <t>Montáž svorek hromosvodných typu ST, SJ, SK, SZ, SR 01, 02 se 3 a více šrouby</t>
  </si>
  <si>
    <t>-719882865</t>
  </si>
  <si>
    <t>210280003</t>
  </si>
  <si>
    <t>Zkoušky a prohlídky el rozvodů a zařízení celková prohlídka pro objem mtž prací do 1 000 000 Kč</t>
  </si>
  <si>
    <t>2055445321</t>
  </si>
  <si>
    <t>210280712</t>
  </si>
  <si>
    <t>Měření intenzity osvětlení na pracovišti do 50 svítidel</t>
  </si>
  <si>
    <t>1029834133</t>
  </si>
  <si>
    <t>210800116</t>
  </si>
  <si>
    <t>Montáž měděných kabelů CYKY,CYBY,CYMY,NYM,CYKYLS,CYKYLo 5x2,5 mm2 uložených pod omítku ve stěně</t>
  </si>
  <si>
    <t>-1155098230</t>
  </si>
  <si>
    <t>210810109</t>
  </si>
  <si>
    <t>Montáž měděných kabelů CYKY, NYM, NYY, YSLY 1 kV 4x25 mm2 uložených pevně</t>
  </si>
  <si>
    <t>455024877</t>
  </si>
  <si>
    <t>22-M</t>
  </si>
  <si>
    <t xml:space="preserve"> Montáže oznam. a zabezp. zařízení</t>
  </si>
  <si>
    <t>220280222</t>
  </si>
  <si>
    <t>Montáž kabely bytové uložené pod omítku SYKFY 10 x 2 x 0,5 mm</t>
  </si>
  <si>
    <t>10079695</t>
  </si>
  <si>
    <t>46-M</t>
  </si>
  <si>
    <t xml:space="preserve"> Zemní práce při extr.mont.pracích</t>
  </si>
  <si>
    <t>460600061</t>
  </si>
  <si>
    <t>Odvoz suti a vybouraných hmot do 1 km</t>
  </si>
  <si>
    <t>1796497909</t>
  </si>
  <si>
    <t>460600071</t>
  </si>
  <si>
    <t>Příplatek k odvozu suti a vybouraných hmot za každý další 1 km</t>
  </si>
  <si>
    <t>-1490411058</t>
  </si>
  <si>
    <t>460680112</t>
  </si>
  <si>
    <t>Vybourání otvorů ve zdivu z lehkých betonů plochy do 0,25 m2, tloušťky do 30 cm</t>
  </si>
  <si>
    <t>820378537</t>
  </si>
  <si>
    <t>460680401</t>
  </si>
  <si>
    <t>Vysekání kapes a výklenků ve zdivu z lehkých betonů, dutých cihel a tvárnic pro krabice 7x7x5 cm</t>
  </si>
  <si>
    <t>1176338127</t>
  </si>
  <si>
    <t>460680485</t>
  </si>
  <si>
    <t>Vysekání kapes a výklenků ve zdivu cihelném pro elinstalační zařízení plochy přes 0,25 m2</t>
  </si>
  <si>
    <t>1241844484</t>
  </si>
  <si>
    <t>460680612</t>
  </si>
  <si>
    <t>Vysekání rýh pro montáž trubek a kabelů v omítce vápenné a vápenocementové stěn šířky do 5 cm</t>
  </si>
  <si>
    <t>-75238328</t>
  </si>
  <si>
    <t>460680615</t>
  </si>
  <si>
    <t>Vysekání rýh pro montáž trubek a kabelů v omítce vápenné a vápenocementové stěn šířky do 15 cm</t>
  </si>
  <si>
    <t>-1122342095</t>
  </si>
  <si>
    <t>HZS</t>
  </si>
  <si>
    <t xml:space="preserve"> Hodinové zúčtovací sazby</t>
  </si>
  <si>
    <t>HZS2221</t>
  </si>
  <si>
    <t>Hodinová zúčtovací sazba elektrikář-demontáž stávající el.inst.</t>
  </si>
  <si>
    <t>hod</t>
  </si>
  <si>
    <t>-1942161377</t>
  </si>
  <si>
    <t>HZS2222</t>
  </si>
  <si>
    <t>Hodinová zúčtovací sazba elektrikář odborný-ostatní práce jinde nespecifikované</t>
  </si>
  <si>
    <t>1029949111</t>
  </si>
  <si>
    <t>HZS3222</t>
  </si>
  <si>
    <t>Hodinová zúčtovací sazba montér slaboproudých zařízení odborný-montáž slaboproudých rozvodů</t>
  </si>
  <si>
    <t>1016421986</t>
  </si>
  <si>
    <t xml:space="preserve"> Vedlejší rozpočtové náklady</t>
  </si>
  <si>
    <t>Dokumentace skutečného provedení stavby</t>
  </si>
  <si>
    <t>Kč</t>
  </si>
  <si>
    <t>665011441</t>
  </si>
  <si>
    <t>Kompletační a koordinační činnost</t>
  </si>
  <si>
    <t>-1739555835</t>
  </si>
  <si>
    <t>065002000</t>
  </si>
  <si>
    <t>Mimostaveništní doprava materiálů</t>
  </si>
  <si>
    <t>813031801</t>
  </si>
  <si>
    <t>081002000</t>
  </si>
  <si>
    <t>Doprava zaměstnanců na staveniště</t>
  </si>
  <si>
    <t>-618743742</t>
  </si>
  <si>
    <t>091002000</t>
  </si>
  <si>
    <t>Ostatní náklady související s objektem</t>
  </si>
  <si>
    <t>262144</t>
  </si>
  <si>
    <t>1967466126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</si>
  <si>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</si>
  <si>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</si>
  <si>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</si>
  <si>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</si>
  <si>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</si>
  <si>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</si>
  <si>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</si>
  <si>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</si>
  <si>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</si>
  <si>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</si>
  <si>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</si>
  <si>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</si>
  <si>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</si>
  <si>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</si>
  <si>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</si>
  <si>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</si>
  <si>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</si>
  <si>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</si>
  <si>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</si>
  <si>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</si>
  <si>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</si>
  <si>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</si>
  <si>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</si>
  <si>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</si>
  <si>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</si>
  <si>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</si>
  <si>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</si>
  <si>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</si>
  <si>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</si>
  <si>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</si>
  <si>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</si>
  <si>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</si>
  <si>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</si>
  <si>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</si>
  <si>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</si>
  <si>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</si>
  <si>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</si>
  <si>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</si>
  <si>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</si>
  <si>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</si>
  <si>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</si>
  <si>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</si>
  <si>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</si>
  <si>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</si>
  <si>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</si>
  <si>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</si>
  <si>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</si>
  <si>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</si>
  <si>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</si>
  <si>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</si>
  <si>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</si>
  <si>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</si>
  <si>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</si>
  <si>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</si>
  <si>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</si>
  <si>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</si>
  <si>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</si>
  <si>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</si>
  <si>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</si>
  <si>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</si>
  <si>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</si>
  <si>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</si>
  <si>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</si>
  <si>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</si>
  <si>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</si>
  <si>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</si>
  <si>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</si>
  <si>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</si>
  <si>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</si>
  <si>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</si>
  <si>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</si>
  <si>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</si>
  <si>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</si>
  <si>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</si>
  <si>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</si>
  <si>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</si>
  <si>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</si>
  <si>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</si>
  <si>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</si>
  <si>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</si>
  <si>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</si>
  <si>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</si>
  <si>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</si>
  <si>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</si>
  <si>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</si>
  <si>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</si>
  <si>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</si>
  <si>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</si>
  <si>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</si>
  <si>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</si>
  <si>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</si>
  <si>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</si>
  <si>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</si>
  <si>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</si>
  <si>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</si>
  <si>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</si>
  <si>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</si>
  <si>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</si>
  <si>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</si>
  <si>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</si>
  <si>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</si>
  <si>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</si>
  <si>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</si>
  <si>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</si>
  <si>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</si>
  <si>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</si>
  <si>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</si>
  <si>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</si>
  <si>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</si>
  <si>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</si>
  <si>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</si>
  <si>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</si>
  <si>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</si>
  <si>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</si>
  <si>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</si>
  <si>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</si>
  <si>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</si>
  <si>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</si>
  <si>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</si>
  <si>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</si>
  <si>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</si>
  <si>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</si>
  <si>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</si>
  <si>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</si>
  <si>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</si>
  <si>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</si>
  <si>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</si>
  <si>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</si>
  <si>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</si>
  <si>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</si>
  <si>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</si>
  <si>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</si>
  <si>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</si>
  <si>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</si>
  <si>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</si>
  <si>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</si>
  <si>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</si>
  <si>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</si>
  <si>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</si>
  <si>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</si>
  <si>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</si>
  <si>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</si>
  <si>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</si>
  <si>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</si>
  <si>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</si>
  <si>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</si>
  <si>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</si>
  <si>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</si>
  <si>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</si>
  <si>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</si>
  <si>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</si>
  <si>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</si>
  <si>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</si>
  <si>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</si>
  <si>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</si>
  <si>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</si>
  <si>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</si>
  <si>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</si>
  <si>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</si>
  <si>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</si>
  <si>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</si>
  <si>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</si>
  <si>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</si>
  <si>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</si>
  <si>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</si>
  <si>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</si>
  <si>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</si>
  <si>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</si>
  <si>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</si>
  <si>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</si>
  <si>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</si>
  <si>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</si>
  <si>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</si>
  <si>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</si>
  <si>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</si>
  <si>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</si>
  <si>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</si>
  <si>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</si>
  <si>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</si>
  <si>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Přesný soupis materiálu bude proveden dodavatelem elektroinstalace. </t>
  </si>
  <si>
    <t>Pozn.: Výše uvedený materiál byl vypracován pro orientační stanovení nákladů.</t>
  </si>
  <si>
    <t xml:space="preserve">C E L K E M   </t>
  </si>
  <si>
    <t>asfaltový nátěr 2kg</t>
  </si>
  <si>
    <t>SR 03</t>
  </si>
  <si>
    <t>AlMgSi pr.10mm</t>
  </si>
  <si>
    <t>FeZn 30/4</t>
  </si>
  <si>
    <t>Kč/ks(m)</t>
  </si>
  <si>
    <t>ks(m)</t>
  </si>
  <si>
    <t xml:space="preserve">P O P I S   P O L O Ž K Y </t>
  </si>
  <si>
    <t>ČP</t>
  </si>
  <si>
    <t>2.5 ZÁKLADOVÝ ZEMNIČ</t>
  </si>
  <si>
    <t>zaváděcí tyč, nerez.</t>
  </si>
  <si>
    <t>jímací tyč vč. podpěry + připojovací svorka</t>
  </si>
  <si>
    <t>SK</t>
  </si>
  <si>
    <t>SS</t>
  </si>
  <si>
    <t>SP</t>
  </si>
  <si>
    <t>SZ</t>
  </si>
  <si>
    <t>podpěra vedení PV01- svody</t>
  </si>
  <si>
    <t>betonová podpěra s plastovou podložkou PV pro ploché střechy</t>
  </si>
  <si>
    <t>AlMgSi pr.8mm</t>
  </si>
  <si>
    <t>2.4 BLESKOSVOD</t>
  </si>
  <si>
    <t>zásuvka STA vč.krabice</t>
  </si>
  <si>
    <t>koax.kabel VLEOY 75-3,7, včetně chráničky PVC</t>
  </si>
  <si>
    <t xml:space="preserve">AUTONOMNÍ POŽÁRNÍ HLÁSIČ VČ.BATERIE,PROVEDENÍ 230V,VÝSTUPNÍ KONTAKT </t>
  </si>
  <si>
    <t>VEZ 4x0,22, vč.PVC chráničky</t>
  </si>
  <si>
    <t>siréna</t>
  </si>
  <si>
    <t>klávesnice</t>
  </si>
  <si>
    <t>detektor pohybu</t>
  </si>
  <si>
    <t>GMS MODUL</t>
  </si>
  <si>
    <t>ústředna EZS, vč. Skříně a záložního zdroje</t>
  </si>
  <si>
    <t>EZS</t>
  </si>
  <si>
    <t>anténní stožár</t>
  </si>
  <si>
    <t>PVC TRUBKA CHRÁNIČKA POD OMÍTKU</t>
  </si>
  <si>
    <t>UTP cat.6a</t>
  </si>
  <si>
    <t>telefonní dvozásuvka zásuvka 2xRJ 45 vč.krabice</t>
  </si>
  <si>
    <t>datový rozvaděč vč. zakončovacích prvků, (aktivní prvky dodávka investora)</t>
  </si>
  <si>
    <t>DATA + TELEFON</t>
  </si>
  <si>
    <t>2.3 SLABOPROUD</t>
  </si>
  <si>
    <t>CY 25</t>
  </si>
  <si>
    <t>CY 10</t>
  </si>
  <si>
    <t>CY 6</t>
  </si>
  <si>
    <t>CYKY 4Bx25</t>
  </si>
  <si>
    <t>CYKY 4Bx16</t>
  </si>
  <si>
    <t>CYKY 5Cx10</t>
  </si>
  <si>
    <t>CYKY 5Cx2,5</t>
  </si>
  <si>
    <t>CYKY 5Cx1,5</t>
  </si>
  <si>
    <t>CYKY 3Cx2,5</t>
  </si>
  <si>
    <t>CYKY 3Cx1,5</t>
  </si>
  <si>
    <t>CYKY 3Ax1,5</t>
  </si>
  <si>
    <t>CYKY 2Ax1,5</t>
  </si>
  <si>
    <t>2.2 KABELY,VODIČE</t>
  </si>
  <si>
    <t>PVC chránička pro kabely pod omítku - v místech obkladů</t>
  </si>
  <si>
    <t>svorkovnice hl.pospojení+skříň v KT250</t>
  </si>
  <si>
    <t>svorkovnice doplň.pospojení např.EROCOMM obj.č.1243</t>
  </si>
  <si>
    <t>parapetní žlab vč.uchycení víka,přepážky 140/70</t>
  </si>
  <si>
    <t>krabice rozvodná pod omítku KR</t>
  </si>
  <si>
    <t>krabice přístrojová pod omítku KP</t>
  </si>
  <si>
    <t>kombinovaná zásuvka</t>
  </si>
  <si>
    <t>servisní vypínač 1f</t>
  </si>
  <si>
    <t>zásuvka  230V/16A - bílá IP44</t>
  </si>
  <si>
    <t>zásuvka 230V s víčkem, IP20</t>
  </si>
  <si>
    <t>dvojzásuvka 230V/16A - bílá IP20</t>
  </si>
  <si>
    <t>zásuvka 230V/16A - bílá IP20</t>
  </si>
  <si>
    <t>opt. + aku. signalizace</t>
  </si>
  <si>
    <t>pohybový spínač, spínací prvek relé</t>
  </si>
  <si>
    <t>ovladač, řazení 6(střídavý), komplet, IP20</t>
  </si>
  <si>
    <t>ovladač, řazení 1(vypínač), komplet, IP44</t>
  </si>
  <si>
    <t>ovladač, řazení 1(vypínač), komplet, IP20</t>
  </si>
  <si>
    <t>2.1 ZÁSUVKY,OVLADAČE,KRABICE,MOTORY,LIŠTY</t>
  </si>
  <si>
    <t>2. M A T E R I Á L</t>
  </si>
  <si>
    <t xml:space="preserve">SVÍTIDLA CELKEM                                                                                               </t>
  </si>
  <si>
    <t>PODRUŽNÝ MATERIÁL PRO UCHYCENÍ SVÍTIDEL</t>
  </si>
  <si>
    <t>např: MODUS LOVATO N 3W, IP40, PROVEDENÍ SE, DOBA ZÁLOHY 1 HOD.</t>
  </si>
  <si>
    <t>NO2- SVÍTIDLO PRO NOUZOVÉ OSVĚTLENÍ (PROTIPANICKÉ) S VESTAVĚNÝM BATERIOVÝM ZDROJEM, OPTIKA R</t>
  </si>
  <si>
    <t>např: MODUS HELIOS LED 1W, IP42</t>
  </si>
  <si>
    <t>NO1- SVÍTIDLO PRO NOUZOVÉ OSVĚTLENÍ (PIKTOGRAM) S VESTAVĚNÝM BATERIOVÝM ZDROJEM, PROVEDENÍ SE (1hod.)</t>
  </si>
  <si>
    <t>V2- SVÍTIDLO VENKOVNÍ, LED REFLEKTOR</t>
  </si>
  <si>
    <t>např: MODUS PL2500S2W</t>
  </si>
  <si>
    <t>F- LED prachotěsné svítidlo, polyesterové tělo, opálový PC kryt, IK08</t>
  </si>
  <si>
    <t>např: MODUS PL3500L1N</t>
  </si>
  <si>
    <t>E- LED prachotěsné svítidlo, polyesterové tělo, opálový PC kryt, IK08</t>
  </si>
  <si>
    <t>např: MODUS BRSB_KO480V3</t>
  </si>
  <si>
    <t>D- Přisazené LED svítidlo, opálový PMMA kryt, průměr 480mm, včetně pohybového spínače</t>
  </si>
  <si>
    <t>např: MODUS KSL4000M_KS</t>
  </si>
  <si>
    <t>C- Přisazené LED svítidlo, semiopálový kryt</t>
  </si>
  <si>
    <t>např: MODUS US4000A_KN</t>
  </si>
  <si>
    <t>B- LED panel, mikroprizmatický kryt, čtverec 600x600mm</t>
  </si>
  <si>
    <t>např: MODUS BRSB_KO375V2</t>
  </si>
  <si>
    <t>A2- Přisazené LED svítidlo, opálový PMMA kryt, průměr 375mm, včetně pohybového spínače</t>
  </si>
  <si>
    <t>A1- Přisazené LED svítidlo, opálový PMMA kryt, průměr 375mm</t>
  </si>
  <si>
    <t>Všechny svítidla budou s el.předřadníkem vč.zdrojů</t>
  </si>
  <si>
    <t xml:space="preserve">1.2    S V Í T I D L A </t>
  </si>
  <si>
    <t xml:space="preserve">C E L K E M   R O Z V A D Ě Č  </t>
  </si>
  <si>
    <t>V Ý R O B A   R O Z V A D Ě Č E  20 %</t>
  </si>
  <si>
    <t>P O D R U Ž N Ý   M A T E R I Á L   R O Z V A D Ě Č E  15 %</t>
  </si>
  <si>
    <t xml:space="preserve">M A T E R I Á L   R O Z V A D Ě Č E  </t>
  </si>
  <si>
    <t>podružný materiál</t>
  </si>
  <si>
    <t>vývodní svorky</t>
  </si>
  <si>
    <t>svorkovnice N</t>
  </si>
  <si>
    <t>svorkovnice PE (PEN)</t>
  </si>
  <si>
    <t>sběrnice L 63A</t>
  </si>
  <si>
    <t>vypínač na DIN lištu, 10A</t>
  </si>
  <si>
    <t>časové relé</t>
  </si>
  <si>
    <t>motorový spoštěč, proud. rozsah 0,4-10A</t>
  </si>
  <si>
    <t>proudový chránič 63A/3N/B/30mA</t>
  </si>
  <si>
    <t>chránič s nadproudovou ochranou 16A/1N/B/30mA</t>
  </si>
  <si>
    <t>chránič s nadproudovou ochranou 10A/1N/B/30mA</t>
  </si>
  <si>
    <t>chránič s nadproudovou ochranou 6A/1N/C/30mA</t>
  </si>
  <si>
    <t>jistič 16A/3+N/B/30mA 6kA s vypínatelným N pólem</t>
  </si>
  <si>
    <t>jistič 6A/1f/C 6kA</t>
  </si>
  <si>
    <t>jistič 25A/1f/B 6kA</t>
  </si>
  <si>
    <t>jistič 16A/1f/B 6kA</t>
  </si>
  <si>
    <t>jistič 10A/1f/B 6kA</t>
  </si>
  <si>
    <t>jistič 6A/1f/B 6kA</t>
  </si>
  <si>
    <t>chlazení rozvaděče-návrh dle tep.zisků osazených komp.-výkon určí dod.rozv.</t>
  </si>
  <si>
    <t>I.+II.stupeň přep.ochrany</t>
  </si>
  <si>
    <t>vypínač 63A/3f, vč. vyp. Spouště</t>
  </si>
  <si>
    <t>ocep. rozvodnice zapuštěná IP43/20; 1050 x 800 x 140 (Š x V x H); 240mod.</t>
  </si>
  <si>
    <t>ROZPIS ROZVADĚČE HR-ŠATNY</t>
  </si>
  <si>
    <t>instalační relé 10A, 2x spínací kontakt</t>
  </si>
  <si>
    <t>spínací hodiny - dodávka ČEZ</t>
  </si>
  <si>
    <t>pojistka nožová 63A gG, doplnit do PPS</t>
  </si>
  <si>
    <t>hlavní jistič 50A/3f/B</t>
  </si>
  <si>
    <t>DOZBROJENÍ STÁVAJÍCÍHO ELEKTROMĚROVÉHO ROZVADĚČE RE</t>
  </si>
  <si>
    <t xml:space="preserve">ROZVADĚČE CELKEM                                                                                               </t>
  </si>
  <si>
    <t>ROZVADĚČ HR-ŠATNY</t>
  </si>
  <si>
    <t>1.1    R O Z V A D Ě Č E</t>
  </si>
  <si>
    <t xml:space="preserve">1. D O D Á V K A   Z A Ř Í Z E N Í </t>
  </si>
  <si>
    <t>REKONSTRUKCE A PŘÍSTAVBA OBJEKTU, na st.p.č.4069/11, k.ú. Chomutov I</t>
  </si>
  <si>
    <t>VÝKAZ VÝMĚR - část šatny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</si>
</sst>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#,##0.00_ ;\-#,##0.00\ "/>
  </numFmts>
  <fonts count="4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</fonts>
  <fills count="10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</cellStyleXfs>
  <cellXfs count="47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0" fillId="0" borderId="0" xfId="21">
      <alignment/>
      <protection/>
    </xf>
    <xf numFmtId="44" fontId="38" fillId="0" borderId="0" xfId="21" applyNumberFormat="1" applyFont="1">
      <alignment/>
      <protection/>
    </xf>
    <xf numFmtId="44" fontId="39" fillId="0" borderId="0" xfId="21" applyNumberFormat="1" applyFont="1">
      <alignment/>
      <protection/>
    </xf>
    <xf numFmtId="44" fontId="38" fillId="0" borderId="0" xfId="21" applyNumberFormat="1" applyFont="1">
      <alignment/>
      <protection/>
    </xf>
    <xf numFmtId="44" fontId="40" fillId="0" borderId="0" xfId="21" applyNumberFormat="1" applyFont="1" applyBorder="1">
      <alignment/>
      <protection/>
    </xf>
    <xf numFmtId="4" fontId="40" fillId="6" borderId="36" xfId="21" applyNumberFormat="1" applyFont="1" applyFill="1" applyBorder="1" applyAlignment="1">
      <alignment vertical="center"/>
      <protection/>
    </xf>
    <xf numFmtId="44" fontId="40" fillId="6" borderId="34" xfId="21" applyNumberFormat="1" applyFont="1" applyFill="1" applyBorder="1">
      <alignment/>
      <protection/>
    </xf>
    <xf numFmtId="44" fontId="40" fillId="6" borderId="37" xfId="21" applyNumberFormat="1" applyFont="1" applyFill="1" applyBorder="1">
      <alignment/>
      <protection/>
    </xf>
    <xf numFmtId="4" fontId="38" fillId="0" borderId="0" xfId="21" applyNumberFormat="1" applyFont="1" applyBorder="1" applyAlignment="1">
      <alignment vertical="center"/>
      <protection/>
    </xf>
    <xf numFmtId="44" fontId="38" fillId="0" borderId="0" xfId="21" applyNumberFormat="1" applyFont="1" applyBorder="1">
      <alignment/>
      <protection/>
    </xf>
    <xf numFmtId="4" fontId="41" fillId="0" borderId="38" xfId="21" applyNumberFormat="1" applyFont="1" applyBorder="1" applyAlignment="1">
      <alignment vertical="center"/>
      <protection/>
    </xf>
    <xf numFmtId="4" fontId="38" fillId="0" borderId="37" xfId="21" applyNumberFormat="1" applyFont="1" applyFill="1" applyBorder="1" applyAlignment="1">
      <alignment vertical="center"/>
      <protection/>
    </xf>
    <xf numFmtId="0" fontId="41" fillId="0" borderId="38" xfId="21" applyNumberFormat="1" applyFont="1" applyFill="1" applyBorder="1" applyAlignment="1">
      <alignment horizontal="center"/>
      <protection/>
    </xf>
    <xf numFmtId="43" fontId="41" fillId="0" borderId="38" xfId="21" applyNumberFormat="1" applyFont="1" applyFill="1" applyBorder="1">
      <alignment/>
      <protection/>
    </xf>
    <xf numFmtId="168" fontId="42" fillId="0" borderId="39" xfId="21" applyNumberFormat="1" applyFont="1" applyBorder="1">
      <alignment/>
      <protection/>
    </xf>
    <xf numFmtId="2" fontId="40" fillId="6" borderId="38" xfId="21" applyNumberFormat="1" applyFont="1" applyFill="1" applyBorder="1" applyAlignment="1">
      <alignment horizontal="center" vertical="center"/>
      <protection/>
    </xf>
    <xf numFmtId="43" fontId="40" fillId="6" borderId="38" xfId="21" applyNumberFormat="1" applyFont="1" applyFill="1" applyBorder="1" applyAlignment="1">
      <alignment horizontal="center"/>
      <protection/>
    </xf>
    <xf numFmtId="0" fontId="40" fillId="6" borderId="40" xfId="21" applyNumberFormat="1" applyFont="1" applyFill="1" applyBorder="1" applyAlignment="1">
      <alignment horizontal="center"/>
      <protection/>
    </xf>
    <xf numFmtId="0" fontId="40" fillId="6" borderId="38" xfId="21" applyNumberFormat="1" applyFont="1" applyFill="1" applyBorder="1" applyAlignment="1">
      <alignment horizontal="center"/>
      <protection/>
    </xf>
    <xf numFmtId="44" fontId="43" fillId="0" borderId="0" xfId="21" applyNumberFormat="1" applyFont="1" applyBorder="1">
      <alignment/>
      <protection/>
    </xf>
    <xf numFmtId="43" fontId="43" fillId="0" borderId="0" xfId="21" applyNumberFormat="1" applyFont="1" applyBorder="1">
      <alignment/>
      <protection/>
    </xf>
    <xf numFmtId="0" fontId="43" fillId="0" borderId="0" xfId="21" applyNumberFormat="1" applyFont="1" applyBorder="1">
      <alignment/>
      <protection/>
    </xf>
    <xf numFmtId="0" fontId="40" fillId="0" borderId="34" xfId="21" applyNumberFormat="1" applyFont="1" applyBorder="1" applyAlignment="1">
      <alignment/>
      <protection/>
    </xf>
    <xf numFmtId="0" fontId="41" fillId="0" borderId="34" xfId="21" applyNumberFormat="1" applyFont="1" applyFill="1" applyBorder="1" applyAlignment="1">
      <alignment horizontal="center"/>
      <protection/>
    </xf>
    <xf numFmtId="43" fontId="38" fillId="0" borderId="37" xfId="21" applyNumberFormat="1" applyFont="1" applyFill="1" applyBorder="1">
      <alignment/>
      <protection/>
    </xf>
    <xf numFmtId="43" fontId="41" fillId="0" borderId="37" xfId="21" applyNumberFormat="1" applyFont="1" applyFill="1" applyBorder="1">
      <alignment/>
      <protection/>
    </xf>
    <xf numFmtId="44" fontId="40" fillId="6" borderId="33" xfId="21" applyNumberFormat="1" applyFont="1" applyFill="1" applyBorder="1">
      <alignment/>
      <protection/>
    </xf>
    <xf numFmtId="0" fontId="40" fillId="0" borderId="0" xfId="21" applyNumberFormat="1" applyFont="1" applyBorder="1">
      <alignment/>
      <protection/>
    </xf>
    <xf numFmtId="44" fontId="40" fillId="0" borderId="0" xfId="21" applyNumberFormat="1" applyFont="1">
      <alignment/>
      <protection/>
    </xf>
    <xf numFmtId="0" fontId="38" fillId="0" borderId="0" xfId="21" applyFont="1" applyBorder="1">
      <alignment/>
      <protection/>
    </xf>
    <xf numFmtId="0" fontId="38" fillId="0" borderId="38" xfId="21" applyNumberFormat="1" applyFont="1" applyFill="1" applyBorder="1" applyAlignment="1">
      <alignment horizontal="center"/>
      <protection/>
    </xf>
    <xf numFmtId="43" fontId="38" fillId="0" borderId="38" xfId="21" applyNumberFormat="1" applyFont="1" applyFill="1" applyBorder="1">
      <alignment/>
      <protection/>
    </xf>
    <xf numFmtId="0" fontId="38" fillId="0" borderId="0" xfId="21" applyNumberFormat="1" applyFont="1" applyBorder="1">
      <alignment/>
      <protection/>
    </xf>
    <xf numFmtId="0" fontId="38" fillId="7" borderId="0" xfId="21" applyNumberFormat="1" applyFont="1" applyFill="1" applyBorder="1" applyAlignment="1">
      <alignment horizontal="center"/>
      <protection/>
    </xf>
    <xf numFmtId="44" fontId="38" fillId="0" borderId="0" xfId="21" applyNumberFormat="1" applyFont="1" applyAlignment="1">
      <alignment horizontal="center"/>
      <protection/>
    </xf>
    <xf numFmtId="4" fontId="38" fillId="0" borderId="37" xfId="21" applyNumberFormat="1" applyFont="1" applyBorder="1" applyAlignment="1">
      <alignment vertical="center"/>
      <protection/>
    </xf>
    <xf numFmtId="0" fontId="38" fillId="0" borderId="37" xfId="21" applyNumberFormat="1" applyFont="1" applyFill="1" applyBorder="1" applyAlignment="1">
      <alignment horizontal="center"/>
      <protection/>
    </xf>
    <xf numFmtId="0" fontId="38" fillId="0" borderId="32" xfId="21" applyNumberFormat="1" applyFont="1" applyBorder="1">
      <alignment/>
      <protection/>
    </xf>
    <xf numFmtId="43" fontId="41" fillId="0" borderId="40" xfId="21" applyNumberFormat="1" applyFont="1" applyFill="1" applyBorder="1">
      <alignment/>
      <protection/>
    </xf>
    <xf numFmtId="43" fontId="38" fillId="0" borderId="35" xfId="21" applyNumberFormat="1" applyFont="1" applyFill="1" applyBorder="1">
      <alignment/>
      <protection/>
    </xf>
    <xf numFmtId="44" fontId="43" fillId="0" borderId="0" xfId="21" applyNumberFormat="1" applyFont="1">
      <alignment/>
      <protection/>
    </xf>
    <xf numFmtId="44" fontId="44" fillId="8" borderId="40" xfId="21" applyNumberFormat="1" applyFont="1" applyFill="1" applyBorder="1">
      <alignment/>
      <protection/>
    </xf>
    <xf numFmtId="44" fontId="44" fillId="8" borderId="41" xfId="21" applyNumberFormat="1" applyFont="1" applyFill="1" applyBorder="1">
      <alignment/>
      <protection/>
    </xf>
    <xf numFmtId="44" fontId="45" fillId="8" borderId="41" xfId="21" applyNumberFormat="1" applyFont="1" applyFill="1" applyBorder="1" applyAlignment="1">
      <alignment/>
      <protection/>
    </xf>
    <xf numFmtId="44" fontId="45" fillId="8" borderId="42" xfId="21" applyNumberFormat="1" applyFont="1" applyFill="1" applyBorder="1" applyAlignment="1">
      <alignment/>
      <protection/>
    </xf>
    <xf numFmtId="44" fontId="45" fillId="0" borderId="0" xfId="21" applyNumberFormat="1" applyFont="1">
      <alignment/>
      <protection/>
    </xf>
    <xf numFmtId="4" fontId="40" fillId="6" borderId="36" xfId="21" applyNumberFormat="1" applyFont="1" applyFill="1" applyBorder="1">
      <alignment/>
      <protection/>
    </xf>
    <xf numFmtId="4" fontId="38" fillId="0" borderId="38" xfId="21" applyNumberFormat="1" applyFont="1" applyFill="1" applyBorder="1" applyAlignment="1">
      <alignment vertical="center"/>
      <protection/>
    </xf>
    <xf numFmtId="43" fontId="38" fillId="0" borderId="34" xfId="21" applyNumberFormat="1" applyFont="1" applyFill="1" applyBorder="1">
      <alignment/>
      <protection/>
    </xf>
    <xf numFmtId="43" fontId="43" fillId="0" borderId="33" xfId="21" applyNumberFormat="1" applyFont="1" applyFill="1" applyBorder="1">
      <alignment/>
      <protection/>
    </xf>
    <xf numFmtId="43" fontId="38" fillId="0" borderId="40" xfId="21" applyNumberFormat="1" applyFont="1" applyFill="1" applyBorder="1" applyAlignment="1">
      <alignment horizontal="left" indent="2"/>
      <protection/>
    </xf>
    <xf numFmtId="43" fontId="43" fillId="0" borderId="42" xfId="21" applyNumberFormat="1" applyFont="1" applyFill="1" applyBorder="1" applyAlignment="1">
      <alignment horizontal="left" indent="2"/>
      <protection/>
    </xf>
    <xf numFmtId="43" fontId="38" fillId="0" borderId="40" xfId="21" applyNumberFormat="1" applyFont="1" applyFill="1" applyBorder="1" applyAlignment="1">
      <alignment horizontal="left"/>
      <protection/>
    </xf>
    <xf numFmtId="43" fontId="43" fillId="0" borderId="42" xfId="21" applyNumberFormat="1" applyFont="1" applyFill="1" applyBorder="1" applyAlignment="1">
      <alignment horizontal="left"/>
      <protection/>
    </xf>
    <xf numFmtId="43" fontId="38" fillId="0" borderId="42" xfId="21" applyNumberFormat="1" applyFont="1" applyFill="1" applyBorder="1" applyAlignment="1">
      <alignment horizontal="left"/>
      <protection/>
    </xf>
    <xf numFmtId="43" fontId="38" fillId="0" borderId="42" xfId="21" applyNumberFormat="1" applyFont="1" applyFill="1" applyBorder="1" applyAlignment="1">
      <alignment horizontal="left" indent="2"/>
      <protection/>
    </xf>
    <xf numFmtId="43" fontId="38" fillId="0" borderId="40" xfId="21" applyNumberFormat="1" applyFont="1" applyFill="1" applyBorder="1" applyAlignment="1">
      <alignment horizontal="left" indent="2"/>
      <protection/>
    </xf>
    <xf numFmtId="43" fontId="38" fillId="0" borderId="42" xfId="21" applyNumberFormat="1" applyFont="1" applyFill="1" applyBorder="1" applyAlignment="1">
      <alignment horizontal="left" indent="2"/>
      <protection/>
    </xf>
    <xf numFmtId="43" fontId="38" fillId="0" borderId="40" xfId="21" applyNumberFormat="1" applyFont="1" applyFill="1" applyBorder="1" applyAlignment="1">
      <alignment horizontal="left"/>
      <protection/>
    </xf>
    <xf numFmtId="43" fontId="38" fillId="0" borderId="42" xfId="21" applyNumberFormat="1" applyFont="1" applyFill="1" applyBorder="1" applyAlignment="1">
      <alignment horizontal="left"/>
      <protection/>
    </xf>
    <xf numFmtId="44" fontId="38" fillId="0" borderId="0" xfId="21" applyNumberFormat="1" applyFont="1" applyBorder="1">
      <alignment/>
      <protection/>
    </xf>
    <xf numFmtId="44" fontId="40" fillId="0" borderId="0" xfId="21" applyNumberFormat="1" applyFont="1" applyBorder="1">
      <alignment/>
      <protection/>
    </xf>
    <xf numFmtId="44" fontId="46" fillId="0" borderId="0" xfId="21" applyNumberFormat="1" applyFont="1" applyFill="1" applyBorder="1">
      <alignment/>
      <protection/>
    </xf>
    <xf numFmtId="44" fontId="47" fillId="9" borderId="40" xfId="21" applyNumberFormat="1" applyFont="1" applyFill="1" applyBorder="1">
      <alignment/>
      <protection/>
    </xf>
    <xf numFmtId="44" fontId="47" fillId="9" borderId="42" xfId="21" applyNumberFormat="1" applyFont="1" applyFill="1" applyBorder="1">
      <alignment/>
      <protection/>
    </xf>
    <xf numFmtId="44" fontId="47" fillId="0" borderId="0" xfId="21" applyNumberFormat="1" applyFont="1">
      <alignment/>
      <protection/>
    </xf>
    <xf numFmtId="4" fontId="40" fillId="6" borderId="39" xfId="21" applyNumberFormat="1" applyFont="1" applyFill="1" applyBorder="1" applyAlignment="1">
      <alignment vertical="center"/>
      <protection/>
    </xf>
    <xf numFmtId="44" fontId="40" fillId="6" borderId="41" xfId="21" applyNumberFormat="1" applyFont="1" applyFill="1" applyBorder="1">
      <alignment/>
      <protection/>
    </xf>
    <xf numFmtId="44" fontId="40" fillId="6" borderId="42" xfId="21" applyNumberFormat="1" applyFont="1" applyFill="1" applyBorder="1">
      <alignment/>
      <protection/>
    </xf>
    <xf numFmtId="0" fontId="40" fillId="0" borderId="32" xfId="21" applyNumberFormat="1" applyFont="1" applyBorder="1">
      <alignment/>
      <protection/>
    </xf>
    <xf numFmtId="4" fontId="38" fillId="0" borderId="38" xfId="21" applyNumberFormat="1" applyFont="1" applyBorder="1" applyAlignment="1">
      <alignment vertical="center"/>
      <protection/>
    </xf>
    <xf numFmtId="43" fontId="0" fillId="0" borderId="35" xfId="21" applyNumberFormat="1" applyFont="1" applyFill="1" applyBorder="1">
      <alignment/>
      <protection/>
    </xf>
    <xf numFmtId="43" fontId="48" fillId="0" borderId="35" xfId="21" applyNumberFormat="1" applyFont="1" applyFill="1" applyBorder="1">
      <alignment/>
      <protection/>
    </xf>
    <xf numFmtId="168" fontId="40" fillId="0" borderId="39" xfId="21" applyNumberFormat="1" applyFont="1" applyBorder="1">
      <alignment/>
      <protection/>
    </xf>
    <xf numFmtId="43" fontId="38" fillId="0" borderId="41" xfId="21" applyNumberFormat="1" applyFont="1" applyFill="1" applyBorder="1">
      <alignment/>
      <protection/>
    </xf>
    <xf numFmtId="43" fontId="38" fillId="0" borderId="40" xfId="21" applyNumberFormat="1" applyFont="1" applyFill="1" applyBorder="1">
      <alignment/>
      <protection/>
    </xf>
    <xf numFmtId="4" fontId="40" fillId="6" borderId="39" xfId="21" applyNumberFormat="1" applyFont="1" applyFill="1" applyBorder="1">
      <alignment/>
      <protection/>
    </xf>
    <xf numFmtId="0" fontId="38" fillId="0" borderId="38" xfId="21" applyNumberFormat="1" applyFont="1" applyBorder="1" applyAlignment="1">
      <alignment horizontal="center"/>
      <protection/>
    </xf>
    <xf numFmtId="0" fontId="38" fillId="0" borderId="38" xfId="21" applyNumberFormat="1" applyFont="1" applyFill="1" applyBorder="1" applyAlignment="1">
      <alignment/>
      <protection/>
    </xf>
    <xf numFmtId="0" fontId="38" fillId="0" borderId="42" xfId="21" applyNumberFormat="1" applyFont="1" applyBorder="1" applyAlignment="1">
      <alignment/>
      <protection/>
    </xf>
    <xf numFmtId="2" fontId="40" fillId="6" borderId="43" xfId="21" applyNumberFormat="1" applyFont="1" applyFill="1" applyBorder="1" applyAlignment="1">
      <alignment horizontal="center" vertical="center"/>
      <protection/>
    </xf>
    <xf numFmtId="43" fontId="40" fillId="6" borderId="43" xfId="21" applyNumberFormat="1" applyFont="1" applyFill="1" applyBorder="1" applyAlignment="1">
      <alignment horizontal="center"/>
      <protection/>
    </xf>
    <xf numFmtId="0" fontId="40" fillId="6" borderId="43" xfId="21" applyNumberFormat="1" applyFont="1" applyFill="1" applyBorder="1" applyAlignment="1">
      <alignment horizontal="center"/>
      <protection/>
    </xf>
    <xf numFmtId="44" fontId="46" fillId="0" borderId="0" xfId="21" applyNumberFormat="1" applyFont="1" applyBorder="1">
      <alignment/>
      <protection/>
    </xf>
    <xf numFmtId="44" fontId="44" fillId="0" borderId="0" xfId="21" applyNumberFormat="1" applyFont="1" applyBorder="1">
      <alignment/>
      <protection/>
    </xf>
    <xf numFmtId="44" fontId="44" fillId="7" borderId="35" xfId="21" applyNumberFormat="1" applyFont="1" applyFill="1" applyBorder="1">
      <alignment/>
      <protection/>
    </xf>
    <xf numFmtId="44" fontId="44" fillId="7" borderId="34" xfId="21" applyNumberFormat="1" applyFont="1" applyFill="1" applyBorder="1">
      <alignment/>
      <protection/>
    </xf>
    <xf numFmtId="44" fontId="45" fillId="7" borderId="34" xfId="21" applyNumberFormat="1" applyFont="1" applyFill="1" applyBorder="1" applyAlignment="1">
      <alignment horizontal="left" vertical="center" wrapText="1"/>
      <protection/>
    </xf>
    <xf numFmtId="44" fontId="45" fillId="7" borderId="33" xfId="21" applyNumberFormat="1" applyFont="1" applyFill="1" applyBorder="1" applyAlignment="1">
      <alignment horizontal="left" vertical="center" wrapText="1"/>
      <protection/>
    </xf>
    <xf numFmtId="44" fontId="44" fillId="7" borderId="30" xfId="21" applyNumberFormat="1" applyFont="1" applyFill="1" applyBorder="1">
      <alignment/>
      <protection/>
    </xf>
    <xf numFmtId="44" fontId="44" fillId="7" borderId="29" xfId="21" applyNumberFormat="1" applyFont="1" applyFill="1" applyBorder="1">
      <alignment/>
      <protection/>
    </xf>
    <xf numFmtId="44" fontId="45" fillId="7" borderId="29" xfId="21" applyNumberFormat="1" applyFont="1" applyFill="1" applyBorder="1" applyAlignment="1">
      <alignment horizontal="left" vertical="center" wrapText="1"/>
      <protection/>
    </xf>
    <xf numFmtId="44" fontId="45" fillId="7" borderId="28" xfId="21" applyNumberFormat="1" applyFont="1" applyFill="1" applyBorder="1" applyAlignment="1">
      <alignment horizontal="left" vertical="center" wrapText="1"/>
      <protection/>
    </xf>
    <xf numFmtId="44" fontId="44" fillId="0" borderId="40" xfId="21" applyNumberFormat="1" applyFont="1" applyFill="1" applyBorder="1">
      <alignment/>
      <protection/>
    </xf>
    <xf numFmtId="44" fontId="44" fillId="0" borderId="41" xfId="21" applyNumberFormat="1" applyFont="1" applyFill="1" applyBorder="1">
      <alignment/>
      <protection/>
    </xf>
    <xf numFmtId="44" fontId="45" fillId="0" borderId="41" xfId="21" applyNumberFormat="1" applyFont="1" applyFill="1" applyBorder="1" applyAlignment="1">
      <alignment/>
      <protection/>
    </xf>
    <xf numFmtId="44" fontId="45" fillId="0" borderId="42" xfId="21" applyNumberFormat="1" applyFont="1" applyFill="1" applyBorder="1" applyAlignment="1">
      <alignment/>
      <protection/>
    </xf>
    <xf numFmtId="44" fontId="38" fillId="0" borderId="0" xfId="21" applyNumberFormat="1" applyFont="1" applyFill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pane ySplit="1" topLeftCell="A2" activePane="bottomLeft" state="frozen"/>
      <selection pane="bottomLeft" activeCell="C2" sqref="C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19" t="s">
        <v>16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27"/>
      <c r="AQ5" s="29"/>
      <c r="BE5" s="317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21" t="s">
        <v>19</v>
      </c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27"/>
      <c r="AQ6" s="29"/>
      <c r="BE6" s="318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18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18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18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18"/>
      <c r="BS10" s="22" t="s">
        <v>8</v>
      </c>
    </row>
    <row r="11" spans="2:71" ht="18.4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18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8"/>
      <c r="BS12" s="22" t="s">
        <v>8</v>
      </c>
    </row>
    <row r="13" spans="2:71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18"/>
      <c r="BS13" s="22" t="s">
        <v>8</v>
      </c>
    </row>
    <row r="14" spans="2:71" ht="13.5">
      <c r="B14" s="26"/>
      <c r="C14" s="27"/>
      <c r="D14" s="27"/>
      <c r="E14" s="322" t="s">
        <v>32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18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8"/>
      <c r="BS15" s="22" t="s">
        <v>6</v>
      </c>
    </row>
    <row r="16" spans="2:71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34</v>
      </c>
      <c r="AO16" s="27"/>
      <c r="AP16" s="27"/>
      <c r="AQ16" s="29"/>
      <c r="BE16" s="318"/>
      <c r="BS16" s="22" t="s">
        <v>6</v>
      </c>
    </row>
    <row r="17" spans="2:71" ht="18.4" customHeight="1">
      <c r="B17" s="26"/>
      <c r="C17" s="27"/>
      <c r="D17" s="27"/>
      <c r="E17" s="33" t="s">
        <v>35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36</v>
      </c>
      <c r="AO17" s="27"/>
      <c r="AP17" s="27"/>
      <c r="AQ17" s="29"/>
      <c r="BE17" s="318"/>
      <c r="BS17" s="22" t="s">
        <v>37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8"/>
      <c r="BS18" s="22" t="s">
        <v>8</v>
      </c>
    </row>
    <row r="19" spans="2:71" ht="14.45" customHeight="1">
      <c r="B19" s="26"/>
      <c r="C19" s="27"/>
      <c r="D19" s="35" t="s">
        <v>38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8"/>
      <c r="BS19" s="22" t="s">
        <v>8</v>
      </c>
    </row>
    <row r="20" spans="2:71" ht="57" customHeight="1">
      <c r="B20" s="26"/>
      <c r="C20" s="27"/>
      <c r="D20" s="27"/>
      <c r="E20" s="324" t="s">
        <v>39</v>
      </c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27"/>
      <c r="AP20" s="27"/>
      <c r="AQ20" s="29"/>
      <c r="BE20" s="318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8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18"/>
    </row>
    <row r="23" spans="2:57" s="1" customFormat="1" ht="25.9" customHeight="1">
      <c r="B23" s="39"/>
      <c r="C23" s="40"/>
      <c r="D23" s="41" t="s">
        <v>40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5">
        <f>ROUND(AG51,2)</f>
        <v>0</v>
      </c>
      <c r="AL23" s="326"/>
      <c r="AM23" s="326"/>
      <c r="AN23" s="326"/>
      <c r="AO23" s="326"/>
      <c r="AP23" s="40"/>
      <c r="AQ23" s="43"/>
      <c r="BE23" s="318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8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7" t="s">
        <v>41</v>
      </c>
      <c r="M25" s="327"/>
      <c r="N25" s="327"/>
      <c r="O25" s="327"/>
      <c r="P25" s="40"/>
      <c r="Q25" s="40"/>
      <c r="R25" s="40"/>
      <c r="S25" s="40"/>
      <c r="T25" s="40"/>
      <c r="U25" s="40"/>
      <c r="V25" s="40"/>
      <c r="W25" s="327" t="s">
        <v>42</v>
      </c>
      <c r="X25" s="327"/>
      <c r="Y25" s="327"/>
      <c r="Z25" s="327"/>
      <c r="AA25" s="327"/>
      <c r="AB25" s="327"/>
      <c r="AC25" s="327"/>
      <c r="AD25" s="327"/>
      <c r="AE25" s="327"/>
      <c r="AF25" s="40"/>
      <c r="AG25" s="40"/>
      <c r="AH25" s="40"/>
      <c r="AI25" s="40"/>
      <c r="AJ25" s="40"/>
      <c r="AK25" s="327" t="s">
        <v>43</v>
      </c>
      <c r="AL25" s="327"/>
      <c r="AM25" s="327"/>
      <c r="AN25" s="327"/>
      <c r="AO25" s="327"/>
      <c r="AP25" s="40"/>
      <c r="AQ25" s="43"/>
      <c r="BE25" s="318"/>
    </row>
    <row r="26" spans="2:57" s="2" customFormat="1" ht="14.45" customHeight="1">
      <c r="B26" s="45"/>
      <c r="C26" s="46"/>
      <c r="D26" s="47" t="s">
        <v>44</v>
      </c>
      <c r="E26" s="46"/>
      <c r="F26" s="47" t="s">
        <v>45</v>
      </c>
      <c r="G26" s="46"/>
      <c r="H26" s="46"/>
      <c r="I26" s="46"/>
      <c r="J26" s="46"/>
      <c r="K26" s="46"/>
      <c r="L26" s="328">
        <v>0.21</v>
      </c>
      <c r="M26" s="329"/>
      <c r="N26" s="329"/>
      <c r="O26" s="329"/>
      <c r="P26" s="46"/>
      <c r="Q26" s="46"/>
      <c r="R26" s="46"/>
      <c r="S26" s="46"/>
      <c r="T26" s="46"/>
      <c r="U26" s="46"/>
      <c r="V26" s="46"/>
      <c r="W26" s="330">
        <f>ROUND(AZ51,2)</f>
        <v>0</v>
      </c>
      <c r="X26" s="329"/>
      <c r="Y26" s="329"/>
      <c r="Z26" s="329"/>
      <c r="AA26" s="329"/>
      <c r="AB26" s="329"/>
      <c r="AC26" s="329"/>
      <c r="AD26" s="329"/>
      <c r="AE26" s="329"/>
      <c r="AF26" s="46"/>
      <c r="AG26" s="46"/>
      <c r="AH26" s="46"/>
      <c r="AI26" s="46"/>
      <c r="AJ26" s="46"/>
      <c r="AK26" s="330">
        <f>ROUND(AV51,2)</f>
        <v>0</v>
      </c>
      <c r="AL26" s="329"/>
      <c r="AM26" s="329"/>
      <c r="AN26" s="329"/>
      <c r="AO26" s="329"/>
      <c r="AP26" s="46"/>
      <c r="AQ26" s="48"/>
      <c r="BE26" s="318"/>
    </row>
    <row r="27" spans="2:57" s="2" customFormat="1" ht="14.45" customHeight="1">
      <c r="B27" s="45"/>
      <c r="C27" s="46"/>
      <c r="D27" s="46"/>
      <c r="E27" s="46"/>
      <c r="F27" s="47" t="s">
        <v>46</v>
      </c>
      <c r="G27" s="46"/>
      <c r="H27" s="46"/>
      <c r="I27" s="46"/>
      <c r="J27" s="46"/>
      <c r="K27" s="46"/>
      <c r="L27" s="328">
        <v>0.15</v>
      </c>
      <c r="M27" s="329"/>
      <c r="N27" s="329"/>
      <c r="O27" s="329"/>
      <c r="P27" s="46"/>
      <c r="Q27" s="46"/>
      <c r="R27" s="46"/>
      <c r="S27" s="46"/>
      <c r="T27" s="46"/>
      <c r="U27" s="46"/>
      <c r="V27" s="46"/>
      <c r="W27" s="330">
        <f>ROUND(BA51,2)</f>
        <v>0</v>
      </c>
      <c r="X27" s="329"/>
      <c r="Y27" s="329"/>
      <c r="Z27" s="329"/>
      <c r="AA27" s="329"/>
      <c r="AB27" s="329"/>
      <c r="AC27" s="329"/>
      <c r="AD27" s="329"/>
      <c r="AE27" s="329"/>
      <c r="AF27" s="46"/>
      <c r="AG27" s="46"/>
      <c r="AH27" s="46"/>
      <c r="AI27" s="46"/>
      <c r="AJ27" s="46"/>
      <c r="AK27" s="330">
        <f>ROUND(AW51,2)</f>
        <v>0</v>
      </c>
      <c r="AL27" s="329"/>
      <c r="AM27" s="329"/>
      <c r="AN27" s="329"/>
      <c r="AO27" s="329"/>
      <c r="AP27" s="46"/>
      <c r="AQ27" s="48"/>
      <c r="BE27" s="318"/>
    </row>
    <row r="28" spans="2:57" s="2" customFormat="1" ht="14.45" customHeight="1" hidden="1">
      <c r="B28" s="45"/>
      <c r="C28" s="46"/>
      <c r="D28" s="46"/>
      <c r="E28" s="46"/>
      <c r="F28" s="47" t="s">
        <v>47</v>
      </c>
      <c r="G28" s="46"/>
      <c r="H28" s="46"/>
      <c r="I28" s="46"/>
      <c r="J28" s="46"/>
      <c r="K28" s="46"/>
      <c r="L28" s="328">
        <v>0.21</v>
      </c>
      <c r="M28" s="329"/>
      <c r="N28" s="329"/>
      <c r="O28" s="329"/>
      <c r="P28" s="46"/>
      <c r="Q28" s="46"/>
      <c r="R28" s="46"/>
      <c r="S28" s="46"/>
      <c r="T28" s="46"/>
      <c r="U28" s="46"/>
      <c r="V28" s="46"/>
      <c r="W28" s="330">
        <f>ROUND(BB51,2)</f>
        <v>0</v>
      </c>
      <c r="X28" s="329"/>
      <c r="Y28" s="329"/>
      <c r="Z28" s="329"/>
      <c r="AA28" s="329"/>
      <c r="AB28" s="329"/>
      <c r="AC28" s="329"/>
      <c r="AD28" s="329"/>
      <c r="AE28" s="329"/>
      <c r="AF28" s="46"/>
      <c r="AG28" s="46"/>
      <c r="AH28" s="46"/>
      <c r="AI28" s="46"/>
      <c r="AJ28" s="46"/>
      <c r="AK28" s="330">
        <v>0</v>
      </c>
      <c r="AL28" s="329"/>
      <c r="AM28" s="329"/>
      <c r="AN28" s="329"/>
      <c r="AO28" s="329"/>
      <c r="AP28" s="46"/>
      <c r="AQ28" s="48"/>
      <c r="BE28" s="318"/>
    </row>
    <row r="29" spans="2:57" s="2" customFormat="1" ht="14.45" customHeight="1" hidden="1">
      <c r="B29" s="45"/>
      <c r="C29" s="46"/>
      <c r="D29" s="46"/>
      <c r="E29" s="46"/>
      <c r="F29" s="47" t="s">
        <v>48</v>
      </c>
      <c r="G29" s="46"/>
      <c r="H29" s="46"/>
      <c r="I29" s="46"/>
      <c r="J29" s="46"/>
      <c r="K29" s="46"/>
      <c r="L29" s="328">
        <v>0.15</v>
      </c>
      <c r="M29" s="329"/>
      <c r="N29" s="329"/>
      <c r="O29" s="329"/>
      <c r="P29" s="46"/>
      <c r="Q29" s="46"/>
      <c r="R29" s="46"/>
      <c r="S29" s="46"/>
      <c r="T29" s="46"/>
      <c r="U29" s="46"/>
      <c r="V29" s="46"/>
      <c r="W29" s="330">
        <f>ROUND(BC51,2)</f>
        <v>0</v>
      </c>
      <c r="X29" s="329"/>
      <c r="Y29" s="329"/>
      <c r="Z29" s="329"/>
      <c r="AA29" s="329"/>
      <c r="AB29" s="329"/>
      <c r="AC29" s="329"/>
      <c r="AD29" s="329"/>
      <c r="AE29" s="329"/>
      <c r="AF29" s="46"/>
      <c r="AG29" s="46"/>
      <c r="AH29" s="46"/>
      <c r="AI29" s="46"/>
      <c r="AJ29" s="46"/>
      <c r="AK29" s="330">
        <v>0</v>
      </c>
      <c r="AL29" s="329"/>
      <c r="AM29" s="329"/>
      <c r="AN29" s="329"/>
      <c r="AO29" s="329"/>
      <c r="AP29" s="46"/>
      <c r="AQ29" s="48"/>
      <c r="BE29" s="318"/>
    </row>
    <row r="30" spans="2:57" s="2" customFormat="1" ht="14.45" customHeight="1" hidden="1">
      <c r="B30" s="45"/>
      <c r="C30" s="46"/>
      <c r="D30" s="46"/>
      <c r="E30" s="46"/>
      <c r="F30" s="47" t="s">
        <v>49</v>
      </c>
      <c r="G30" s="46"/>
      <c r="H30" s="46"/>
      <c r="I30" s="46"/>
      <c r="J30" s="46"/>
      <c r="K30" s="46"/>
      <c r="L30" s="328">
        <v>0</v>
      </c>
      <c r="M30" s="329"/>
      <c r="N30" s="329"/>
      <c r="O30" s="329"/>
      <c r="P30" s="46"/>
      <c r="Q30" s="46"/>
      <c r="R30" s="46"/>
      <c r="S30" s="46"/>
      <c r="T30" s="46"/>
      <c r="U30" s="46"/>
      <c r="V30" s="46"/>
      <c r="W30" s="330">
        <f>ROUND(BD51,2)</f>
        <v>0</v>
      </c>
      <c r="X30" s="329"/>
      <c r="Y30" s="329"/>
      <c r="Z30" s="329"/>
      <c r="AA30" s="329"/>
      <c r="AB30" s="329"/>
      <c r="AC30" s="329"/>
      <c r="AD30" s="329"/>
      <c r="AE30" s="329"/>
      <c r="AF30" s="46"/>
      <c r="AG30" s="46"/>
      <c r="AH30" s="46"/>
      <c r="AI30" s="46"/>
      <c r="AJ30" s="46"/>
      <c r="AK30" s="330">
        <v>0</v>
      </c>
      <c r="AL30" s="329"/>
      <c r="AM30" s="329"/>
      <c r="AN30" s="329"/>
      <c r="AO30" s="329"/>
      <c r="AP30" s="46"/>
      <c r="AQ30" s="48"/>
      <c r="BE30" s="318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8"/>
    </row>
    <row r="32" spans="2:57" s="1" customFormat="1" ht="25.9" customHeight="1">
      <c r="B32" s="39"/>
      <c r="C32" s="49"/>
      <c r="D32" s="50" t="s">
        <v>50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51</v>
      </c>
      <c r="U32" s="51"/>
      <c r="V32" s="51"/>
      <c r="W32" s="51"/>
      <c r="X32" s="331" t="s">
        <v>52</v>
      </c>
      <c r="Y32" s="332"/>
      <c r="Z32" s="332"/>
      <c r="AA32" s="332"/>
      <c r="AB32" s="332"/>
      <c r="AC32" s="51"/>
      <c r="AD32" s="51"/>
      <c r="AE32" s="51"/>
      <c r="AF32" s="51"/>
      <c r="AG32" s="51"/>
      <c r="AH32" s="51"/>
      <c r="AI32" s="51"/>
      <c r="AJ32" s="51"/>
      <c r="AK32" s="333">
        <f>SUM(AK23:AK30)</f>
        <v>0</v>
      </c>
      <c r="AL32" s="332"/>
      <c r="AM32" s="332"/>
      <c r="AN32" s="332"/>
      <c r="AO32" s="334"/>
      <c r="AP32" s="49"/>
      <c r="AQ32" s="53"/>
      <c r="BE32" s="318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53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18-01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5" t="str">
        <f>K6</f>
        <v>Rekonstrukce a přístavba objektu na st.p.č. 4069/11, k.ú. Chomutov I.</v>
      </c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Chomutov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37" t="str">
        <f>IF(AN8="","",AN8)</f>
        <v>25. 5. 2018</v>
      </c>
      <c r="AN44" s="337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Město Chomutov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38" t="str">
        <f>IF(E17="","",E17)</f>
        <v>SM - PROJEKT spol. s.r.o.</v>
      </c>
      <c r="AN46" s="338"/>
      <c r="AO46" s="338"/>
      <c r="AP46" s="338"/>
      <c r="AQ46" s="61"/>
      <c r="AR46" s="59"/>
      <c r="AS46" s="339" t="s">
        <v>54</v>
      </c>
      <c r="AT46" s="340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41"/>
      <c r="AT47" s="342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43"/>
      <c r="AT48" s="344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45" t="s">
        <v>55</v>
      </c>
      <c r="D49" s="346"/>
      <c r="E49" s="346"/>
      <c r="F49" s="346"/>
      <c r="G49" s="346"/>
      <c r="H49" s="77"/>
      <c r="I49" s="347" t="s">
        <v>56</v>
      </c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8" t="s">
        <v>57</v>
      </c>
      <c r="AH49" s="346"/>
      <c r="AI49" s="346"/>
      <c r="AJ49" s="346"/>
      <c r="AK49" s="346"/>
      <c r="AL49" s="346"/>
      <c r="AM49" s="346"/>
      <c r="AN49" s="347" t="s">
        <v>58</v>
      </c>
      <c r="AO49" s="346"/>
      <c r="AP49" s="346"/>
      <c r="AQ49" s="78" t="s">
        <v>59</v>
      </c>
      <c r="AR49" s="59"/>
      <c r="AS49" s="79" t="s">
        <v>60</v>
      </c>
      <c r="AT49" s="80" t="s">
        <v>61</v>
      </c>
      <c r="AU49" s="80" t="s">
        <v>62</v>
      </c>
      <c r="AV49" s="80" t="s">
        <v>63</v>
      </c>
      <c r="AW49" s="80" t="s">
        <v>64</v>
      </c>
      <c r="AX49" s="80" t="s">
        <v>65</v>
      </c>
      <c r="AY49" s="80" t="s">
        <v>66</v>
      </c>
      <c r="AZ49" s="80" t="s">
        <v>67</v>
      </c>
      <c r="BA49" s="80" t="s">
        <v>68</v>
      </c>
      <c r="BB49" s="80" t="s">
        <v>69</v>
      </c>
      <c r="BC49" s="80" t="s">
        <v>70</v>
      </c>
      <c r="BD49" s="81" t="s">
        <v>71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72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52">
        <f>ROUND(SUM(AG52:AG56),2)</f>
        <v>0</v>
      </c>
      <c r="AH51" s="352"/>
      <c r="AI51" s="352"/>
      <c r="AJ51" s="352"/>
      <c r="AK51" s="352"/>
      <c r="AL51" s="352"/>
      <c r="AM51" s="352"/>
      <c r="AN51" s="353">
        <f aca="true" t="shared" si="0" ref="AN51:AN56">SUM(AG51,AT51)</f>
        <v>0</v>
      </c>
      <c r="AO51" s="353"/>
      <c r="AP51" s="353"/>
      <c r="AQ51" s="87" t="s">
        <v>21</v>
      </c>
      <c r="AR51" s="69"/>
      <c r="AS51" s="88">
        <f>ROUND(SUM(AS52:AS56),2)</f>
        <v>0</v>
      </c>
      <c r="AT51" s="89">
        <f aca="true" t="shared" si="1" ref="AT51:AT56">ROUND(SUM(AV51:AW51),2)</f>
        <v>0</v>
      </c>
      <c r="AU51" s="90">
        <f>ROUND(SUM(AU52:AU56),5)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ROUND(SUM(AZ52:AZ56),2)</f>
        <v>0</v>
      </c>
      <c r="BA51" s="89">
        <f>ROUND(SUM(BA52:BA56),2)</f>
        <v>0</v>
      </c>
      <c r="BB51" s="89">
        <f>ROUND(SUM(BB52:BB56),2)</f>
        <v>0</v>
      </c>
      <c r="BC51" s="89">
        <f>ROUND(SUM(BC52:BC56),2)</f>
        <v>0</v>
      </c>
      <c r="BD51" s="91">
        <f>ROUND(SUM(BD52:BD56),2)</f>
        <v>0</v>
      </c>
      <c r="BS51" s="92" t="s">
        <v>73</v>
      </c>
      <c r="BT51" s="92" t="s">
        <v>74</v>
      </c>
      <c r="BU51" s="93" t="s">
        <v>75</v>
      </c>
      <c r="BV51" s="92" t="s">
        <v>76</v>
      </c>
      <c r="BW51" s="92" t="s">
        <v>7</v>
      </c>
      <c r="BX51" s="92" t="s">
        <v>77</v>
      </c>
      <c r="CL51" s="92" t="s">
        <v>21</v>
      </c>
    </row>
    <row r="52" spans="1:91" s="5" customFormat="1" ht="16.5" customHeight="1">
      <c r="A52" s="94" t="s">
        <v>78</v>
      </c>
      <c r="B52" s="95"/>
      <c r="C52" s="96"/>
      <c r="D52" s="351" t="s">
        <v>79</v>
      </c>
      <c r="E52" s="351"/>
      <c r="F52" s="351"/>
      <c r="G52" s="351"/>
      <c r="H52" s="351"/>
      <c r="I52" s="97"/>
      <c r="J52" s="351" t="s">
        <v>80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49">
        <f>'SO01 - Objekt'!J27</f>
        <v>0</v>
      </c>
      <c r="AH52" s="350"/>
      <c r="AI52" s="350"/>
      <c r="AJ52" s="350"/>
      <c r="AK52" s="350"/>
      <c r="AL52" s="350"/>
      <c r="AM52" s="350"/>
      <c r="AN52" s="349">
        <f t="shared" si="0"/>
        <v>0</v>
      </c>
      <c r="AO52" s="350"/>
      <c r="AP52" s="350"/>
      <c r="AQ52" s="98" t="s">
        <v>81</v>
      </c>
      <c r="AR52" s="99"/>
      <c r="AS52" s="100">
        <v>0</v>
      </c>
      <c r="AT52" s="101">
        <f t="shared" si="1"/>
        <v>0</v>
      </c>
      <c r="AU52" s="102">
        <f>'SO01 - Objekt'!P104</f>
        <v>0</v>
      </c>
      <c r="AV52" s="101">
        <f>'SO01 - Objekt'!J30</f>
        <v>0</v>
      </c>
      <c r="AW52" s="101">
        <f>'SO01 - Objekt'!J31</f>
        <v>0</v>
      </c>
      <c r="AX52" s="101">
        <f>'SO01 - Objekt'!J32</f>
        <v>0</v>
      </c>
      <c r="AY52" s="101">
        <f>'SO01 - Objekt'!J33</f>
        <v>0</v>
      </c>
      <c r="AZ52" s="101">
        <f>'SO01 - Objekt'!F30</f>
        <v>0</v>
      </c>
      <c r="BA52" s="101">
        <f>'SO01 - Objekt'!F31</f>
        <v>0</v>
      </c>
      <c r="BB52" s="101">
        <f>'SO01 - Objekt'!F32</f>
        <v>0</v>
      </c>
      <c r="BC52" s="101">
        <f>'SO01 - Objekt'!F33</f>
        <v>0</v>
      </c>
      <c r="BD52" s="103">
        <f>'SO01 - Objekt'!F34</f>
        <v>0</v>
      </c>
      <c r="BT52" s="104" t="s">
        <v>82</v>
      </c>
      <c r="BV52" s="104" t="s">
        <v>76</v>
      </c>
      <c r="BW52" s="104" t="s">
        <v>83</v>
      </c>
      <c r="BX52" s="104" t="s">
        <v>7</v>
      </c>
      <c r="CL52" s="104" t="s">
        <v>21</v>
      </c>
      <c r="CM52" s="104" t="s">
        <v>84</v>
      </c>
    </row>
    <row r="53" spans="1:91" s="5" customFormat="1" ht="16.5" customHeight="1">
      <c r="A53" s="94" t="s">
        <v>78</v>
      </c>
      <c r="B53" s="95"/>
      <c r="C53" s="96"/>
      <c r="D53" s="351" t="s">
        <v>85</v>
      </c>
      <c r="E53" s="351"/>
      <c r="F53" s="351"/>
      <c r="G53" s="351"/>
      <c r="H53" s="351"/>
      <c r="I53" s="97"/>
      <c r="J53" s="351" t="s">
        <v>86</v>
      </c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51"/>
      <c r="AD53" s="351"/>
      <c r="AE53" s="351"/>
      <c r="AF53" s="351"/>
      <c r="AG53" s="349">
        <f>'SO02 - Zdravotně technick...'!J27</f>
        <v>0</v>
      </c>
      <c r="AH53" s="350"/>
      <c r="AI53" s="350"/>
      <c r="AJ53" s="350"/>
      <c r="AK53" s="350"/>
      <c r="AL53" s="350"/>
      <c r="AM53" s="350"/>
      <c r="AN53" s="349">
        <f t="shared" si="0"/>
        <v>0</v>
      </c>
      <c r="AO53" s="350"/>
      <c r="AP53" s="350"/>
      <c r="AQ53" s="98" t="s">
        <v>81</v>
      </c>
      <c r="AR53" s="99"/>
      <c r="AS53" s="100">
        <v>0</v>
      </c>
      <c r="AT53" s="101">
        <f t="shared" si="1"/>
        <v>0</v>
      </c>
      <c r="AU53" s="102">
        <f>'SO02 - Zdravotně technick...'!P92</f>
        <v>0</v>
      </c>
      <c r="AV53" s="101">
        <f>'SO02 - Zdravotně technick...'!J30</f>
        <v>0</v>
      </c>
      <c r="AW53" s="101">
        <f>'SO02 - Zdravotně technick...'!J31</f>
        <v>0</v>
      </c>
      <c r="AX53" s="101">
        <f>'SO02 - Zdravotně technick...'!J32</f>
        <v>0</v>
      </c>
      <c r="AY53" s="101">
        <f>'SO02 - Zdravotně technick...'!J33</f>
        <v>0</v>
      </c>
      <c r="AZ53" s="101">
        <f>'SO02 - Zdravotně technick...'!F30</f>
        <v>0</v>
      </c>
      <c r="BA53" s="101">
        <f>'SO02 - Zdravotně technick...'!F31</f>
        <v>0</v>
      </c>
      <c r="BB53" s="101">
        <f>'SO02 - Zdravotně technick...'!F32</f>
        <v>0</v>
      </c>
      <c r="BC53" s="101">
        <f>'SO02 - Zdravotně technick...'!F33</f>
        <v>0</v>
      </c>
      <c r="BD53" s="103">
        <f>'SO02 - Zdravotně technick...'!F34</f>
        <v>0</v>
      </c>
      <c r="BT53" s="104" t="s">
        <v>82</v>
      </c>
      <c r="BV53" s="104" t="s">
        <v>76</v>
      </c>
      <c r="BW53" s="104" t="s">
        <v>87</v>
      </c>
      <c r="BX53" s="104" t="s">
        <v>7</v>
      </c>
      <c r="CL53" s="104" t="s">
        <v>21</v>
      </c>
      <c r="CM53" s="104" t="s">
        <v>84</v>
      </c>
    </row>
    <row r="54" spans="1:91" s="5" customFormat="1" ht="16.5" customHeight="1">
      <c r="A54" s="94" t="s">
        <v>78</v>
      </c>
      <c r="B54" s="95"/>
      <c r="C54" s="96"/>
      <c r="D54" s="351" t="s">
        <v>88</v>
      </c>
      <c r="E54" s="351"/>
      <c r="F54" s="351"/>
      <c r="G54" s="351"/>
      <c r="H54" s="351"/>
      <c r="I54" s="97"/>
      <c r="J54" s="351" t="s">
        <v>89</v>
      </c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49">
        <f>'SO03 - Vytápění'!J27</f>
        <v>0</v>
      </c>
      <c r="AH54" s="350"/>
      <c r="AI54" s="350"/>
      <c r="AJ54" s="350"/>
      <c r="AK54" s="350"/>
      <c r="AL54" s="350"/>
      <c r="AM54" s="350"/>
      <c r="AN54" s="349">
        <f t="shared" si="0"/>
        <v>0</v>
      </c>
      <c r="AO54" s="350"/>
      <c r="AP54" s="350"/>
      <c r="AQ54" s="98" t="s">
        <v>81</v>
      </c>
      <c r="AR54" s="99"/>
      <c r="AS54" s="100">
        <v>0</v>
      </c>
      <c r="AT54" s="101">
        <f t="shared" si="1"/>
        <v>0</v>
      </c>
      <c r="AU54" s="102">
        <f>'SO03 - Vytápění'!P89</f>
        <v>0</v>
      </c>
      <c r="AV54" s="101">
        <f>'SO03 - Vytápění'!J30</f>
        <v>0</v>
      </c>
      <c r="AW54" s="101">
        <f>'SO03 - Vytápění'!J31</f>
        <v>0</v>
      </c>
      <c r="AX54" s="101">
        <f>'SO03 - Vytápění'!J32</f>
        <v>0</v>
      </c>
      <c r="AY54" s="101">
        <f>'SO03 - Vytápění'!J33</f>
        <v>0</v>
      </c>
      <c r="AZ54" s="101">
        <f>'SO03 - Vytápění'!F30</f>
        <v>0</v>
      </c>
      <c r="BA54" s="101">
        <f>'SO03 - Vytápění'!F31</f>
        <v>0</v>
      </c>
      <c r="BB54" s="101">
        <f>'SO03 - Vytápění'!F32</f>
        <v>0</v>
      </c>
      <c r="BC54" s="101">
        <f>'SO03 - Vytápění'!F33</f>
        <v>0</v>
      </c>
      <c r="BD54" s="103">
        <f>'SO03 - Vytápění'!F34</f>
        <v>0</v>
      </c>
      <c r="BT54" s="104" t="s">
        <v>82</v>
      </c>
      <c r="BV54" s="104" t="s">
        <v>76</v>
      </c>
      <c r="BW54" s="104" t="s">
        <v>90</v>
      </c>
      <c r="BX54" s="104" t="s">
        <v>7</v>
      </c>
      <c r="CL54" s="104" t="s">
        <v>21</v>
      </c>
      <c r="CM54" s="104" t="s">
        <v>84</v>
      </c>
    </row>
    <row r="55" spans="1:91" s="5" customFormat="1" ht="16.5" customHeight="1">
      <c r="A55" s="94" t="s">
        <v>78</v>
      </c>
      <c r="B55" s="95"/>
      <c r="C55" s="96"/>
      <c r="D55" s="351" t="s">
        <v>91</v>
      </c>
      <c r="E55" s="351"/>
      <c r="F55" s="351"/>
      <c r="G55" s="351"/>
      <c r="H55" s="351"/>
      <c r="I55" s="97"/>
      <c r="J55" s="351" t="s">
        <v>92</v>
      </c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49">
        <f>'SO04 - Vzduchotechnika'!J27</f>
        <v>0</v>
      </c>
      <c r="AH55" s="350"/>
      <c r="AI55" s="350"/>
      <c r="AJ55" s="350"/>
      <c r="AK55" s="350"/>
      <c r="AL55" s="350"/>
      <c r="AM55" s="350"/>
      <c r="AN55" s="349">
        <f t="shared" si="0"/>
        <v>0</v>
      </c>
      <c r="AO55" s="350"/>
      <c r="AP55" s="350"/>
      <c r="AQ55" s="98" t="s">
        <v>81</v>
      </c>
      <c r="AR55" s="99"/>
      <c r="AS55" s="100">
        <v>0</v>
      </c>
      <c r="AT55" s="101">
        <f t="shared" si="1"/>
        <v>0</v>
      </c>
      <c r="AU55" s="102">
        <f>'SO04 - Vzduchotechnika'!P87</f>
        <v>0</v>
      </c>
      <c r="AV55" s="101">
        <f>'SO04 - Vzduchotechnika'!J30</f>
        <v>0</v>
      </c>
      <c r="AW55" s="101">
        <f>'SO04 - Vzduchotechnika'!J31</f>
        <v>0</v>
      </c>
      <c r="AX55" s="101">
        <f>'SO04 - Vzduchotechnika'!J32</f>
        <v>0</v>
      </c>
      <c r="AY55" s="101">
        <f>'SO04 - Vzduchotechnika'!J33</f>
        <v>0</v>
      </c>
      <c r="AZ55" s="101">
        <f>'SO04 - Vzduchotechnika'!F30</f>
        <v>0</v>
      </c>
      <c r="BA55" s="101">
        <f>'SO04 - Vzduchotechnika'!F31</f>
        <v>0</v>
      </c>
      <c r="BB55" s="101">
        <f>'SO04 - Vzduchotechnika'!F32</f>
        <v>0</v>
      </c>
      <c r="BC55" s="101">
        <f>'SO04 - Vzduchotechnika'!F33</f>
        <v>0</v>
      </c>
      <c r="BD55" s="103">
        <f>'SO04 - Vzduchotechnika'!F34</f>
        <v>0</v>
      </c>
      <c r="BT55" s="104" t="s">
        <v>82</v>
      </c>
      <c r="BV55" s="104" t="s">
        <v>76</v>
      </c>
      <c r="BW55" s="104" t="s">
        <v>93</v>
      </c>
      <c r="BX55" s="104" t="s">
        <v>7</v>
      </c>
      <c r="CL55" s="104" t="s">
        <v>21</v>
      </c>
      <c r="CM55" s="104" t="s">
        <v>84</v>
      </c>
    </row>
    <row r="56" spans="1:91" s="5" customFormat="1" ht="16.5" customHeight="1">
      <c r="A56" s="94" t="s">
        <v>78</v>
      </c>
      <c r="B56" s="95"/>
      <c r="C56" s="96"/>
      <c r="D56" s="351" t="s">
        <v>94</v>
      </c>
      <c r="E56" s="351"/>
      <c r="F56" s="351"/>
      <c r="G56" s="351"/>
      <c r="H56" s="351"/>
      <c r="I56" s="97"/>
      <c r="J56" s="351" t="s">
        <v>95</v>
      </c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49">
        <f>'SO05 - Elektroinstalace -...'!J27</f>
        <v>0</v>
      </c>
      <c r="AH56" s="350"/>
      <c r="AI56" s="350"/>
      <c r="AJ56" s="350"/>
      <c r="AK56" s="350"/>
      <c r="AL56" s="350"/>
      <c r="AM56" s="350"/>
      <c r="AN56" s="349">
        <f t="shared" si="0"/>
        <v>0</v>
      </c>
      <c r="AO56" s="350"/>
      <c r="AP56" s="350"/>
      <c r="AQ56" s="98" t="s">
        <v>81</v>
      </c>
      <c r="AR56" s="99"/>
      <c r="AS56" s="105">
        <v>0</v>
      </c>
      <c r="AT56" s="106">
        <f t="shared" si="1"/>
        <v>0</v>
      </c>
      <c r="AU56" s="107">
        <f>'SO05 - Elektroinstalace -...'!P88</f>
        <v>0</v>
      </c>
      <c r="AV56" s="106">
        <f>'SO05 - Elektroinstalace -...'!J30</f>
        <v>0</v>
      </c>
      <c r="AW56" s="106">
        <f>'SO05 - Elektroinstalace -...'!J31</f>
        <v>0</v>
      </c>
      <c r="AX56" s="106">
        <f>'SO05 - Elektroinstalace -...'!J32</f>
        <v>0</v>
      </c>
      <c r="AY56" s="106">
        <f>'SO05 - Elektroinstalace -...'!J33</f>
        <v>0</v>
      </c>
      <c r="AZ56" s="106">
        <f>'SO05 - Elektroinstalace -...'!F30</f>
        <v>0</v>
      </c>
      <c r="BA56" s="106">
        <f>'SO05 - Elektroinstalace -...'!F31</f>
        <v>0</v>
      </c>
      <c r="BB56" s="106">
        <f>'SO05 - Elektroinstalace -...'!F32</f>
        <v>0</v>
      </c>
      <c r="BC56" s="106">
        <f>'SO05 - Elektroinstalace -...'!F33</f>
        <v>0</v>
      </c>
      <c r="BD56" s="108">
        <f>'SO05 - Elektroinstalace -...'!F34</f>
        <v>0</v>
      </c>
      <c r="BT56" s="104" t="s">
        <v>82</v>
      </c>
      <c r="BV56" s="104" t="s">
        <v>76</v>
      </c>
      <c r="BW56" s="104" t="s">
        <v>96</v>
      </c>
      <c r="BX56" s="104" t="s">
        <v>7</v>
      </c>
      <c r="CL56" s="104" t="s">
        <v>21</v>
      </c>
      <c r="CM56" s="104" t="s">
        <v>84</v>
      </c>
    </row>
    <row r="57" spans="2:44" s="1" customFormat="1" ht="30" customHeight="1">
      <c r="B57" s="39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59"/>
    </row>
    <row r="58" spans="2:44" s="1" customFormat="1" ht="6.95" customHeight="1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9"/>
    </row>
  </sheetData>
  <sheetProtection algorithmName="SHA-512" hashValue="bQFKAGuiun/dm7avIJHds+DEv2ZQ+4cgS/jabIhXkjsZfjixNhnwpNnN3NpzsCZ4KeV4WeQGDdaBQcOWH2YsCQ==" saltValue="uQiACdvo/ujmmV6T/3npIA4MBDbSqAbIMJkFs1V+p0Tqmqwh9M1LPDyjNbyCzynddIgUD7IQLrOvk69OQszurQ==" spinCount="100000" sheet="1" objects="1" scenarios="1" formatColumns="0" formatRows="0"/>
  <mergeCells count="57"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01 - Objekt'!C2" display="/"/>
    <hyperlink ref="A53" location="'SO02 - Zdravotně technick...'!C2" display="/"/>
    <hyperlink ref="A54" location="'SO03 - Vytápění'!C2" display="/"/>
    <hyperlink ref="A55" location="'SO04 - Vzduchotechnika'!C2" display="/"/>
    <hyperlink ref="A56" location="'SO05 - Elektroinstalace -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63" t="s">
        <v>98</v>
      </c>
      <c r="H1" s="363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55" t="str">
        <f>'Rekapitulace stavby'!K6</f>
        <v>Rekonstrukce a přístavba objektu na st.p.č. 4069/11, k.ú. Chomutov I.</v>
      </c>
      <c r="F7" s="356"/>
      <c r="G7" s="356"/>
      <c r="H7" s="356"/>
      <c r="I7" s="115"/>
      <c r="J7" s="27"/>
      <c r="K7" s="29"/>
    </row>
    <row r="8" spans="2:11" s="1" customFormat="1" ht="13.5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57" t="s">
        <v>104</v>
      </c>
      <c r="F9" s="358"/>
      <c r="G9" s="358"/>
      <c r="H9" s="358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25. 5. 2018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34</v>
      </c>
      <c r="K20" s="43"/>
    </row>
    <row r="21" spans="2:11" s="1" customFormat="1" ht="18" customHeight="1">
      <c r="B21" s="39"/>
      <c r="C21" s="40"/>
      <c r="D21" s="40"/>
      <c r="E21" s="33" t="s">
        <v>35</v>
      </c>
      <c r="F21" s="40"/>
      <c r="G21" s="40"/>
      <c r="H21" s="40"/>
      <c r="I21" s="117" t="s">
        <v>30</v>
      </c>
      <c r="J21" s="33" t="s">
        <v>36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4" t="s">
        <v>21</v>
      </c>
      <c r="F24" s="324"/>
      <c r="G24" s="324"/>
      <c r="H24" s="32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40</v>
      </c>
      <c r="E27" s="40"/>
      <c r="F27" s="40"/>
      <c r="G27" s="40"/>
      <c r="H27" s="40"/>
      <c r="I27" s="116"/>
      <c r="J27" s="126">
        <f>ROUND(J104,2)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27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28">
        <f>ROUND(SUM(BE104:BE493),2)</f>
        <v>0</v>
      </c>
      <c r="G30" s="40"/>
      <c r="H30" s="40"/>
      <c r="I30" s="129">
        <v>0.21</v>
      </c>
      <c r="J30" s="128">
        <f>ROUND(ROUND((SUM(BE104:BE493)),2)*I30,2)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28">
        <f>ROUND(SUM(BF104:BF493),2)</f>
        <v>0</v>
      </c>
      <c r="G31" s="40"/>
      <c r="H31" s="40"/>
      <c r="I31" s="129">
        <v>0.15</v>
      </c>
      <c r="J31" s="128">
        <f>ROUND(ROUND((SUM(BF104:BF493)),2)*I31,2)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28">
        <f>ROUND(SUM(BG104:BG493),2)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28">
        <f>ROUND(SUM(BH104:BH493),2)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28">
        <f>ROUND(SUM(BI104:BI493),2)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50</v>
      </c>
      <c r="E36" s="77"/>
      <c r="F36" s="77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105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5" t="str">
        <f>E7</f>
        <v>Rekonstrukce a přístavba objektu na st.p.č. 4069/11, k.ú. Chomutov I.</v>
      </c>
      <c r="F45" s="356"/>
      <c r="G45" s="356"/>
      <c r="H45" s="356"/>
      <c r="I45" s="116"/>
      <c r="J45" s="40"/>
      <c r="K45" s="43"/>
    </row>
    <row r="46" spans="2:11" s="1" customFormat="1" ht="14.45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7" t="str">
        <f>E9</f>
        <v>SO01 - Objekt</v>
      </c>
      <c r="F47" s="358"/>
      <c r="G47" s="358"/>
      <c r="H47" s="358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Chomutov</v>
      </c>
      <c r="G49" s="40"/>
      <c r="H49" s="40"/>
      <c r="I49" s="117" t="s">
        <v>25</v>
      </c>
      <c r="J49" s="118" t="str">
        <f>IF(J12="","",J12)</f>
        <v>25. 5. 2018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>Město Chomutov</v>
      </c>
      <c r="G51" s="40"/>
      <c r="H51" s="40"/>
      <c r="I51" s="117" t="s">
        <v>33</v>
      </c>
      <c r="J51" s="324" t="str">
        <f>E21</f>
        <v>SM - PROJEKT spol. s.r.o.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35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106</v>
      </c>
      <c r="D54" s="130"/>
      <c r="E54" s="130"/>
      <c r="F54" s="130"/>
      <c r="G54" s="130"/>
      <c r="H54" s="130"/>
      <c r="I54" s="143"/>
      <c r="J54" s="144" t="s">
        <v>107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108</v>
      </c>
      <c r="D56" s="40"/>
      <c r="E56" s="40"/>
      <c r="F56" s="40"/>
      <c r="G56" s="40"/>
      <c r="H56" s="40"/>
      <c r="I56" s="116"/>
      <c r="J56" s="126">
        <f>J104</f>
        <v>0</v>
      </c>
      <c r="K56" s="43"/>
      <c r="AU56" s="22" t="s">
        <v>109</v>
      </c>
    </row>
    <row r="57" spans="2:11" s="7" customFormat="1" ht="24.95" customHeight="1">
      <c r="B57" s="147"/>
      <c r="C57" s="148"/>
      <c r="D57" s="149" t="s">
        <v>110</v>
      </c>
      <c r="E57" s="150"/>
      <c r="F57" s="150"/>
      <c r="G57" s="150"/>
      <c r="H57" s="150"/>
      <c r="I57" s="151"/>
      <c r="J57" s="152">
        <f>J105</f>
        <v>0</v>
      </c>
      <c r="K57" s="153"/>
    </row>
    <row r="58" spans="2:11" s="8" customFormat="1" ht="19.9" customHeight="1">
      <c r="B58" s="154"/>
      <c r="C58" s="155"/>
      <c r="D58" s="156" t="s">
        <v>111</v>
      </c>
      <c r="E58" s="157"/>
      <c r="F58" s="157"/>
      <c r="G58" s="157"/>
      <c r="H58" s="157"/>
      <c r="I58" s="158"/>
      <c r="J58" s="159">
        <f>J106</f>
        <v>0</v>
      </c>
      <c r="K58" s="160"/>
    </row>
    <row r="59" spans="2:11" s="8" customFormat="1" ht="19.9" customHeight="1">
      <c r="B59" s="154"/>
      <c r="C59" s="155"/>
      <c r="D59" s="156" t="s">
        <v>112</v>
      </c>
      <c r="E59" s="157"/>
      <c r="F59" s="157"/>
      <c r="G59" s="157"/>
      <c r="H59" s="157"/>
      <c r="I59" s="158"/>
      <c r="J59" s="159">
        <f>J148</f>
        <v>0</v>
      </c>
      <c r="K59" s="160"/>
    </row>
    <row r="60" spans="2:11" s="8" customFormat="1" ht="19.9" customHeight="1">
      <c r="B60" s="154"/>
      <c r="C60" s="155"/>
      <c r="D60" s="156" t="s">
        <v>113</v>
      </c>
      <c r="E60" s="157"/>
      <c r="F60" s="157"/>
      <c r="G60" s="157"/>
      <c r="H60" s="157"/>
      <c r="I60" s="158"/>
      <c r="J60" s="159">
        <f>J180</f>
        <v>0</v>
      </c>
      <c r="K60" s="160"/>
    </row>
    <row r="61" spans="2:11" s="8" customFormat="1" ht="19.9" customHeight="1">
      <c r="B61" s="154"/>
      <c r="C61" s="155"/>
      <c r="D61" s="156" t="s">
        <v>114</v>
      </c>
      <c r="E61" s="157"/>
      <c r="F61" s="157"/>
      <c r="G61" s="157"/>
      <c r="H61" s="157"/>
      <c r="I61" s="158"/>
      <c r="J61" s="159">
        <f>J231</f>
        <v>0</v>
      </c>
      <c r="K61" s="160"/>
    </row>
    <row r="62" spans="2:11" s="8" customFormat="1" ht="19.9" customHeight="1">
      <c r="B62" s="154"/>
      <c r="C62" s="155"/>
      <c r="D62" s="156" t="s">
        <v>115</v>
      </c>
      <c r="E62" s="157"/>
      <c r="F62" s="157"/>
      <c r="G62" s="157"/>
      <c r="H62" s="157"/>
      <c r="I62" s="158"/>
      <c r="J62" s="159">
        <f>J258</f>
        <v>0</v>
      </c>
      <c r="K62" s="160"/>
    </row>
    <row r="63" spans="2:11" s="8" customFormat="1" ht="19.9" customHeight="1">
      <c r="B63" s="154"/>
      <c r="C63" s="155"/>
      <c r="D63" s="156" t="s">
        <v>116</v>
      </c>
      <c r="E63" s="157"/>
      <c r="F63" s="157"/>
      <c r="G63" s="157"/>
      <c r="H63" s="157"/>
      <c r="I63" s="158"/>
      <c r="J63" s="159">
        <f>J261</f>
        <v>0</v>
      </c>
      <c r="K63" s="160"/>
    </row>
    <row r="64" spans="2:11" s="8" customFormat="1" ht="19.9" customHeight="1">
      <c r="B64" s="154"/>
      <c r="C64" s="155"/>
      <c r="D64" s="156" t="s">
        <v>117</v>
      </c>
      <c r="E64" s="157"/>
      <c r="F64" s="157"/>
      <c r="G64" s="157"/>
      <c r="H64" s="157"/>
      <c r="I64" s="158"/>
      <c r="J64" s="159">
        <f>J317</f>
        <v>0</v>
      </c>
      <c r="K64" s="160"/>
    </row>
    <row r="65" spans="2:11" s="8" customFormat="1" ht="19.9" customHeight="1">
      <c r="B65" s="154"/>
      <c r="C65" s="155"/>
      <c r="D65" s="156" t="s">
        <v>118</v>
      </c>
      <c r="E65" s="157"/>
      <c r="F65" s="157"/>
      <c r="G65" s="157"/>
      <c r="H65" s="157"/>
      <c r="I65" s="158"/>
      <c r="J65" s="159">
        <f>J346</f>
        <v>0</v>
      </c>
      <c r="K65" s="160"/>
    </row>
    <row r="66" spans="2:11" s="8" customFormat="1" ht="19.9" customHeight="1">
      <c r="B66" s="154"/>
      <c r="C66" s="155"/>
      <c r="D66" s="156" t="s">
        <v>119</v>
      </c>
      <c r="E66" s="157"/>
      <c r="F66" s="157"/>
      <c r="G66" s="157"/>
      <c r="H66" s="157"/>
      <c r="I66" s="158"/>
      <c r="J66" s="159">
        <f>J356</f>
        <v>0</v>
      </c>
      <c r="K66" s="160"/>
    </row>
    <row r="67" spans="2:11" s="7" customFormat="1" ht="24.95" customHeight="1">
      <c r="B67" s="147"/>
      <c r="C67" s="148"/>
      <c r="D67" s="149" t="s">
        <v>120</v>
      </c>
      <c r="E67" s="150"/>
      <c r="F67" s="150"/>
      <c r="G67" s="150"/>
      <c r="H67" s="150"/>
      <c r="I67" s="151"/>
      <c r="J67" s="152">
        <f>J358</f>
        <v>0</v>
      </c>
      <c r="K67" s="153"/>
    </row>
    <row r="68" spans="2:11" s="8" customFormat="1" ht="19.9" customHeight="1">
      <c r="B68" s="154"/>
      <c r="C68" s="155"/>
      <c r="D68" s="156" t="s">
        <v>121</v>
      </c>
      <c r="E68" s="157"/>
      <c r="F68" s="157"/>
      <c r="G68" s="157"/>
      <c r="H68" s="157"/>
      <c r="I68" s="158"/>
      <c r="J68" s="159">
        <f>J359</f>
        <v>0</v>
      </c>
      <c r="K68" s="160"/>
    </row>
    <row r="69" spans="2:11" s="8" customFormat="1" ht="19.9" customHeight="1">
      <c r="B69" s="154"/>
      <c r="C69" s="155"/>
      <c r="D69" s="156" t="s">
        <v>122</v>
      </c>
      <c r="E69" s="157"/>
      <c r="F69" s="157"/>
      <c r="G69" s="157"/>
      <c r="H69" s="157"/>
      <c r="I69" s="158"/>
      <c r="J69" s="159">
        <f>J378</f>
        <v>0</v>
      </c>
      <c r="K69" s="160"/>
    </row>
    <row r="70" spans="2:11" s="8" customFormat="1" ht="19.9" customHeight="1">
      <c r="B70" s="154"/>
      <c r="C70" s="155"/>
      <c r="D70" s="156" t="s">
        <v>123</v>
      </c>
      <c r="E70" s="157"/>
      <c r="F70" s="157"/>
      <c r="G70" s="157"/>
      <c r="H70" s="157"/>
      <c r="I70" s="158"/>
      <c r="J70" s="159">
        <f>J389</f>
        <v>0</v>
      </c>
      <c r="K70" s="160"/>
    </row>
    <row r="71" spans="2:11" s="8" customFormat="1" ht="19.9" customHeight="1">
      <c r="B71" s="154"/>
      <c r="C71" s="155"/>
      <c r="D71" s="156" t="s">
        <v>124</v>
      </c>
      <c r="E71" s="157"/>
      <c r="F71" s="157"/>
      <c r="G71" s="157"/>
      <c r="H71" s="157"/>
      <c r="I71" s="158"/>
      <c r="J71" s="159">
        <f>J409</f>
        <v>0</v>
      </c>
      <c r="K71" s="160"/>
    </row>
    <row r="72" spans="2:11" s="8" customFormat="1" ht="19.9" customHeight="1">
      <c r="B72" s="154"/>
      <c r="C72" s="155"/>
      <c r="D72" s="156" t="s">
        <v>125</v>
      </c>
      <c r="E72" s="157"/>
      <c r="F72" s="157"/>
      <c r="G72" s="157"/>
      <c r="H72" s="157"/>
      <c r="I72" s="158"/>
      <c r="J72" s="159">
        <f>J415</f>
        <v>0</v>
      </c>
      <c r="K72" s="160"/>
    </row>
    <row r="73" spans="2:11" s="8" customFormat="1" ht="19.9" customHeight="1">
      <c r="B73" s="154"/>
      <c r="C73" s="155"/>
      <c r="D73" s="156" t="s">
        <v>126</v>
      </c>
      <c r="E73" s="157"/>
      <c r="F73" s="157"/>
      <c r="G73" s="157"/>
      <c r="H73" s="157"/>
      <c r="I73" s="158"/>
      <c r="J73" s="159">
        <f>J419</f>
        <v>0</v>
      </c>
      <c r="K73" s="160"/>
    </row>
    <row r="74" spans="2:11" s="8" customFormat="1" ht="19.9" customHeight="1">
      <c r="B74" s="154"/>
      <c r="C74" s="155"/>
      <c r="D74" s="156" t="s">
        <v>127</v>
      </c>
      <c r="E74" s="157"/>
      <c r="F74" s="157"/>
      <c r="G74" s="157"/>
      <c r="H74" s="157"/>
      <c r="I74" s="158"/>
      <c r="J74" s="159">
        <f>J421</f>
        <v>0</v>
      </c>
      <c r="K74" s="160"/>
    </row>
    <row r="75" spans="2:11" s="8" customFormat="1" ht="19.9" customHeight="1">
      <c r="B75" s="154"/>
      <c r="C75" s="155"/>
      <c r="D75" s="156" t="s">
        <v>128</v>
      </c>
      <c r="E75" s="157"/>
      <c r="F75" s="157"/>
      <c r="G75" s="157"/>
      <c r="H75" s="157"/>
      <c r="I75" s="158"/>
      <c r="J75" s="159">
        <f>J441</f>
        <v>0</v>
      </c>
      <c r="K75" s="160"/>
    </row>
    <row r="76" spans="2:11" s="8" customFormat="1" ht="19.9" customHeight="1">
      <c r="B76" s="154"/>
      <c r="C76" s="155"/>
      <c r="D76" s="156" t="s">
        <v>129</v>
      </c>
      <c r="E76" s="157"/>
      <c r="F76" s="157"/>
      <c r="G76" s="157"/>
      <c r="H76" s="157"/>
      <c r="I76" s="158"/>
      <c r="J76" s="159">
        <f>J445</f>
        <v>0</v>
      </c>
      <c r="K76" s="160"/>
    </row>
    <row r="77" spans="2:11" s="8" customFormat="1" ht="19.9" customHeight="1">
      <c r="B77" s="154"/>
      <c r="C77" s="155"/>
      <c r="D77" s="156" t="s">
        <v>130</v>
      </c>
      <c r="E77" s="157"/>
      <c r="F77" s="157"/>
      <c r="G77" s="157"/>
      <c r="H77" s="157"/>
      <c r="I77" s="158"/>
      <c r="J77" s="159">
        <f>J460</f>
        <v>0</v>
      </c>
      <c r="K77" s="160"/>
    </row>
    <row r="78" spans="2:11" s="8" customFormat="1" ht="19.9" customHeight="1">
      <c r="B78" s="154"/>
      <c r="C78" s="155"/>
      <c r="D78" s="156" t="s">
        <v>131</v>
      </c>
      <c r="E78" s="157"/>
      <c r="F78" s="157"/>
      <c r="G78" s="157"/>
      <c r="H78" s="157"/>
      <c r="I78" s="158"/>
      <c r="J78" s="159">
        <f>J469</f>
        <v>0</v>
      </c>
      <c r="K78" s="160"/>
    </row>
    <row r="79" spans="2:11" s="8" customFormat="1" ht="19.9" customHeight="1">
      <c r="B79" s="154"/>
      <c r="C79" s="155"/>
      <c r="D79" s="156" t="s">
        <v>132</v>
      </c>
      <c r="E79" s="157"/>
      <c r="F79" s="157"/>
      <c r="G79" s="157"/>
      <c r="H79" s="157"/>
      <c r="I79" s="158"/>
      <c r="J79" s="159">
        <f>J477</f>
        <v>0</v>
      </c>
      <c r="K79" s="160"/>
    </row>
    <row r="80" spans="2:11" s="7" customFormat="1" ht="24.95" customHeight="1">
      <c r="B80" s="147"/>
      <c r="C80" s="148"/>
      <c r="D80" s="149" t="s">
        <v>133</v>
      </c>
      <c r="E80" s="150"/>
      <c r="F80" s="150"/>
      <c r="G80" s="150"/>
      <c r="H80" s="150"/>
      <c r="I80" s="151"/>
      <c r="J80" s="152">
        <f>J484</f>
        <v>0</v>
      </c>
      <c r="K80" s="153"/>
    </row>
    <row r="81" spans="2:11" s="8" customFormat="1" ht="19.9" customHeight="1">
      <c r="B81" s="154"/>
      <c r="C81" s="155"/>
      <c r="D81" s="156" t="s">
        <v>134</v>
      </c>
      <c r="E81" s="157"/>
      <c r="F81" s="157"/>
      <c r="G81" s="157"/>
      <c r="H81" s="157"/>
      <c r="I81" s="158"/>
      <c r="J81" s="159">
        <f>J485</f>
        <v>0</v>
      </c>
      <c r="K81" s="160"/>
    </row>
    <row r="82" spans="2:11" s="8" customFormat="1" ht="19.9" customHeight="1">
      <c r="B82" s="154"/>
      <c r="C82" s="155"/>
      <c r="D82" s="156" t="s">
        <v>135</v>
      </c>
      <c r="E82" s="157"/>
      <c r="F82" s="157"/>
      <c r="G82" s="157"/>
      <c r="H82" s="157"/>
      <c r="I82" s="158"/>
      <c r="J82" s="159">
        <f>J488</f>
        <v>0</v>
      </c>
      <c r="K82" s="160"/>
    </row>
    <row r="83" spans="2:11" s="8" customFormat="1" ht="19.9" customHeight="1">
      <c r="B83" s="154"/>
      <c r="C83" s="155"/>
      <c r="D83" s="156" t="s">
        <v>136</v>
      </c>
      <c r="E83" s="157"/>
      <c r="F83" s="157"/>
      <c r="G83" s="157"/>
      <c r="H83" s="157"/>
      <c r="I83" s="158"/>
      <c r="J83" s="159">
        <f>J490</f>
        <v>0</v>
      </c>
      <c r="K83" s="160"/>
    </row>
    <row r="84" spans="2:11" s="8" customFormat="1" ht="19.9" customHeight="1">
      <c r="B84" s="154"/>
      <c r="C84" s="155"/>
      <c r="D84" s="156" t="s">
        <v>137</v>
      </c>
      <c r="E84" s="157"/>
      <c r="F84" s="157"/>
      <c r="G84" s="157"/>
      <c r="H84" s="157"/>
      <c r="I84" s="158"/>
      <c r="J84" s="159">
        <f>J492</f>
        <v>0</v>
      </c>
      <c r="K84" s="160"/>
    </row>
    <row r="85" spans="2:11" s="1" customFormat="1" ht="21.75" customHeight="1">
      <c r="B85" s="39"/>
      <c r="C85" s="40"/>
      <c r="D85" s="40"/>
      <c r="E85" s="40"/>
      <c r="F85" s="40"/>
      <c r="G85" s="40"/>
      <c r="H85" s="40"/>
      <c r="I85" s="116"/>
      <c r="J85" s="40"/>
      <c r="K85" s="43"/>
    </row>
    <row r="86" spans="2:11" s="1" customFormat="1" ht="6.95" customHeight="1">
      <c r="B86" s="54"/>
      <c r="C86" s="55"/>
      <c r="D86" s="55"/>
      <c r="E86" s="55"/>
      <c r="F86" s="55"/>
      <c r="G86" s="55"/>
      <c r="H86" s="55"/>
      <c r="I86" s="137"/>
      <c r="J86" s="55"/>
      <c r="K86" s="56"/>
    </row>
    <row r="90" spans="2:12" s="1" customFormat="1" ht="6.95" customHeight="1">
      <c r="B90" s="57"/>
      <c r="C90" s="58"/>
      <c r="D90" s="58"/>
      <c r="E90" s="58"/>
      <c r="F90" s="58"/>
      <c r="G90" s="58"/>
      <c r="H90" s="58"/>
      <c r="I90" s="140"/>
      <c r="J90" s="58"/>
      <c r="K90" s="58"/>
      <c r="L90" s="59"/>
    </row>
    <row r="91" spans="2:12" s="1" customFormat="1" ht="36.95" customHeight="1">
      <c r="B91" s="39"/>
      <c r="C91" s="60" t="s">
        <v>138</v>
      </c>
      <c r="D91" s="61"/>
      <c r="E91" s="61"/>
      <c r="F91" s="61"/>
      <c r="G91" s="61"/>
      <c r="H91" s="61"/>
      <c r="I91" s="161"/>
      <c r="J91" s="61"/>
      <c r="K91" s="61"/>
      <c r="L91" s="59"/>
    </row>
    <row r="92" spans="2:12" s="1" customFormat="1" ht="6.95" customHeight="1">
      <c r="B92" s="39"/>
      <c r="C92" s="61"/>
      <c r="D92" s="61"/>
      <c r="E92" s="61"/>
      <c r="F92" s="61"/>
      <c r="G92" s="61"/>
      <c r="H92" s="61"/>
      <c r="I92" s="161"/>
      <c r="J92" s="61"/>
      <c r="K92" s="61"/>
      <c r="L92" s="59"/>
    </row>
    <row r="93" spans="2:12" s="1" customFormat="1" ht="14.45" customHeight="1">
      <c r="B93" s="39"/>
      <c r="C93" s="63" t="s">
        <v>18</v>
      </c>
      <c r="D93" s="61"/>
      <c r="E93" s="61"/>
      <c r="F93" s="61"/>
      <c r="G93" s="61"/>
      <c r="H93" s="61"/>
      <c r="I93" s="161"/>
      <c r="J93" s="61"/>
      <c r="K93" s="61"/>
      <c r="L93" s="59"/>
    </row>
    <row r="94" spans="2:12" s="1" customFormat="1" ht="16.5" customHeight="1">
      <c r="B94" s="39"/>
      <c r="C94" s="61"/>
      <c r="D94" s="61"/>
      <c r="E94" s="360" t="str">
        <f>E7</f>
        <v>Rekonstrukce a přístavba objektu na st.p.č. 4069/11, k.ú. Chomutov I.</v>
      </c>
      <c r="F94" s="361"/>
      <c r="G94" s="361"/>
      <c r="H94" s="361"/>
      <c r="I94" s="161"/>
      <c r="J94" s="61"/>
      <c r="K94" s="61"/>
      <c r="L94" s="59"/>
    </row>
    <row r="95" spans="2:12" s="1" customFormat="1" ht="14.45" customHeight="1">
      <c r="B95" s="39"/>
      <c r="C95" s="63" t="s">
        <v>103</v>
      </c>
      <c r="D95" s="61"/>
      <c r="E95" s="61"/>
      <c r="F95" s="61"/>
      <c r="G95" s="61"/>
      <c r="H95" s="61"/>
      <c r="I95" s="161"/>
      <c r="J95" s="61"/>
      <c r="K95" s="61"/>
      <c r="L95" s="59"/>
    </row>
    <row r="96" spans="2:12" s="1" customFormat="1" ht="17.25" customHeight="1">
      <c r="B96" s="39"/>
      <c r="C96" s="61"/>
      <c r="D96" s="61"/>
      <c r="E96" s="335" t="str">
        <f>E9</f>
        <v>SO01 - Objekt</v>
      </c>
      <c r="F96" s="362"/>
      <c r="G96" s="362"/>
      <c r="H96" s="362"/>
      <c r="I96" s="161"/>
      <c r="J96" s="61"/>
      <c r="K96" s="61"/>
      <c r="L96" s="59"/>
    </row>
    <row r="97" spans="2:12" s="1" customFormat="1" ht="6.95" customHeight="1">
      <c r="B97" s="39"/>
      <c r="C97" s="61"/>
      <c r="D97" s="61"/>
      <c r="E97" s="61"/>
      <c r="F97" s="61"/>
      <c r="G97" s="61"/>
      <c r="H97" s="61"/>
      <c r="I97" s="161"/>
      <c r="J97" s="61"/>
      <c r="K97" s="61"/>
      <c r="L97" s="59"/>
    </row>
    <row r="98" spans="2:12" s="1" customFormat="1" ht="18" customHeight="1">
      <c r="B98" s="39"/>
      <c r="C98" s="63" t="s">
        <v>23</v>
      </c>
      <c r="D98" s="61"/>
      <c r="E98" s="61"/>
      <c r="F98" s="162" t="str">
        <f>F12</f>
        <v>Chomutov</v>
      </c>
      <c r="G98" s="61"/>
      <c r="H98" s="61"/>
      <c r="I98" s="163" t="s">
        <v>25</v>
      </c>
      <c r="J98" s="71" t="str">
        <f>IF(J12="","",J12)</f>
        <v>25. 5. 2018</v>
      </c>
      <c r="K98" s="61"/>
      <c r="L98" s="59"/>
    </row>
    <row r="99" spans="2:12" s="1" customFormat="1" ht="6.95" customHeight="1">
      <c r="B99" s="39"/>
      <c r="C99" s="61"/>
      <c r="D99" s="61"/>
      <c r="E99" s="61"/>
      <c r="F99" s="61"/>
      <c r="G99" s="61"/>
      <c r="H99" s="61"/>
      <c r="I99" s="161"/>
      <c r="J99" s="61"/>
      <c r="K99" s="61"/>
      <c r="L99" s="59"/>
    </row>
    <row r="100" spans="2:12" s="1" customFormat="1" ht="13.5">
      <c r="B100" s="39"/>
      <c r="C100" s="63" t="s">
        <v>27</v>
      </c>
      <c r="D100" s="61"/>
      <c r="E100" s="61"/>
      <c r="F100" s="162" t="str">
        <f>E15</f>
        <v>Město Chomutov</v>
      </c>
      <c r="G100" s="61"/>
      <c r="H100" s="61"/>
      <c r="I100" s="163" t="s">
        <v>33</v>
      </c>
      <c r="J100" s="162" t="str">
        <f>E21</f>
        <v>SM - PROJEKT spol. s.r.o.</v>
      </c>
      <c r="K100" s="61"/>
      <c r="L100" s="59"/>
    </row>
    <row r="101" spans="2:12" s="1" customFormat="1" ht="14.45" customHeight="1">
      <c r="B101" s="39"/>
      <c r="C101" s="63" t="s">
        <v>31</v>
      </c>
      <c r="D101" s="61"/>
      <c r="E101" s="61"/>
      <c r="F101" s="162" t="str">
        <f>IF(E18="","",E18)</f>
        <v/>
      </c>
      <c r="G101" s="61"/>
      <c r="H101" s="61"/>
      <c r="I101" s="161"/>
      <c r="J101" s="61"/>
      <c r="K101" s="61"/>
      <c r="L101" s="59"/>
    </row>
    <row r="102" spans="2:12" s="1" customFormat="1" ht="10.35" customHeight="1">
      <c r="B102" s="39"/>
      <c r="C102" s="61"/>
      <c r="D102" s="61"/>
      <c r="E102" s="61"/>
      <c r="F102" s="61"/>
      <c r="G102" s="61"/>
      <c r="H102" s="61"/>
      <c r="I102" s="161"/>
      <c r="J102" s="61"/>
      <c r="K102" s="61"/>
      <c r="L102" s="59"/>
    </row>
    <row r="103" spans="2:20" s="9" customFormat="1" ht="29.25" customHeight="1">
      <c r="B103" s="164"/>
      <c r="C103" s="165" t="s">
        <v>139</v>
      </c>
      <c r="D103" s="166" t="s">
        <v>59</v>
      </c>
      <c r="E103" s="166" t="s">
        <v>55</v>
      </c>
      <c r="F103" s="166" t="s">
        <v>140</v>
      </c>
      <c r="G103" s="166" t="s">
        <v>141</v>
      </c>
      <c r="H103" s="166" t="s">
        <v>142</v>
      </c>
      <c r="I103" s="167" t="s">
        <v>143</v>
      </c>
      <c r="J103" s="166" t="s">
        <v>107</v>
      </c>
      <c r="K103" s="168" t="s">
        <v>144</v>
      </c>
      <c r="L103" s="169"/>
      <c r="M103" s="79" t="s">
        <v>145</v>
      </c>
      <c r="N103" s="80" t="s">
        <v>44</v>
      </c>
      <c r="O103" s="80" t="s">
        <v>146</v>
      </c>
      <c r="P103" s="80" t="s">
        <v>147</v>
      </c>
      <c r="Q103" s="80" t="s">
        <v>148</v>
      </c>
      <c r="R103" s="80" t="s">
        <v>149</v>
      </c>
      <c r="S103" s="80" t="s">
        <v>150</v>
      </c>
      <c r="T103" s="81" t="s">
        <v>151</v>
      </c>
    </row>
    <row r="104" spans="2:63" s="1" customFormat="1" ht="29.25" customHeight="1">
      <c r="B104" s="39"/>
      <c r="C104" s="85" t="s">
        <v>108</v>
      </c>
      <c r="D104" s="61"/>
      <c r="E104" s="61"/>
      <c r="F104" s="61"/>
      <c r="G104" s="61"/>
      <c r="H104" s="61"/>
      <c r="I104" s="161"/>
      <c r="J104" s="170">
        <f>BK104</f>
        <v>0</v>
      </c>
      <c r="K104" s="61"/>
      <c r="L104" s="59"/>
      <c r="M104" s="82"/>
      <c r="N104" s="83"/>
      <c r="O104" s="83"/>
      <c r="P104" s="171">
        <f>P105+P358+P484</f>
        <v>0</v>
      </c>
      <c r="Q104" s="83"/>
      <c r="R104" s="171">
        <f>R105+R358+R484</f>
        <v>677.1457189200001</v>
      </c>
      <c r="S104" s="83"/>
      <c r="T104" s="172">
        <f>T105+T358+T484</f>
        <v>157.359</v>
      </c>
      <c r="AT104" s="22" t="s">
        <v>73</v>
      </c>
      <c r="AU104" s="22" t="s">
        <v>109</v>
      </c>
      <c r="BK104" s="173">
        <f>BK105+BK358+BK484</f>
        <v>0</v>
      </c>
    </row>
    <row r="105" spans="2:63" s="10" customFormat="1" ht="37.35" customHeight="1">
      <c r="B105" s="174"/>
      <c r="C105" s="175"/>
      <c r="D105" s="176" t="s">
        <v>73</v>
      </c>
      <c r="E105" s="177" t="s">
        <v>152</v>
      </c>
      <c r="F105" s="177" t="s">
        <v>153</v>
      </c>
      <c r="G105" s="175"/>
      <c r="H105" s="175"/>
      <c r="I105" s="178"/>
      <c r="J105" s="179">
        <f>BK105</f>
        <v>0</v>
      </c>
      <c r="K105" s="175"/>
      <c r="L105" s="180"/>
      <c r="M105" s="181"/>
      <c r="N105" s="182"/>
      <c r="O105" s="182"/>
      <c r="P105" s="183">
        <f>P106+P148+P180+P231+P258+P261+P317+P346+P356</f>
        <v>0</v>
      </c>
      <c r="Q105" s="182"/>
      <c r="R105" s="183">
        <f>R106+R148+R180+R231+R258+R261+R317+R346+R356</f>
        <v>661.4201822200001</v>
      </c>
      <c r="S105" s="182"/>
      <c r="T105" s="184">
        <f>T106+T148+T180+T231+T258+T261+T317+T346+T356</f>
        <v>136.5635</v>
      </c>
      <c r="AR105" s="185" t="s">
        <v>82</v>
      </c>
      <c r="AT105" s="186" t="s">
        <v>73</v>
      </c>
      <c r="AU105" s="186" t="s">
        <v>74</v>
      </c>
      <c r="AY105" s="185" t="s">
        <v>154</v>
      </c>
      <c r="BK105" s="187">
        <f>BK106+BK148+BK180+BK231+BK258+BK261+BK317+BK346+BK356</f>
        <v>0</v>
      </c>
    </row>
    <row r="106" spans="2:63" s="10" customFormat="1" ht="19.9" customHeight="1">
      <c r="B106" s="174"/>
      <c r="C106" s="175"/>
      <c r="D106" s="176" t="s">
        <v>73</v>
      </c>
      <c r="E106" s="188" t="s">
        <v>82</v>
      </c>
      <c r="F106" s="188" t="s">
        <v>155</v>
      </c>
      <c r="G106" s="175"/>
      <c r="H106" s="175"/>
      <c r="I106" s="178"/>
      <c r="J106" s="189">
        <f>BK106</f>
        <v>0</v>
      </c>
      <c r="K106" s="175"/>
      <c r="L106" s="180"/>
      <c r="M106" s="181"/>
      <c r="N106" s="182"/>
      <c r="O106" s="182"/>
      <c r="P106" s="183">
        <f>SUM(P107:P147)</f>
        <v>0</v>
      </c>
      <c r="Q106" s="182"/>
      <c r="R106" s="183">
        <f>SUM(R107:R147)</f>
        <v>3.9737249999999995</v>
      </c>
      <c r="S106" s="182"/>
      <c r="T106" s="184">
        <f>SUM(T107:T147)</f>
        <v>33.925</v>
      </c>
      <c r="AR106" s="185" t="s">
        <v>82</v>
      </c>
      <c r="AT106" s="186" t="s">
        <v>73</v>
      </c>
      <c r="AU106" s="186" t="s">
        <v>82</v>
      </c>
      <c r="AY106" s="185" t="s">
        <v>154</v>
      </c>
      <c r="BK106" s="187">
        <f>SUM(BK107:BK147)</f>
        <v>0</v>
      </c>
    </row>
    <row r="107" spans="2:65" s="1" customFormat="1" ht="38.25" customHeight="1">
      <c r="B107" s="39"/>
      <c r="C107" s="190" t="s">
        <v>82</v>
      </c>
      <c r="D107" s="190" t="s">
        <v>156</v>
      </c>
      <c r="E107" s="191" t="s">
        <v>157</v>
      </c>
      <c r="F107" s="192" t="s">
        <v>158</v>
      </c>
      <c r="G107" s="193" t="s">
        <v>159</v>
      </c>
      <c r="H107" s="194">
        <v>115</v>
      </c>
      <c r="I107" s="195"/>
      <c r="J107" s="196">
        <f>ROUND(I107*H107,2)</f>
        <v>0</v>
      </c>
      <c r="K107" s="192" t="s">
        <v>160</v>
      </c>
      <c r="L107" s="59"/>
      <c r="M107" s="197" t="s">
        <v>21</v>
      </c>
      <c r="N107" s="198" t="s">
        <v>45</v>
      </c>
      <c r="O107" s="40"/>
      <c r="P107" s="199">
        <f>O107*H107</f>
        <v>0</v>
      </c>
      <c r="Q107" s="199">
        <v>0</v>
      </c>
      <c r="R107" s="199">
        <f>Q107*H107</f>
        <v>0</v>
      </c>
      <c r="S107" s="199">
        <v>0.295</v>
      </c>
      <c r="T107" s="200">
        <f>S107*H107</f>
        <v>33.925</v>
      </c>
      <c r="AR107" s="22" t="s">
        <v>161</v>
      </c>
      <c r="AT107" s="22" t="s">
        <v>156</v>
      </c>
      <c r="AU107" s="22" t="s">
        <v>84</v>
      </c>
      <c r="AY107" s="22" t="s">
        <v>154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2" t="s">
        <v>82</v>
      </c>
      <c r="BK107" s="201">
        <f>ROUND(I107*H107,2)</f>
        <v>0</v>
      </c>
      <c r="BL107" s="22" t="s">
        <v>161</v>
      </c>
      <c r="BM107" s="22" t="s">
        <v>162</v>
      </c>
    </row>
    <row r="108" spans="2:65" s="1" customFormat="1" ht="38.25" customHeight="1">
      <c r="B108" s="39"/>
      <c r="C108" s="190" t="s">
        <v>84</v>
      </c>
      <c r="D108" s="190" t="s">
        <v>156</v>
      </c>
      <c r="E108" s="191" t="s">
        <v>163</v>
      </c>
      <c r="F108" s="192" t="s">
        <v>164</v>
      </c>
      <c r="G108" s="193" t="s">
        <v>165</v>
      </c>
      <c r="H108" s="194">
        <v>33.9</v>
      </c>
      <c r="I108" s="195"/>
      <c r="J108" s="196">
        <f>ROUND(I108*H108,2)</f>
        <v>0</v>
      </c>
      <c r="K108" s="192" t="s">
        <v>160</v>
      </c>
      <c r="L108" s="59"/>
      <c r="M108" s="197" t="s">
        <v>21</v>
      </c>
      <c r="N108" s="198" t="s">
        <v>45</v>
      </c>
      <c r="O108" s="40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2" t="s">
        <v>161</v>
      </c>
      <c r="AT108" s="22" t="s">
        <v>156</v>
      </c>
      <c r="AU108" s="22" t="s">
        <v>84</v>
      </c>
      <c r="AY108" s="22" t="s">
        <v>154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2" t="s">
        <v>82</v>
      </c>
      <c r="BK108" s="201">
        <f>ROUND(I108*H108,2)</f>
        <v>0</v>
      </c>
      <c r="BL108" s="22" t="s">
        <v>161</v>
      </c>
      <c r="BM108" s="22" t="s">
        <v>166</v>
      </c>
    </row>
    <row r="109" spans="2:51" s="11" customFormat="1" ht="13.5">
      <c r="B109" s="202"/>
      <c r="C109" s="203"/>
      <c r="D109" s="204" t="s">
        <v>167</v>
      </c>
      <c r="E109" s="205" t="s">
        <v>21</v>
      </c>
      <c r="F109" s="206" t="s">
        <v>168</v>
      </c>
      <c r="G109" s="203"/>
      <c r="H109" s="207">
        <v>43.2</v>
      </c>
      <c r="I109" s="208"/>
      <c r="J109" s="203"/>
      <c r="K109" s="203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167</v>
      </c>
      <c r="AU109" s="213" t="s">
        <v>84</v>
      </c>
      <c r="AV109" s="11" t="s">
        <v>84</v>
      </c>
      <c r="AW109" s="11" t="s">
        <v>37</v>
      </c>
      <c r="AX109" s="11" t="s">
        <v>74</v>
      </c>
      <c r="AY109" s="213" t="s">
        <v>154</v>
      </c>
    </row>
    <row r="110" spans="2:51" s="11" customFormat="1" ht="13.5">
      <c r="B110" s="202"/>
      <c r="C110" s="203"/>
      <c r="D110" s="204" t="s">
        <v>167</v>
      </c>
      <c r="E110" s="205" t="s">
        <v>21</v>
      </c>
      <c r="F110" s="206" t="s">
        <v>169</v>
      </c>
      <c r="G110" s="203"/>
      <c r="H110" s="207">
        <v>-9.3</v>
      </c>
      <c r="I110" s="208"/>
      <c r="J110" s="203"/>
      <c r="K110" s="203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167</v>
      </c>
      <c r="AU110" s="213" t="s">
        <v>84</v>
      </c>
      <c r="AV110" s="11" t="s">
        <v>84</v>
      </c>
      <c r="AW110" s="11" t="s">
        <v>37</v>
      </c>
      <c r="AX110" s="11" t="s">
        <v>74</v>
      </c>
      <c r="AY110" s="213" t="s">
        <v>154</v>
      </c>
    </row>
    <row r="111" spans="2:51" s="12" customFormat="1" ht="13.5">
      <c r="B111" s="214"/>
      <c r="C111" s="215"/>
      <c r="D111" s="204" t="s">
        <v>167</v>
      </c>
      <c r="E111" s="216" t="s">
        <v>21</v>
      </c>
      <c r="F111" s="217" t="s">
        <v>170</v>
      </c>
      <c r="G111" s="215"/>
      <c r="H111" s="218">
        <v>33.9</v>
      </c>
      <c r="I111" s="219"/>
      <c r="J111" s="215"/>
      <c r="K111" s="215"/>
      <c r="L111" s="220"/>
      <c r="M111" s="221"/>
      <c r="N111" s="222"/>
      <c r="O111" s="222"/>
      <c r="P111" s="222"/>
      <c r="Q111" s="222"/>
      <c r="R111" s="222"/>
      <c r="S111" s="222"/>
      <c r="T111" s="223"/>
      <c r="AT111" s="224" t="s">
        <v>167</v>
      </c>
      <c r="AU111" s="224" t="s">
        <v>84</v>
      </c>
      <c r="AV111" s="12" t="s">
        <v>161</v>
      </c>
      <c r="AW111" s="12" t="s">
        <v>37</v>
      </c>
      <c r="AX111" s="12" t="s">
        <v>82</v>
      </c>
      <c r="AY111" s="224" t="s">
        <v>154</v>
      </c>
    </row>
    <row r="112" spans="2:65" s="1" customFormat="1" ht="38.25" customHeight="1">
      <c r="B112" s="39"/>
      <c r="C112" s="190" t="s">
        <v>171</v>
      </c>
      <c r="D112" s="190" t="s">
        <v>156</v>
      </c>
      <c r="E112" s="191" t="s">
        <v>172</v>
      </c>
      <c r="F112" s="192" t="s">
        <v>173</v>
      </c>
      <c r="G112" s="193" t="s">
        <v>165</v>
      </c>
      <c r="H112" s="194">
        <v>110.25</v>
      </c>
      <c r="I112" s="195"/>
      <c r="J112" s="196">
        <f>ROUND(I112*H112,2)</f>
        <v>0</v>
      </c>
      <c r="K112" s="192" t="s">
        <v>160</v>
      </c>
      <c r="L112" s="59"/>
      <c r="M112" s="197" t="s">
        <v>21</v>
      </c>
      <c r="N112" s="198" t="s">
        <v>45</v>
      </c>
      <c r="O112" s="40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22" t="s">
        <v>161</v>
      </c>
      <c r="AT112" s="22" t="s">
        <v>156</v>
      </c>
      <c r="AU112" s="22" t="s">
        <v>84</v>
      </c>
      <c r="AY112" s="22" t="s">
        <v>154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2" t="s">
        <v>82</v>
      </c>
      <c r="BK112" s="201">
        <f>ROUND(I112*H112,2)</f>
        <v>0</v>
      </c>
      <c r="BL112" s="22" t="s">
        <v>161</v>
      </c>
      <c r="BM112" s="22" t="s">
        <v>174</v>
      </c>
    </row>
    <row r="113" spans="2:51" s="11" customFormat="1" ht="13.5">
      <c r="B113" s="202"/>
      <c r="C113" s="203"/>
      <c r="D113" s="204" t="s">
        <v>167</v>
      </c>
      <c r="E113" s="205" t="s">
        <v>21</v>
      </c>
      <c r="F113" s="206" t="s">
        <v>175</v>
      </c>
      <c r="G113" s="203"/>
      <c r="H113" s="207">
        <v>151.2</v>
      </c>
      <c r="I113" s="208"/>
      <c r="J113" s="203"/>
      <c r="K113" s="203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167</v>
      </c>
      <c r="AU113" s="213" t="s">
        <v>84</v>
      </c>
      <c r="AV113" s="11" t="s">
        <v>84</v>
      </c>
      <c r="AW113" s="11" t="s">
        <v>37</v>
      </c>
      <c r="AX113" s="11" t="s">
        <v>74</v>
      </c>
      <c r="AY113" s="213" t="s">
        <v>154</v>
      </c>
    </row>
    <row r="114" spans="2:51" s="11" customFormat="1" ht="13.5">
      <c r="B114" s="202"/>
      <c r="C114" s="203"/>
      <c r="D114" s="204" t="s">
        <v>167</v>
      </c>
      <c r="E114" s="205" t="s">
        <v>21</v>
      </c>
      <c r="F114" s="206" t="s">
        <v>176</v>
      </c>
      <c r="G114" s="203"/>
      <c r="H114" s="207">
        <v>-8.4</v>
      </c>
      <c r="I114" s="208"/>
      <c r="J114" s="203"/>
      <c r="K114" s="203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167</v>
      </c>
      <c r="AU114" s="213" t="s">
        <v>84</v>
      </c>
      <c r="AV114" s="11" t="s">
        <v>84</v>
      </c>
      <c r="AW114" s="11" t="s">
        <v>37</v>
      </c>
      <c r="AX114" s="11" t="s">
        <v>74</v>
      </c>
      <c r="AY114" s="213" t="s">
        <v>154</v>
      </c>
    </row>
    <row r="115" spans="2:51" s="11" customFormat="1" ht="13.5">
      <c r="B115" s="202"/>
      <c r="C115" s="203"/>
      <c r="D115" s="204" t="s">
        <v>167</v>
      </c>
      <c r="E115" s="205" t="s">
        <v>21</v>
      </c>
      <c r="F115" s="206" t="s">
        <v>177</v>
      </c>
      <c r="G115" s="203"/>
      <c r="H115" s="207">
        <v>-32.55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167</v>
      </c>
      <c r="AU115" s="213" t="s">
        <v>84</v>
      </c>
      <c r="AV115" s="11" t="s">
        <v>84</v>
      </c>
      <c r="AW115" s="11" t="s">
        <v>37</v>
      </c>
      <c r="AX115" s="11" t="s">
        <v>74</v>
      </c>
      <c r="AY115" s="213" t="s">
        <v>154</v>
      </c>
    </row>
    <row r="116" spans="2:51" s="12" customFormat="1" ht="13.5">
      <c r="B116" s="214"/>
      <c r="C116" s="215"/>
      <c r="D116" s="204" t="s">
        <v>167</v>
      </c>
      <c r="E116" s="216" t="s">
        <v>21</v>
      </c>
      <c r="F116" s="217" t="s">
        <v>170</v>
      </c>
      <c r="G116" s="215"/>
      <c r="H116" s="218">
        <v>110.25</v>
      </c>
      <c r="I116" s="219"/>
      <c r="J116" s="215"/>
      <c r="K116" s="215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167</v>
      </c>
      <c r="AU116" s="224" t="s">
        <v>84</v>
      </c>
      <c r="AV116" s="12" t="s">
        <v>161</v>
      </c>
      <c r="AW116" s="12" t="s">
        <v>37</v>
      </c>
      <c r="AX116" s="12" t="s">
        <v>82</v>
      </c>
      <c r="AY116" s="224" t="s">
        <v>154</v>
      </c>
    </row>
    <row r="117" spans="2:65" s="1" customFormat="1" ht="38.25" customHeight="1">
      <c r="B117" s="39"/>
      <c r="C117" s="190" t="s">
        <v>161</v>
      </c>
      <c r="D117" s="190" t="s">
        <v>156</v>
      </c>
      <c r="E117" s="191" t="s">
        <v>178</v>
      </c>
      <c r="F117" s="192" t="s">
        <v>179</v>
      </c>
      <c r="G117" s="193" t="s">
        <v>165</v>
      </c>
      <c r="H117" s="194">
        <v>110.25</v>
      </c>
      <c r="I117" s="195"/>
      <c r="J117" s="196">
        <f>ROUND(I117*H117,2)</f>
        <v>0</v>
      </c>
      <c r="K117" s="192" t="s">
        <v>160</v>
      </c>
      <c r="L117" s="59"/>
      <c r="M117" s="197" t="s">
        <v>21</v>
      </c>
      <c r="N117" s="198" t="s">
        <v>45</v>
      </c>
      <c r="O117" s="40"/>
      <c r="P117" s="199">
        <f>O117*H117</f>
        <v>0</v>
      </c>
      <c r="Q117" s="199">
        <v>0</v>
      </c>
      <c r="R117" s="199">
        <f>Q117*H117</f>
        <v>0</v>
      </c>
      <c r="S117" s="199">
        <v>0</v>
      </c>
      <c r="T117" s="200">
        <f>S117*H117</f>
        <v>0</v>
      </c>
      <c r="AR117" s="22" t="s">
        <v>161</v>
      </c>
      <c r="AT117" s="22" t="s">
        <v>156</v>
      </c>
      <c r="AU117" s="22" t="s">
        <v>84</v>
      </c>
      <c r="AY117" s="22" t="s">
        <v>154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2" t="s">
        <v>82</v>
      </c>
      <c r="BK117" s="201">
        <f>ROUND(I117*H117,2)</f>
        <v>0</v>
      </c>
      <c r="BL117" s="22" t="s">
        <v>161</v>
      </c>
      <c r="BM117" s="22" t="s">
        <v>180</v>
      </c>
    </row>
    <row r="118" spans="2:65" s="1" customFormat="1" ht="25.5" customHeight="1">
      <c r="B118" s="39"/>
      <c r="C118" s="190" t="s">
        <v>181</v>
      </c>
      <c r="D118" s="190" t="s">
        <v>156</v>
      </c>
      <c r="E118" s="191" t="s">
        <v>182</v>
      </c>
      <c r="F118" s="192" t="s">
        <v>183</v>
      </c>
      <c r="G118" s="193" t="s">
        <v>165</v>
      </c>
      <c r="H118" s="194">
        <v>1.216</v>
      </c>
      <c r="I118" s="195"/>
      <c r="J118" s="196">
        <f>ROUND(I118*H118,2)</f>
        <v>0</v>
      </c>
      <c r="K118" s="192" t="s">
        <v>160</v>
      </c>
      <c r="L118" s="59"/>
      <c r="M118" s="197" t="s">
        <v>21</v>
      </c>
      <c r="N118" s="198" t="s">
        <v>45</v>
      </c>
      <c r="O118" s="40"/>
      <c r="P118" s="199">
        <f>O118*H118</f>
        <v>0</v>
      </c>
      <c r="Q118" s="199">
        <v>0</v>
      </c>
      <c r="R118" s="199">
        <f>Q118*H118</f>
        <v>0</v>
      </c>
      <c r="S118" s="199">
        <v>0</v>
      </c>
      <c r="T118" s="200">
        <f>S118*H118</f>
        <v>0</v>
      </c>
      <c r="AR118" s="22" t="s">
        <v>161</v>
      </c>
      <c r="AT118" s="22" t="s">
        <v>156</v>
      </c>
      <c r="AU118" s="22" t="s">
        <v>84</v>
      </c>
      <c r="AY118" s="22" t="s">
        <v>154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2" t="s">
        <v>82</v>
      </c>
      <c r="BK118" s="201">
        <f>ROUND(I118*H118,2)</f>
        <v>0</v>
      </c>
      <c r="BL118" s="22" t="s">
        <v>161</v>
      </c>
      <c r="BM118" s="22" t="s">
        <v>184</v>
      </c>
    </row>
    <row r="119" spans="2:51" s="11" customFormat="1" ht="13.5">
      <c r="B119" s="202"/>
      <c r="C119" s="203"/>
      <c r="D119" s="204" t="s">
        <v>167</v>
      </c>
      <c r="E119" s="205" t="s">
        <v>21</v>
      </c>
      <c r="F119" s="206" t="s">
        <v>185</v>
      </c>
      <c r="G119" s="203"/>
      <c r="H119" s="207">
        <v>1.216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167</v>
      </c>
      <c r="AU119" s="213" t="s">
        <v>84</v>
      </c>
      <c r="AV119" s="11" t="s">
        <v>84</v>
      </c>
      <c r="AW119" s="11" t="s">
        <v>37</v>
      </c>
      <c r="AX119" s="11" t="s">
        <v>82</v>
      </c>
      <c r="AY119" s="213" t="s">
        <v>154</v>
      </c>
    </row>
    <row r="120" spans="2:65" s="1" customFormat="1" ht="25.5" customHeight="1">
      <c r="B120" s="39"/>
      <c r="C120" s="190" t="s">
        <v>186</v>
      </c>
      <c r="D120" s="190" t="s">
        <v>156</v>
      </c>
      <c r="E120" s="191" t="s">
        <v>187</v>
      </c>
      <c r="F120" s="192" t="s">
        <v>188</v>
      </c>
      <c r="G120" s="193" t="s">
        <v>165</v>
      </c>
      <c r="H120" s="194">
        <v>1.216</v>
      </c>
      <c r="I120" s="195"/>
      <c r="J120" s="196">
        <f>ROUND(I120*H120,2)</f>
        <v>0</v>
      </c>
      <c r="K120" s="192" t="s">
        <v>160</v>
      </c>
      <c r="L120" s="59"/>
      <c r="M120" s="197" t="s">
        <v>21</v>
      </c>
      <c r="N120" s="198" t="s">
        <v>45</v>
      </c>
      <c r="O120" s="40"/>
      <c r="P120" s="199">
        <f>O120*H120</f>
        <v>0</v>
      </c>
      <c r="Q120" s="199">
        <v>0</v>
      </c>
      <c r="R120" s="199">
        <f>Q120*H120</f>
        <v>0</v>
      </c>
      <c r="S120" s="199">
        <v>0</v>
      </c>
      <c r="T120" s="200">
        <f>S120*H120</f>
        <v>0</v>
      </c>
      <c r="AR120" s="22" t="s">
        <v>161</v>
      </c>
      <c r="AT120" s="22" t="s">
        <v>156</v>
      </c>
      <c r="AU120" s="22" t="s">
        <v>84</v>
      </c>
      <c r="AY120" s="22" t="s">
        <v>154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2" t="s">
        <v>82</v>
      </c>
      <c r="BK120" s="201">
        <f>ROUND(I120*H120,2)</f>
        <v>0</v>
      </c>
      <c r="BL120" s="22" t="s">
        <v>161</v>
      </c>
      <c r="BM120" s="22" t="s">
        <v>189</v>
      </c>
    </row>
    <row r="121" spans="2:65" s="1" customFormat="1" ht="25.5" customHeight="1">
      <c r="B121" s="39"/>
      <c r="C121" s="190" t="s">
        <v>190</v>
      </c>
      <c r="D121" s="190" t="s">
        <v>156</v>
      </c>
      <c r="E121" s="191" t="s">
        <v>191</v>
      </c>
      <c r="F121" s="192" t="s">
        <v>192</v>
      </c>
      <c r="G121" s="193" t="s">
        <v>165</v>
      </c>
      <c r="H121" s="194">
        <v>37.25</v>
      </c>
      <c r="I121" s="195"/>
      <c r="J121" s="196">
        <f>ROUND(I121*H121,2)</f>
        <v>0</v>
      </c>
      <c r="K121" s="192" t="s">
        <v>160</v>
      </c>
      <c r="L121" s="59"/>
      <c r="M121" s="197" t="s">
        <v>21</v>
      </c>
      <c r="N121" s="198" t="s">
        <v>45</v>
      </c>
      <c r="O121" s="40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AR121" s="22" t="s">
        <v>161</v>
      </c>
      <c r="AT121" s="22" t="s">
        <v>156</v>
      </c>
      <c r="AU121" s="22" t="s">
        <v>84</v>
      </c>
      <c r="AY121" s="22" t="s">
        <v>154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2" t="s">
        <v>82</v>
      </c>
      <c r="BK121" s="201">
        <f>ROUND(I121*H121,2)</f>
        <v>0</v>
      </c>
      <c r="BL121" s="22" t="s">
        <v>161</v>
      </c>
      <c r="BM121" s="22" t="s">
        <v>193</v>
      </c>
    </row>
    <row r="122" spans="2:51" s="11" customFormat="1" ht="13.5">
      <c r="B122" s="202"/>
      <c r="C122" s="203"/>
      <c r="D122" s="204" t="s">
        <v>167</v>
      </c>
      <c r="E122" s="205" t="s">
        <v>21</v>
      </c>
      <c r="F122" s="206" t="s">
        <v>194</v>
      </c>
      <c r="G122" s="203"/>
      <c r="H122" s="207">
        <v>56.4</v>
      </c>
      <c r="I122" s="208"/>
      <c r="J122" s="203"/>
      <c r="K122" s="203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167</v>
      </c>
      <c r="AU122" s="213" t="s">
        <v>84</v>
      </c>
      <c r="AV122" s="11" t="s">
        <v>84</v>
      </c>
      <c r="AW122" s="11" t="s">
        <v>37</v>
      </c>
      <c r="AX122" s="11" t="s">
        <v>74</v>
      </c>
      <c r="AY122" s="213" t="s">
        <v>154</v>
      </c>
    </row>
    <row r="123" spans="2:51" s="11" customFormat="1" ht="13.5">
      <c r="B123" s="202"/>
      <c r="C123" s="203"/>
      <c r="D123" s="204" t="s">
        <v>167</v>
      </c>
      <c r="E123" s="205" t="s">
        <v>21</v>
      </c>
      <c r="F123" s="206" t="s">
        <v>195</v>
      </c>
      <c r="G123" s="203"/>
      <c r="H123" s="207">
        <v>3.3</v>
      </c>
      <c r="I123" s="208"/>
      <c r="J123" s="203"/>
      <c r="K123" s="203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167</v>
      </c>
      <c r="AU123" s="213" t="s">
        <v>84</v>
      </c>
      <c r="AV123" s="11" t="s">
        <v>84</v>
      </c>
      <c r="AW123" s="11" t="s">
        <v>37</v>
      </c>
      <c r="AX123" s="11" t="s">
        <v>74</v>
      </c>
      <c r="AY123" s="213" t="s">
        <v>154</v>
      </c>
    </row>
    <row r="124" spans="2:51" s="11" customFormat="1" ht="13.5">
      <c r="B124" s="202"/>
      <c r="C124" s="203"/>
      <c r="D124" s="204" t="s">
        <v>167</v>
      </c>
      <c r="E124" s="205" t="s">
        <v>21</v>
      </c>
      <c r="F124" s="206" t="s">
        <v>196</v>
      </c>
      <c r="G124" s="203"/>
      <c r="H124" s="207">
        <v>-7</v>
      </c>
      <c r="I124" s="208"/>
      <c r="J124" s="203"/>
      <c r="K124" s="203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167</v>
      </c>
      <c r="AU124" s="213" t="s">
        <v>84</v>
      </c>
      <c r="AV124" s="11" t="s">
        <v>84</v>
      </c>
      <c r="AW124" s="11" t="s">
        <v>37</v>
      </c>
      <c r="AX124" s="11" t="s">
        <v>74</v>
      </c>
      <c r="AY124" s="213" t="s">
        <v>154</v>
      </c>
    </row>
    <row r="125" spans="2:51" s="11" customFormat="1" ht="13.5">
      <c r="B125" s="202"/>
      <c r="C125" s="203"/>
      <c r="D125" s="204" t="s">
        <v>167</v>
      </c>
      <c r="E125" s="205" t="s">
        <v>21</v>
      </c>
      <c r="F125" s="206" t="s">
        <v>197</v>
      </c>
      <c r="G125" s="203"/>
      <c r="H125" s="207">
        <v>-15.45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167</v>
      </c>
      <c r="AU125" s="213" t="s">
        <v>84</v>
      </c>
      <c r="AV125" s="11" t="s">
        <v>84</v>
      </c>
      <c r="AW125" s="11" t="s">
        <v>37</v>
      </c>
      <c r="AX125" s="11" t="s">
        <v>74</v>
      </c>
      <c r="AY125" s="213" t="s">
        <v>154</v>
      </c>
    </row>
    <row r="126" spans="2:51" s="12" customFormat="1" ht="13.5">
      <c r="B126" s="214"/>
      <c r="C126" s="215"/>
      <c r="D126" s="204" t="s">
        <v>167</v>
      </c>
      <c r="E126" s="216" t="s">
        <v>21</v>
      </c>
      <c r="F126" s="217" t="s">
        <v>170</v>
      </c>
      <c r="G126" s="215"/>
      <c r="H126" s="218">
        <v>37.25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167</v>
      </c>
      <c r="AU126" s="224" t="s">
        <v>84</v>
      </c>
      <c r="AV126" s="12" t="s">
        <v>161</v>
      </c>
      <c r="AW126" s="12" t="s">
        <v>37</v>
      </c>
      <c r="AX126" s="12" t="s">
        <v>82</v>
      </c>
      <c r="AY126" s="224" t="s">
        <v>154</v>
      </c>
    </row>
    <row r="127" spans="2:65" s="1" customFormat="1" ht="38.25" customHeight="1">
      <c r="B127" s="39"/>
      <c r="C127" s="190" t="s">
        <v>198</v>
      </c>
      <c r="D127" s="190" t="s">
        <v>156</v>
      </c>
      <c r="E127" s="191" t="s">
        <v>199</v>
      </c>
      <c r="F127" s="192" t="s">
        <v>200</v>
      </c>
      <c r="G127" s="193" t="s">
        <v>165</v>
      </c>
      <c r="H127" s="194">
        <v>37.25</v>
      </c>
      <c r="I127" s="195"/>
      <c r="J127" s="196">
        <f>ROUND(I127*H127,2)</f>
        <v>0</v>
      </c>
      <c r="K127" s="192" t="s">
        <v>160</v>
      </c>
      <c r="L127" s="59"/>
      <c r="M127" s="197" t="s">
        <v>21</v>
      </c>
      <c r="N127" s="198" t="s">
        <v>45</v>
      </c>
      <c r="O127" s="40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AR127" s="22" t="s">
        <v>161</v>
      </c>
      <c r="AT127" s="22" t="s">
        <v>156</v>
      </c>
      <c r="AU127" s="22" t="s">
        <v>84</v>
      </c>
      <c r="AY127" s="22" t="s">
        <v>154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2" t="s">
        <v>82</v>
      </c>
      <c r="BK127" s="201">
        <f>ROUND(I127*H127,2)</f>
        <v>0</v>
      </c>
      <c r="BL127" s="22" t="s">
        <v>161</v>
      </c>
      <c r="BM127" s="22" t="s">
        <v>201</v>
      </c>
    </row>
    <row r="128" spans="2:65" s="1" customFormat="1" ht="38.25" customHeight="1">
      <c r="B128" s="39"/>
      <c r="C128" s="190" t="s">
        <v>202</v>
      </c>
      <c r="D128" s="190" t="s">
        <v>156</v>
      </c>
      <c r="E128" s="191" t="s">
        <v>203</v>
      </c>
      <c r="F128" s="192" t="s">
        <v>204</v>
      </c>
      <c r="G128" s="193" t="s">
        <v>165</v>
      </c>
      <c r="H128" s="194">
        <v>148.7</v>
      </c>
      <c r="I128" s="195"/>
      <c r="J128" s="196">
        <f>ROUND(I128*H128,2)</f>
        <v>0</v>
      </c>
      <c r="K128" s="192" t="s">
        <v>160</v>
      </c>
      <c r="L128" s="59"/>
      <c r="M128" s="197" t="s">
        <v>21</v>
      </c>
      <c r="N128" s="198" t="s">
        <v>45</v>
      </c>
      <c r="O128" s="40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2" t="s">
        <v>161</v>
      </c>
      <c r="AT128" s="22" t="s">
        <v>156</v>
      </c>
      <c r="AU128" s="22" t="s">
        <v>84</v>
      </c>
      <c r="AY128" s="22" t="s">
        <v>154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2" t="s">
        <v>82</v>
      </c>
      <c r="BK128" s="201">
        <f>ROUND(I128*H128,2)</f>
        <v>0</v>
      </c>
      <c r="BL128" s="22" t="s">
        <v>161</v>
      </c>
      <c r="BM128" s="22" t="s">
        <v>205</v>
      </c>
    </row>
    <row r="129" spans="2:51" s="11" customFormat="1" ht="13.5">
      <c r="B129" s="202"/>
      <c r="C129" s="203"/>
      <c r="D129" s="204" t="s">
        <v>167</v>
      </c>
      <c r="E129" s="205" t="s">
        <v>21</v>
      </c>
      <c r="F129" s="206" t="s">
        <v>206</v>
      </c>
      <c r="G129" s="203"/>
      <c r="H129" s="207">
        <v>196.7</v>
      </c>
      <c r="I129" s="208"/>
      <c r="J129" s="203"/>
      <c r="K129" s="203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167</v>
      </c>
      <c r="AU129" s="213" t="s">
        <v>84</v>
      </c>
      <c r="AV129" s="11" t="s">
        <v>84</v>
      </c>
      <c r="AW129" s="11" t="s">
        <v>37</v>
      </c>
      <c r="AX129" s="11" t="s">
        <v>74</v>
      </c>
      <c r="AY129" s="213" t="s">
        <v>154</v>
      </c>
    </row>
    <row r="130" spans="2:51" s="11" customFormat="1" ht="13.5">
      <c r="B130" s="202"/>
      <c r="C130" s="203"/>
      <c r="D130" s="204" t="s">
        <v>167</v>
      </c>
      <c r="E130" s="205" t="s">
        <v>21</v>
      </c>
      <c r="F130" s="206" t="s">
        <v>207</v>
      </c>
      <c r="G130" s="203"/>
      <c r="H130" s="207">
        <v>-48</v>
      </c>
      <c r="I130" s="208"/>
      <c r="J130" s="203"/>
      <c r="K130" s="203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167</v>
      </c>
      <c r="AU130" s="213" t="s">
        <v>84</v>
      </c>
      <c r="AV130" s="11" t="s">
        <v>84</v>
      </c>
      <c r="AW130" s="11" t="s">
        <v>37</v>
      </c>
      <c r="AX130" s="11" t="s">
        <v>74</v>
      </c>
      <c r="AY130" s="213" t="s">
        <v>154</v>
      </c>
    </row>
    <row r="131" spans="2:51" s="12" customFormat="1" ht="13.5">
      <c r="B131" s="214"/>
      <c r="C131" s="215"/>
      <c r="D131" s="204" t="s">
        <v>167</v>
      </c>
      <c r="E131" s="216" t="s">
        <v>21</v>
      </c>
      <c r="F131" s="217" t="s">
        <v>170</v>
      </c>
      <c r="G131" s="215"/>
      <c r="H131" s="218">
        <v>148.7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167</v>
      </c>
      <c r="AU131" s="224" t="s">
        <v>84</v>
      </c>
      <c r="AV131" s="12" t="s">
        <v>161</v>
      </c>
      <c r="AW131" s="12" t="s">
        <v>37</v>
      </c>
      <c r="AX131" s="12" t="s">
        <v>82</v>
      </c>
      <c r="AY131" s="224" t="s">
        <v>154</v>
      </c>
    </row>
    <row r="132" spans="2:65" s="1" customFormat="1" ht="38.25" customHeight="1">
      <c r="B132" s="39"/>
      <c r="C132" s="190" t="s">
        <v>208</v>
      </c>
      <c r="D132" s="190" t="s">
        <v>156</v>
      </c>
      <c r="E132" s="191" t="s">
        <v>209</v>
      </c>
      <c r="F132" s="192" t="s">
        <v>210</v>
      </c>
      <c r="G132" s="193" t="s">
        <v>165</v>
      </c>
      <c r="H132" s="194">
        <v>148.7</v>
      </c>
      <c r="I132" s="195"/>
      <c r="J132" s="196">
        <f>ROUND(I132*H132,2)</f>
        <v>0</v>
      </c>
      <c r="K132" s="192" t="s">
        <v>160</v>
      </c>
      <c r="L132" s="59"/>
      <c r="M132" s="197" t="s">
        <v>21</v>
      </c>
      <c r="N132" s="198" t="s">
        <v>45</v>
      </c>
      <c r="O132" s="40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2" t="s">
        <v>161</v>
      </c>
      <c r="AT132" s="22" t="s">
        <v>156</v>
      </c>
      <c r="AU132" s="22" t="s">
        <v>84</v>
      </c>
      <c r="AY132" s="22" t="s">
        <v>154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2" t="s">
        <v>82</v>
      </c>
      <c r="BK132" s="201">
        <f>ROUND(I132*H132,2)</f>
        <v>0</v>
      </c>
      <c r="BL132" s="22" t="s">
        <v>161</v>
      </c>
      <c r="BM132" s="22" t="s">
        <v>211</v>
      </c>
    </row>
    <row r="133" spans="2:65" s="1" customFormat="1" ht="25.5" customHeight="1">
      <c r="B133" s="39"/>
      <c r="C133" s="190" t="s">
        <v>212</v>
      </c>
      <c r="D133" s="190" t="s">
        <v>156</v>
      </c>
      <c r="E133" s="191" t="s">
        <v>213</v>
      </c>
      <c r="F133" s="192" t="s">
        <v>214</v>
      </c>
      <c r="G133" s="193" t="s">
        <v>165</v>
      </c>
      <c r="H133" s="194">
        <v>148.7</v>
      </c>
      <c r="I133" s="195"/>
      <c r="J133" s="196">
        <f>ROUND(I133*H133,2)</f>
        <v>0</v>
      </c>
      <c r="K133" s="192" t="s">
        <v>160</v>
      </c>
      <c r="L133" s="59"/>
      <c r="M133" s="197" t="s">
        <v>21</v>
      </c>
      <c r="N133" s="198" t="s">
        <v>45</v>
      </c>
      <c r="O133" s="40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2" t="s">
        <v>161</v>
      </c>
      <c r="AT133" s="22" t="s">
        <v>156</v>
      </c>
      <c r="AU133" s="22" t="s">
        <v>84</v>
      </c>
      <c r="AY133" s="22" t="s">
        <v>154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2" t="s">
        <v>82</v>
      </c>
      <c r="BK133" s="201">
        <f>ROUND(I133*H133,2)</f>
        <v>0</v>
      </c>
      <c r="BL133" s="22" t="s">
        <v>161</v>
      </c>
      <c r="BM133" s="22" t="s">
        <v>215</v>
      </c>
    </row>
    <row r="134" spans="2:65" s="1" customFormat="1" ht="16.5" customHeight="1">
      <c r="B134" s="39"/>
      <c r="C134" s="190" t="s">
        <v>216</v>
      </c>
      <c r="D134" s="190" t="s">
        <v>156</v>
      </c>
      <c r="E134" s="191" t="s">
        <v>217</v>
      </c>
      <c r="F134" s="192" t="s">
        <v>218</v>
      </c>
      <c r="G134" s="193" t="s">
        <v>165</v>
      </c>
      <c r="H134" s="194">
        <v>148.7</v>
      </c>
      <c r="I134" s="195"/>
      <c r="J134" s="196">
        <f>ROUND(I134*H134,2)</f>
        <v>0</v>
      </c>
      <c r="K134" s="192" t="s">
        <v>160</v>
      </c>
      <c r="L134" s="59"/>
      <c r="M134" s="197" t="s">
        <v>21</v>
      </c>
      <c r="N134" s="198" t="s">
        <v>45</v>
      </c>
      <c r="O134" s="40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AR134" s="22" t="s">
        <v>161</v>
      </c>
      <c r="AT134" s="22" t="s">
        <v>156</v>
      </c>
      <c r="AU134" s="22" t="s">
        <v>84</v>
      </c>
      <c r="AY134" s="22" t="s">
        <v>154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2" t="s">
        <v>82</v>
      </c>
      <c r="BK134" s="201">
        <f>ROUND(I134*H134,2)</f>
        <v>0</v>
      </c>
      <c r="BL134" s="22" t="s">
        <v>161</v>
      </c>
      <c r="BM134" s="22" t="s">
        <v>219</v>
      </c>
    </row>
    <row r="135" spans="2:65" s="1" customFormat="1" ht="25.5" customHeight="1">
      <c r="B135" s="39"/>
      <c r="C135" s="190" t="s">
        <v>220</v>
      </c>
      <c r="D135" s="190" t="s">
        <v>156</v>
      </c>
      <c r="E135" s="191" t="s">
        <v>221</v>
      </c>
      <c r="F135" s="192" t="s">
        <v>222</v>
      </c>
      <c r="G135" s="193" t="s">
        <v>223</v>
      </c>
      <c r="H135" s="194">
        <v>312.27</v>
      </c>
      <c r="I135" s="195"/>
      <c r="J135" s="196">
        <f>ROUND(I135*H135,2)</f>
        <v>0</v>
      </c>
      <c r="K135" s="192" t="s">
        <v>160</v>
      </c>
      <c r="L135" s="59"/>
      <c r="M135" s="197" t="s">
        <v>21</v>
      </c>
      <c r="N135" s="198" t="s">
        <v>45</v>
      </c>
      <c r="O135" s="40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2" t="s">
        <v>161</v>
      </c>
      <c r="AT135" s="22" t="s">
        <v>156</v>
      </c>
      <c r="AU135" s="22" t="s">
        <v>84</v>
      </c>
      <c r="AY135" s="22" t="s">
        <v>154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2" t="s">
        <v>82</v>
      </c>
      <c r="BK135" s="201">
        <f>ROUND(I135*H135,2)</f>
        <v>0</v>
      </c>
      <c r="BL135" s="22" t="s">
        <v>161</v>
      </c>
      <c r="BM135" s="22" t="s">
        <v>224</v>
      </c>
    </row>
    <row r="136" spans="2:51" s="11" customFormat="1" ht="13.5">
      <c r="B136" s="202"/>
      <c r="C136" s="203"/>
      <c r="D136" s="204" t="s">
        <v>167</v>
      </c>
      <c r="E136" s="205" t="s">
        <v>21</v>
      </c>
      <c r="F136" s="206" t="s">
        <v>225</v>
      </c>
      <c r="G136" s="203"/>
      <c r="H136" s="207">
        <v>312.27</v>
      </c>
      <c r="I136" s="208"/>
      <c r="J136" s="203"/>
      <c r="K136" s="203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167</v>
      </c>
      <c r="AU136" s="213" t="s">
        <v>84</v>
      </c>
      <c r="AV136" s="11" t="s">
        <v>84</v>
      </c>
      <c r="AW136" s="11" t="s">
        <v>37</v>
      </c>
      <c r="AX136" s="11" t="s">
        <v>82</v>
      </c>
      <c r="AY136" s="213" t="s">
        <v>154</v>
      </c>
    </row>
    <row r="137" spans="2:65" s="1" customFormat="1" ht="25.5" customHeight="1">
      <c r="B137" s="39"/>
      <c r="C137" s="190" t="s">
        <v>226</v>
      </c>
      <c r="D137" s="190" t="s">
        <v>156</v>
      </c>
      <c r="E137" s="191" t="s">
        <v>227</v>
      </c>
      <c r="F137" s="192" t="s">
        <v>228</v>
      </c>
      <c r="G137" s="193" t="s">
        <v>159</v>
      </c>
      <c r="H137" s="194">
        <v>315</v>
      </c>
      <c r="I137" s="195"/>
      <c r="J137" s="196">
        <f>ROUND(I137*H137,2)</f>
        <v>0</v>
      </c>
      <c r="K137" s="192" t="s">
        <v>160</v>
      </c>
      <c r="L137" s="59"/>
      <c r="M137" s="197" t="s">
        <v>21</v>
      </c>
      <c r="N137" s="198" t="s">
        <v>45</v>
      </c>
      <c r="O137" s="40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2" t="s">
        <v>161</v>
      </c>
      <c r="AT137" s="22" t="s">
        <v>156</v>
      </c>
      <c r="AU137" s="22" t="s">
        <v>84</v>
      </c>
      <c r="AY137" s="22" t="s">
        <v>154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2" t="s">
        <v>82</v>
      </c>
      <c r="BK137" s="201">
        <f>ROUND(I137*H137,2)</f>
        <v>0</v>
      </c>
      <c r="BL137" s="22" t="s">
        <v>161</v>
      </c>
      <c r="BM137" s="22" t="s">
        <v>229</v>
      </c>
    </row>
    <row r="138" spans="2:51" s="11" customFormat="1" ht="13.5">
      <c r="B138" s="202"/>
      <c r="C138" s="203"/>
      <c r="D138" s="204" t="s">
        <v>167</v>
      </c>
      <c r="E138" s="205" t="s">
        <v>21</v>
      </c>
      <c r="F138" s="206" t="s">
        <v>230</v>
      </c>
      <c r="G138" s="203"/>
      <c r="H138" s="207">
        <v>408</v>
      </c>
      <c r="I138" s="208"/>
      <c r="J138" s="203"/>
      <c r="K138" s="203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167</v>
      </c>
      <c r="AU138" s="213" t="s">
        <v>84</v>
      </c>
      <c r="AV138" s="11" t="s">
        <v>84</v>
      </c>
      <c r="AW138" s="11" t="s">
        <v>37</v>
      </c>
      <c r="AX138" s="11" t="s">
        <v>74</v>
      </c>
      <c r="AY138" s="213" t="s">
        <v>154</v>
      </c>
    </row>
    <row r="139" spans="2:51" s="11" customFormat="1" ht="13.5">
      <c r="B139" s="202"/>
      <c r="C139" s="203"/>
      <c r="D139" s="204" t="s">
        <v>167</v>
      </c>
      <c r="E139" s="205" t="s">
        <v>21</v>
      </c>
      <c r="F139" s="206" t="s">
        <v>231</v>
      </c>
      <c r="G139" s="203"/>
      <c r="H139" s="207">
        <v>-93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167</v>
      </c>
      <c r="AU139" s="213" t="s">
        <v>84</v>
      </c>
      <c r="AV139" s="11" t="s">
        <v>84</v>
      </c>
      <c r="AW139" s="11" t="s">
        <v>37</v>
      </c>
      <c r="AX139" s="11" t="s">
        <v>74</v>
      </c>
      <c r="AY139" s="213" t="s">
        <v>154</v>
      </c>
    </row>
    <row r="140" spans="2:51" s="12" customFormat="1" ht="13.5">
      <c r="B140" s="214"/>
      <c r="C140" s="215"/>
      <c r="D140" s="204" t="s">
        <v>167</v>
      </c>
      <c r="E140" s="216" t="s">
        <v>21</v>
      </c>
      <c r="F140" s="217" t="s">
        <v>170</v>
      </c>
      <c r="G140" s="215"/>
      <c r="H140" s="218">
        <v>315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167</v>
      </c>
      <c r="AU140" s="224" t="s">
        <v>84</v>
      </c>
      <c r="AV140" s="12" t="s">
        <v>161</v>
      </c>
      <c r="AW140" s="12" t="s">
        <v>37</v>
      </c>
      <c r="AX140" s="12" t="s">
        <v>82</v>
      </c>
      <c r="AY140" s="224" t="s">
        <v>154</v>
      </c>
    </row>
    <row r="141" spans="2:65" s="1" customFormat="1" ht="25.5" customHeight="1">
      <c r="B141" s="39"/>
      <c r="C141" s="190" t="s">
        <v>10</v>
      </c>
      <c r="D141" s="190" t="s">
        <v>156</v>
      </c>
      <c r="E141" s="191" t="s">
        <v>232</v>
      </c>
      <c r="F141" s="192" t="s">
        <v>233</v>
      </c>
      <c r="G141" s="193" t="s">
        <v>159</v>
      </c>
      <c r="H141" s="194">
        <v>315</v>
      </c>
      <c r="I141" s="195"/>
      <c r="J141" s="196">
        <f>ROUND(I141*H141,2)</f>
        <v>0</v>
      </c>
      <c r="K141" s="192" t="s">
        <v>234</v>
      </c>
      <c r="L141" s="59"/>
      <c r="M141" s="197" t="s">
        <v>21</v>
      </c>
      <c r="N141" s="198" t="s">
        <v>45</v>
      </c>
      <c r="O141" s="40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22" t="s">
        <v>161</v>
      </c>
      <c r="AT141" s="22" t="s">
        <v>156</v>
      </c>
      <c r="AU141" s="22" t="s">
        <v>84</v>
      </c>
      <c r="AY141" s="22" t="s">
        <v>154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2" t="s">
        <v>82</v>
      </c>
      <c r="BK141" s="201">
        <f>ROUND(I141*H141,2)</f>
        <v>0</v>
      </c>
      <c r="BL141" s="22" t="s">
        <v>161</v>
      </c>
      <c r="BM141" s="22" t="s">
        <v>235</v>
      </c>
    </row>
    <row r="142" spans="2:65" s="1" customFormat="1" ht="16.5" customHeight="1">
      <c r="B142" s="39"/>
      <c r="C142" s="225" t="s">
        <v>236</v>
      </c>
      <c r="D142" s="225" t="s">
        <v>237</v>
      </c>
      <c r="E142" s="226" t="s">
        <v>238</v>
      </c>
      <c r="F142" s="227" t="s">
        <v>239</v>
      </c>
      <c r="G142" s="228" t="s">
        <v>240</v>
      </c>
      <c r="H142" s="229">
        <v>4.725</v>
      </c>
      <c r="I142" s="230"/>
      <c r="J142" s="231">
        <f>ROUND(I142*H142,2)</f>
        <v>0</v>
      </c>
      <c r="K142" s="227" t="s">
        <v>234</v>
      </c>
      <c r="L142" s="232"/>
      <c r="M142" s="233" t="s">
        <v>21</v>
      </c>
      <c r="N142" s="234" t="s">
        <v>45</v>
      </c>
      <c r="O142" s="40"/>
      <c r="P142" s="199">
        <f>O142*H142</f>
        <v>0</v>
      </c>
      <c r="Q142" s="199">
        <v>0.001</v>
      </c>
      <c r="R142" s="199">
        <f>Q142*H142</f>
        <v>0.004725</v>
      </c>
      <c r="S142" s="199">
        <v>0</v>
      </c>
      <c r="T142" s="200">
        <f>S142*H142</f>
        <v>0</v>
      </c>
      <c r="AR142" s="22" t="s">
        <v>198</v>
      </c>
      <c r="AT142" s="22" t="s">
        <v>237</v>
      </c>
      <c r="AU142" s="22" t="s">
        <v>84</v>
      </c>
      <c r="AY142" s="22" t="s">
        <v>154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2" t="s">
        <v>82</v>
      </c>
      <c r="BK142" s="201">
        <f>ROUND(I142*H142,2)</f>
        <v>0</v>
      </c>
      <c r="BL142" s="22" t="s">
        <v>161</v>
      </c>
      <c r="BM142" s="22" t="s">
        <v>241</v>
      </c>
    </row>
    <row r="143" spans="2:51" s="11" customFormat="1" ht="13.5">
      <c r="B143" s="202"/>
      <c r="C143" s="203"/>
      <c r="D143" s="204" t="s">
        <v>167</v>
      </c>
      <c r="E143" s="203"/>
      <c r="F143" s="206" t="s">
        <v>242</v>
      </c>
      <c r="G143" s="203"/>
      <c r="H143" s="207">
        <v>4.725</v>
      </c>
      <c r="I143" s="208"/>
      <c r="J143" s="203"/>
      <c r="K143" s="203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167</v>
      </c>
      <c r="AU143" s="213" t="s">
        <v>84</v>
      </c>
      <c r="AV143" s="11" t="s">
        <v>84</v>
      </c>
      <c r="AW143" s="11" t="s">
        <v>6</v>
      </c>
      <c r="AX143" s="11" t="s">
        <v>82</v>
      </c>
      <c r="AY143" s="213" t="s">
        <v>154</v>
      </c>
    </row>
    <row r="144" spans="2:65" s="1" customFormat="1" ht="25.5" customHeight="1">
      <c r="B144" s="39"/>
      <c r="C144" s="190" t="s">
        <v>243</v>
      </c>
      <c r="D144" s="190" t="s">
        <v>156</v>
      </c>
      <c r="E144" s="191" t="s">
        <v>244</v>
      </c>
      <c r="F144" s="192" t="s">
        <v>245</v>
      </c>
      <c r="G144" s="193" t="s">
        <v>159</v>
      </c>
      <c r="H144" s="194">
        <v>315</v>
      </c>
      <c r="I144" s="195"/>
      <c r="J144" s="196">
        <f>ROUND(I144*H144,2)</f>
        <v>0</v>
      </c>
      <c r="K144" s="192" t="s">
        <v>234</v>
      </c>
      <c r="L144" s="59"/>
      <c r="M144" s="197" t="s">
        <v>21</v>
      </c>
      <c r="N144" s="198" t="s">
        <v>45</v>
      </c>
      <c r="O144" s="40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AR144" s="22" t="s">
        <v>161</v>
      </c>
      <c r="AT144" s="22" t="s">
        <v>156</v>
      </c>
      <c r="AU144" s="22" t="s">
        <v>84</v>
      </c>
      <c r="AY144" s="22" t="s">
        <v>154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2" t="s">
        <v>82</v>
      </c>
      <c r="BK144" s="201">
        <f>ROUND(I144*H144,2)</f>
        <v>0</v>
      </c>
      <c r="BL144" s="22" t="s">
        <v>161</v>
      </c>
      <c r="BM144" s="22" t="s">
        <v>246</v>
      </c>
    </row>
    <row r="145" spans="2:65" s="1" customFormat="1" ht="16.5" customHeight="1">
      <c r="B145" s="39"/>
      <c r="C145" s="225" t="s">
        <v>247</v>
      </c>
      <c r="D145" s="225" t="s">
        <v>237</v>
      </c>
      <c r="E145" s="226" t="s">
        <v>248</v>
      </c>
      <c r="F145" s="227" t="s">
        <v>249</v>
      </c>
      <c r="G145" s="228" t="s">
        <v>165</v>
      </c>
      <c r="H145" s="229">
        <v>18.9</v>
      </c>
      <c r="I145" s="230"/>
      <c r="J145" s="231">
        <f>ROUND(I145*H145,2)</f>
        <v>0</v>
      </c>
      <c r="K145" s="227" t="s">
        <v>234</v>
      </c>
      <c r="L145" s="232"/>
      <c r="M145" s="233" t="s">
        <v>21</v>
      </c>
      <c r="N145" s="234" t="s">
        <v>45</v>
      </c>
      <c r="O145" s="40"/>
      <c r="P145" s="199">
        <f>O145*H145</f>
        <v>0</v>
      </c>
      <c r="Q145" s="199">
        <v>0.21</v>
      </c>
      <c r="R145" s="199">
        <f>Q145*H145</f>
        <v>3.9689999999999994</v>
      </c>
      <c r="S145" s="199">
        <v>0</v>
      </c>
      <c r="T145" s="200">
        <f>S145*H145</f>
        <v>0</v>
      </c>
      <c r="AR145" s="22" t="s">
        <v>198</v>
      </c>
      <c r="AT145" s="22" t="s">
        <v>237</v>
      </c>
      <c r="AU145" s="22" t="s">
        <v>84</v>
      </c>
      <c r="AY145" s="22" t="s">
        <v>154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2" t="s">
        <v>82</v>
      </c>
      <c r="BK145" s="201">
        <f>ROUND(I145*H145,2)</f>
        <v>0</v>
      </c>
      <c r="BL145" s="22" t="s">
        <v>161</v>
      </c>
      <c r="BM145" s="22" t="s">
        <v>250</v>
      </c>
    </row>
    <row r="146" spans="2:51" s="11" customFormat="1" ht="13.5">
      <c r="B146" s="202"/>
      <c r="C146" s="203"/>
      <c r="D146" s="204" t="s">
        <v>167</v>
      </c>
      <c r="E146" s="205" t="s">
        <v>21</v>
      </c>
      <c r="F146" s="206" t="s">
        <v>251</v>
      </c>
      <c r="G146" s="203"/>
      <c r="H146" s="207">
        <v>18.9</v>
      </c>
      <c r="I146" s="208"/>
      <c r="J146" s="203"/>
      <c r="K146" s="203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167</v>
      </c>
      <c r="AU146" s="213" t="s">
        <v>84</v>
      </c>
      <c r="AV146" s="11" t="s">
        <v>84</v>
      </c>
      <c r="AW146" s="11" t="s">
        <v>37</v>
      </c>
      <c r="AX146" s="11" t="s">
        <v>74</v>
      </c>
      <c r="AY146" s="213" t="s">
        <v>154</v>
      </c>
    </row>
    <row r="147" spans="2:51" s="12" customFormat="1" ht="13.5">
      <c r="B147" s="214"/>
      <c r="C147" s="215"/>
      <c r="D147" s="204" t="s">
        <v>167</v>
      </c>
      <c r="E147" s="216" t="s">
        <v>21</v>
      </c>
      <c r="F147" s="217" t="s">
        <v>170</v>
      </c>
      <c r="G147" s="215"/>
      <c r="H147" s="218">
        <v>18.9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167</v>
      </c>
      <c r="AU147" s="224" t="s">
        <v>84</v>
      </c>
      <c r="AV147" s="12" t="s">
        <v>161</v>
      </c>
      <c r="AW147" s="12" t="s">
        <v>37</v>
      </c>
      <c r="AX147" s="12" t="s">
        <v>82</v>
      </c>
      <c r="AY147" s="224" t="s">
        <v>154</v>
      </c>
    </row>
    <row r="148" spans="2:63" s="10" customFormat="1" ht="29.85" customHeight="1">
      <c r="B148" s="174"/>
      <c r="C148" s="175"/>
      <c r="D148" s="176" t="s">
        <v>73</v>
      </c>
      <c r="E148" s="188" t="s">
        <v>84</v>
      </c>
      <c r="F148" s="188" t="s">
        <v>252</v>
      </c>
      <c r="G148" s="175"/>
      <c r="H148" s="175"/>
      <c r="I148" s="178"/>
      <c r="J148" s="189">
        <f>BK148</f>
        <v>0</v>
      </c>
      <c r="K148" s="175"/>
      <c r="L148" s="180"/>
      <c r="M148" s="181"/>
      <c r="N148" s="182"/>
      <c r="O148" s="182"/>
      <c r="P148" s="183">
        <f>SUM(P149:P179)</f>
        <v>0</v>
      </c>
      <c r="Q148" s="182"/>
      <c r="R148" s="183">
        <f>SUM(R149:R179)</f>
        <v>263.12113097</v>
      </c>
      <c r="S148" s="182"/>
      <c r="T148" s="184">
        <f>SUM(T149:T179)</f>
        <v>0</v>
      </c>
      <c r="AR148" s="185" t="s">
        <v>82</v>
      </c>
      <c r="AT148" s="186" t="s">
        <v>73</v>
      </c>
      <c r="AU148" s="186" t="s">
        <v>82</v>
      </c>
      <c r="AY148" s="185" t="s">
        <v>154</v>
      </c>
      <c r="BK148" s="187">
        <f>SUM(BK149:BK179)</f>
        <v>0</v>
      </c>
    </row>
    <row r="149" spans="2:65" s="1" customFormat="1" ht="25.5" customHeight="1">
      <c r="B149" s="39"/>
      <c r="C149" s="190" t="s">
        <v>253</v>
      </c>
      <c r="D149" s="190" t="s">
        <v>156</v>
      </c>
      <c r="E149" s="191" t="s">
        <v>254</v>
      </c>
      <c r="F149" s="192" t="s">
        <v>255</v>
      </c>
      <c r="G149" s="193" t="s">
        <v>159</v>
      </c>
      <c r="H149" s="194">
        <v>265</v>
      </c>
      <c r="I149" s="195"/>
      <c r="J149" s="196">
        <f>ROUND(I149*H149,2)</f>
        <v>0</v>
      </c>
      <c r="K149" s="192" t="s">
        <v>160</v>
      </c>
      <c r="L149" s="59"/>
      <c r="M149" s="197" t="s">
        <v>21</v>
      </c>
      <c r="N149" s="198" t="s">
        <v>45</v>
      </c>
      <c r="O149" s="40"/>
      <c r="P149" s="199">
        <f>O149*H149</f>
        <v>0</v>
      </c>
      <c r="Q149" s="199">
        <v>0.0001</v>
      </c>
      <c r="R149" s="199">
        <f>Q149*H149</f>
        <v>0.026500000000000003</v>
      </c>
      <c r="S149" s="199">
        <v>0</v>
      </c>
      <c r="T149" s="200">
        <f>S149*H149</f>
        <v>0</v>
      </c>
      <c r="AR149" s="22" t="s">
        <v>161</v>
      </c>
      <c r="AT149" s="22" t="s">
        <v>156</v>
      </c>
      <c r="AU149" s="22" t="s">
        <v>84</v>
      </c>
      <c r="AY149" s="22" t="s">
        <v>154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2" t="s">
        <v>82</v>
      </c>
      <c r="BK149" s="201">
        <f>ROUND(I149*H149,2)</f>
        <v>0</v>
      </c>
      <c r="BL149" s="22" t="s">
        <v>161</v>
      </c>
      <c r="BM149" s="22" t="s">
        <v>256</v>
      </c>
    </row>
    <row r="150" spans="2:51" s="11" customFormat="1" ht="13.5">
      <c r="B150" s="202"/>
      <c r="C150" s="203"/>
      <c r="D150" s="204" t="s">
        <v>167</v>
      </c>
      <c r="E150" s="205" t="s">
        <v>21</v>
      </c>
      <c r="F150" s="206" t="s">
        <v>257</v>
      </c>
      <c r="G150" s="203"/>
      <c r="H150" s="207">
        <v>358</v>
      </c>
      <c r="I150" s="208"/>
      <c r="J150" s="203"/>
      <c r="K150" s="203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167</v>
      </c>
      <c r="AU150" s="213" t="s">
        <v>84</v>
      </c>
      <c r="AV150" s="11" t="s">
        <v>84</v>
      </c>
      <c r="AW150" s="11" t="s">
        <v>37</v>
      </c>
      <c r="AX150" s="11" t="s">
        <v>74</v>
      </c>
      <c r="AY150" s="213" t="s">
        <v>154</v>
      </c>
    </row>
    <row r="151" spans="2:51" s="11" customFormat="1" ht="13.5">
      <c r="B151" s="202"/>
      <c r="C151" s="203"/>
      <c r="D151" s="204" t="s">
        <v>167</v>
      </c>
      <c r="E151" s="205" t="s">
        <v>21</v>
      </c>
      <c r="F151" s="206" t="s">
        <v>231</v>
      </c>
      <c r="G151" s="203"/>
      <c r="H151" s="207">
        <v>-93</v>
      </c>
      <c r="I151" s="208"/>
      <c r="J151" s="203"/>
      <c r="K151" s="203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167</v>
      </c>
      <c r="AU151" s="213" t="s">
        <v>84</v>
      </c>
      <c r="AV151" s="11" t="s">
        <v>84</v>
      </c>
      <c r="AW151" s="11" t="s">
        <v>37</v>
      </c>
      <c r="AX151" s="11" t="s">
        <v>74</v>
      </c>
      <c r="AY151" s="213" t="s">
        <v>154</v>
      </c>
    </row>
    <row r="152" spans="2:51" s="12" customFormat="1" ht="13.5">
      <c r="B152" s="214"/>
      <c r="C152" s="215"/>
      <c r="D152" s="204" t="s">
        <v>167</v>
      </c>
      <c r="E152" s="216" t="s">
        <v>21</v>
      </c>
      <c r="F152" s="217" t="s">
        <v>170</v>
      </c>
      <c r="G152" s="215"/>
      <c r="H152" s="218">
        <v>265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167</v>
      </c>
      <c r="AU152" s="224" t="s">
        <v>84</v>
      </c>
      <c r="AV152" s="12" t="s">
        <v>161</v>
      </c>
      <c r="AW152" s="12" t="s">
        <v>37</v>
      </c>
      <c r="AX152" s="12" t="s">
        <v>82</v>
      </c>
      <c r="AY152" s="224" t="s">
        <v>154</v>
      </c>
    </row>
    <row r="153" spans="2:65" s="1" customFormat="1" ht="16.5" customHeight="1">
      <c r="B153" s="39"/>
      <c r="C153" s="225" t="s">
        <v>258</v>
      </c>
      <c r="D153" s="225" t="s">
        <v>237</v>
      </c>
      <c r="E153" s="226" t="s">
        <v>259</v>
      </c>
      <c r="F153" s="227" t="s">
        <v>260</v>
      </c>
      <c r="G153" s="228" t="s">
        <v>159</v>
      </c>
      <c r="H153" s="229">
        <v>304.75</v>
      </c>
      <c r="I153" s="230"/>
      <c r="J153" s="231">
        <f>ROUND(I153*H153,2)</f>
        <v>0</v>
      </c>
      <c r="K153" s="227" t="s">
        <v>160</v>
      </c>
      <c r="L153" s="232"/>
      <c r="M153" s="233" t="s">
        <v>21</v>
      </c>
      <c r="N153" s="234" t="s">
        <v>45</v>
      </c>
      <c r="O153" s="40"/>
      <c r="P153" s="199">
        <f>O153*H153</f>
        <v>0</v>
      </c>
      <c r="Q153" s="199">
        <v>0.0003</v>
      </c>
      <c r="R153" s="199">
        <f>Q153*H153</f>
        <v>0.09142499999999999</v>
      </c>
      <c r="S153" s="199">
        <v>0</v>
      </c>
      <c r="T153" s="200">
        <f>S153*H153</f>
        <v>0</v>
      </c>
      <c r="AR153" s="22" t="s">
        <v>198</v>
      </c>
      <c r="AT153" s="22" t="s">
        <v>237</v>
      </c>
      <c r="AU153" s="22" t="s">
        <v>84</v>
      </c>
      <c r="AY153" s="22" t="s">
        <v>154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2" t="s">
        <v>82</v>
      </c>
      <c r="BK153" s="201">
        <f>ROUND(I153*H153,2)</f>
        <v>0</v>
      </c>
      <c r="BL153" s="22" t="s">
        <v>161</v>
      </c>
      <c r="BM153" s="22" t="s">
        <v>261</v>
      </c>
    </row>
    <row r="154" spans="2:51" s="11" customFormat="1" ht="13.5">
      <c r="B154" s="202"/>
      <c r="C154" s="203"/>
      <c r="D154" s="204" t="s">
        <v>167</v>
      </c>
      <c r="E154" s="203"/>
      <c r="F154" s="206" t="s">
        <v>262</v>
      </c>
      <c r="G154" s="203"/>
      <c r="H154" s="207">
        <v>304.75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167</v>
      </c>
      <c r="AU154" s="213" t="s">
        <v>84</v>
      </c>
      <c r="AV154" s="11" t="s">
        <v>84</v>
      </c>
      <c r="AW154" s="11" t="s">
        <v>6</v>
      </c>
      <c r="AX154" s="11" t="s">
        <v>82</v>
      </c>
      <c r="AY154" s="213" t="s">
        <v>154</v>
      </c>
    </row>
    <row r="155" spans="2:65" s="1" customFormat="1" ht="25.5" customHeight="1">
      <c r="B155" s="39"/>
      <c r="C155" s="190" t="s">
        <v>9</v>
      </c>
      <c r="D155" s="190" t="s">
        <v>156</v>
      </c>
      <c r="E155" s="191" t="s">
        <v>263</v>
      </c>
      <c r="F155" s="192" t="s">
        <v>264</v>
      </c>
      <c r="G155" s="193" t="s">
        <v>165</v>
      </c>
      <c r="H155" s="194">
        <v>39.75</v>
      </c>
      <c r="I155" s="195"/>
      <c r="J155" s="196">
        <f>ROUND(I155*H155,2)</f>
        <v>0</v>
      </c>
      <c r="K155" s="192" t="s">
        <v>160</v>
      </c>
      <c r="L155" s="59"/>
      <c r="M155" s="197" t="s">
        <v>21</v>
      </c>
      <c r="N155" s="198" t="s">
        <v>45</v>
      </c>
      <c r="O155" s="40"/>
      <c r="P155" s="199">
        <f>O155*H155</f>
        <v>0</v>
      </c>
      <c r="Q155" s="199">
        <v>1.98</v>
      </c>
      <c r="R155" s="199">
        <f>Q155*H155</f>
        <v>78.705</v>
      </c>
      <c r="S155" s="199">
        <v>0</v>
      </c>
      <c r="T155" s="200">
        <f>S155*H155</f>
        <v>0</v>
      </c>
      <c r="AR155" s="22" t="s">
        <v>161</v>
      </c>
      <c r="AT155" s="22" t="s">
        <v>156</v>
      </c>
      <c r="AU155" s="22" t="s">
        <v>84</v>
      </c>
      <c r="AY155" s="22" t="s">
        <v>154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2" t="s">
        <v>82</v>
      </c>
      <c r="BK155" s="201">
        <f>ROUND(I155*H155,2)</f>
        <v>0</v>
      </c>
      <c r="BL155" s="22" t="s">
        <v>161</v>
      </c>
      <c r="BM155" s="22" t="s">
        <v>265</v>
      </c>
    </row>
    <row r="156" spans="2:51" s="11" customFormat="1" ht="13.5">
      <c r="B156" s="202"/>
      <c r="C156" s="203"/>
      <c r="D156" s="204" t="s">
        <v>167</v>
      </c>
      <c r="E156" s="205" t="s">
        <v>21</v>
      </c>
      <c r="F156" s="206" t="s">
        <v>266</v>
      </c>
      <c r="G156" s="203"/>
      <c r="H156" s="207">
        <v>53.7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167</v>
      </c>
      <c r="AU156" s="213" t="s">
        <v>84</v>
      </c>
      <c r="AV156" s="11" t="s">
        <v>84</v>
      </c>
      <c r="AW156" s="11" t="s">
        <v>37</v>
      </c>
      <c r="AX156" s="11" t="s">
        <v>74</v>
      </c>
      <c r="AY156" s="213" t="s">
        <v>154</v>
      </c>
    </row>
    <row r="157" spans="2:51" s="11" customFormat="1" ht="13.5">
      <c r="B157" s="202"/>
      <c r="C157" s="203"/>
      <c r="D157" s="204" t="s">
        <v>167</v>
      </c>
      <c r="E157" s="205" t="s">
        <v>21</v>
      </c>
      <c r="F157" s="206" t="s">
        <v>267</v>
      </c>
      <c r="G157" s="203"/>
      <c r="H157" s="207">
        <v>-13.95</v>
      </c>
      <c r="I157" s="208"/>
      <c r="J157" s="203"/>
      <c r="K157" s="203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167</v>
      </c>
      <c r="AU157" s="213" t="s">
        <v>84</v>
      </c>
      <c r="AV157" s="11" t="s">
        <v>84</v>
      </c>
      <c r="AW157" s="11" t="s">
        <v>37</v>
      </c>
      <c r="AX157" s="11" t="s">
        <v>74</v>
      </c>
      <c r="AY157" s="213" t="s">
        <v>154</v>
      </c>
    </row>
    <row r="158" spans="2:51" s="12" customFormat="1" ht="13.5">
      <c r="B158" s="214"/>
      <c r="C158" s="215"/>
      <c r="D158" s="204" t="s">
        <v>167</v>
      </c>
      <c r="E158" s="216" t="s">
        <v>21</v>
      </c>
      <c r="F158" s="217" t="s">
        <v>170</v>
      </c>
      <c r="G158" s="215"/>
      <c r="H158" s="218">
        <v>39.75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167</v>
      </c>
      <c r="AU158" s="224" t="s">
        <v>84</v>
      </c>
      <c r="AV158" s="12" t="s">
        <v>161</v>
      </c>
      <c r="AW158" s="12" t="s">
        <v>37</v>
      </c>
      <c r="AX158" s="12" t="s">
        <v>82</v>
      </c>
      <c r="AY158" s="224" t="s">
        <v>154</v>
      </c>
    </row>
    <row r="159" spans="2:65" s="1" customFormat="1" ht="25.5" customHeight="1">
      <c r="B159" s="39"/>
      <c r="C159" s="190" t="s">
        <v>268</v>
      </c>
      <c r="D159" s="190" t="s">
        <v>156</v>
      </c>
      <c r="E159" s="191" t="s">
        <v>269</v>
      </c>
      <c r="F159" s="192" t="s">
        <v>270</v>
      </c>
      <c r="G159" s="193" t="s">
        <v>165</v>
      </c>
      <c r="H159" s="194">
        <v>39.75</v>
      </c>
      <c r="I159" s="195"/>
      <c r="J159" s="196">
        <f>ROUND(I159*H159,2)</f>
        <v>0</v>
      </c>
      <c r="K159" s="192" t="s">
        <v>160</v>
      </c>
      <c r="L159" s="59"/>
      <c r="M159" s="197" t="s">
        <v>21</v>
      </c>
      <c r="N159" s="198" t="s">
        <v>45</v>
      </c>
      <c r="O159" s="40"/>
      <c r="P159" s="199">
        <f>O159*H159</f>
        <v>0</v>
      </c>
      <c r="Q159" s="199">
        <v>2.45329</v>
      </c>
      <c r="R159" s="199">
        <f>Q159*H159</f>
        <v>97.5182775</v>
      </c>
      <c r="S159" s="199">
        <v>0</v>
      </c>
      <c r="T159" s="200">
        <f>S159*H159</f>
        <v>0</v>
      </c>
      <c r="AR159" s="22" t="s">
        <v>161</v>
      </c>
      <c r="AT159" s="22" t="s">
        <v>156</v>
      </c>
      <c r="AU159" s="22" t="s">
        <v>84</v>
      </c>
      <c r="AY159" s="22" t="s">
        <v>154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2" t="s">
        <v>82</v>
      </c>
      <c r="BK159" s="201">
        <f>ROUND(I159*H159,2)</f>
        <v>0</v>
      </c>
      <c r="BL159" s="22" t="s">
        <v>161</v>
      </c>
      <c r="BM159" s="22" t="s">
        <v>271</v>
      </c>
    </row>
    <row r="160" spans="2:51" s="11" customFormat="1" ht="13.5">
      <c r="B160" s="202"/>
      <c r="C160" s="203"/>
      <c r="D160" s="204" t="s">
        <v>167</v>
      </c>
      <c r="E160" s="205" t="s">
        <v>21</v>
      </c>
      <c r="F160" s="206" t="s">
        <v>272</v>
      </c>
      <c r="G160" s="203"/>
      <c r="H160" s="207">
        <v>57.45</v>
      </c>
      <c r="I160" s="208"/>
      <c r="J160" s="203"/>
      <c r="K160" s="203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167</v>
      </c>
      <c r="AU160" s="213" t="s">
        <v>84</v>
      </c>
      <c r="AV160" s="11" t="s">
        <v>84</v>
      </c>
      <c r="AW160" s="11" t="s">
        <v>37</v>
      </c>
      <c r="AX160" s="11" t="s">
        <v>74</v>
      </c>
      <c r="AY160" s="213" t="s">
        <v>154</v>
      </c>
    </row>
    <row r="161" spans="2:51" s="11" customFormat="1" ht="13.5">
      <c r="B161" s="202"/>
      <c r="C161" s="203"/>
      <c r="D161" s="204" t="s">
        <v>167</v>
      </c>
      <c r="E161" s="205" t="s">
        <v>21</v>
      </c>
      <c r="F161" s="206" t="s">
        <v>273</v>
      </c>
      <c r="G161" s="203"/>
      <c r="H161" s="207">
        <v>-3.75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167</v>
      </c>
      <c r="AU161" s="213" t="s">
        <v>84</v>
      </c>
      <c r="AV161" s="11" t="s">
        <v>84</v>
      </c>
      <c r="AW161" s="11" t="s">
        <v>37</v>
      </c>
      <c r="AX161" s="11" t="s">
        <v>74</v>
      </c>
      <c r="AY161" s="213" t="s">
        <v>154</v>
      </c>
    </row>
    <row r="162" spans="2:51" s="11" customFormat="1" ht="13.5">
      <c r="B162" s="202"/>
      <c r="C162" s="203"/>
      <c r="D162" s="204" t="s">
        <v>167</v>
      </c>
      <c r="E162" s="205" t="s">
        <v>21</v>
      </c>
      <c r="F162" s="206" t="s">
        <v>267</v>
      </c>
      <c r="G162" s="203"/>
      <c r="H162" s="207">
        <v>-13.95</v>
      </c>
      <c r="I162" s="208"/>
      <c r="J162" s="203"/>
      <c r="K162" s="203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167</v>
      </c>
      <c r="AU162" s="213" t="s">
        <v>84</v>
      </c>
      <c r="AV162" s="11" t="s">
        <v>84</v>
      </c>
      <c r="AW162" s="11" t="s">
        <v>37</v>
      </c>
      <c r="AX162" s="11" t="s">
        <v>74</v>
      </c>
      <c r="AY162" s="213" t="s">
        <v>154</v>
      </c>
    </row>
    <row r="163" spans="2:51" s="12" customFormat="1" ht="13.5">
      <c r="B163" s="214"/>
      <c r="C163" s="215"/>
      <c r="D163" s="204" t="s">
        <v>167</v>
      </c>
      <c r="E163" s="216" t="s">
        <v>21</v>
      </c>
      <c r="F163" s="217" t="s">
        <v>170</v>
      </c>
      <c r="G163" s="215"/>
      <c r="H163" s="218">
        <v>39.75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167</v>
      </c>
      <c r="AU163" s="224" t="s">
        <v>84</v>
      </c>
      <c r="AV163" s="12" t="s">
        <v>161</v>
      </c>
      <c r="AW163" s="12" t="s">
        <v>37</v>
      </c>
      <c r="AX163" s="12" t="s">
        <v>82</v>
      </c>
      <c r="AY163" s="224" t="s">
        <v>154</v>
      </c>
    </row>
    <row r="164" spans="2:65" s="1" customFormat="1" ht="16.5" customHeight="1">
      <c r="B164" s="39"/>
      <c r="C164" s="190" t="s">
        <v>274</v>
      </c>
      <c r="D164" s="190" t="s">
        <v>156</v>
      </c>
      <c r="E164" s="191" t="s">
        <v>275</v>
      </c>
      <c r="F164" s="192" t="s">
        <v>276</v>
      </c>
      <c r="G164" s="193" t="s">
        <v>223</v>
      </c>
      <c r="H164" s="194">
        <v>2.757</v>
      </c>
      <c r="I164" s="195"/>
      <c r="J164" s="196">
        <f>ROUND(I164*H164,2)</f>
        <v>0</v>
      </c>
      <c r="K164" s="192" t="s">
        <v>160</v>
      </c>
      <c r="L164" s="59"/>
      <c r="M164" s="197" t="s">
        <v>21</v>
      </c>
      <c r="N164" s="198" t="s">
        <v>45</v>
      </c>
      <c r="O164" s="40"/>
      <c r="P164" s="199">
        <f>O164*H164</f>
        <v>0</v>
      </c>
      <c r="Q164" s="199">
        <v>1.06277</v>
      </c>
      <c r="R164" s="199">
        <f>Q164*H164</f>
        <v>2.93005689</v>
      </c>
      <c r="S164" s="199">
        <v>0</v>
      </c>
      <c r="T164" s="200">
        <f>S164*H164</f>
        <v>0</v>
      </c>
      <c r="AR164" s="22" t="s">
        <v>161</v>
      </c>
      <c r="AT164" s="22" t="s">
        <v>156</v>
      </c>
      <c r="AU164" s="22" t="s">
        <v>84</v>
      </c>
      <c r="AY164" s="22" t="s">
        <v>154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2" t="s">
        <v>82</v>
      </c>
      <c r="BK164" s="201">
        <f>ROUND(I164*H164,2)</f>
        <v>0</v>
      </c>
      <c r="BL164" s="22" t="s">
        <v>161</v>
      </c>
      <c r="BM164" s="22" t="s">
        <v>277</v>
      </c>
    </row>
    <row r="165" spans="2:51" s="11" customFormat="1" ht="13.5">
      <c r="B165" s="202"/>
      <c r="C165" s="203"/>
      <c r="D165" s="204" t="s">
        <v>167</v>
      </c>
      <c r="E165" s="205" t="s">
        <v>21</v>
      </c>
      <c r="F165" s="206" t="s">
        <v>278</v>
      </c>
      <c r="G165" s="203"/>
      <c r="H165" s="207">
        <v>3.725</v>
      </c>
      <c r="I165" s="208"/>
      <c r="J165" s="203"/>
      <c r="K165" s="203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167</v>
      </c>
      <c r="AU165" s="213" t="s">
        <v>84</v>
      </c>
      <c r="AV165" s="11" t="s">
        <v>84</v>
      </c>
      <c r="AW165" s="11" t="s">
        <v>37</v>
      </c>
      <c r="AX165" s="11" t="s">
        <v>74</v>
      </c>
      <c r="AY165" s="213" t="s">
        <v>154</v>
      </c>
    </row>
    <row r="166" spans="2:51" s="11" customFormat="1" ht="13.5">
      <c r="B166" s="202"/>
      <c r="C166" s="203"/>
      <c r="D166" s="204" t="s">
        <v>167</v>
      </c>
      <c r="E166" s="205" t="s">
        <v>21</v>
      </c>
      <c r="F166" s="206" t="s">
        <v>279</v>
      </c>
      <c r="G166" s="203"/>
      <c r="H166" s="207">
        <v>-0.968</v>
      </c>
      <c r="I166" s="208"/>
      <c r="J166" s="203"/>
      <c r="K166" s="203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167</v>
      </c>
      <c r="AU166" s="213" t="s">
        <v>84</v>
      </c>
      <c r="AV166" s="11" t="s">
        <v>84</v>
      </c>
      <c r="AW166" s="11" t="s">
        <v>37</v>
      </c>
      <c r="AX166" s="11" t="s">
        <v>74</v>
      </c>
      <c r="AY166" s="213" t="s">
        <v>154</v>
      </c>
    </row>
    <row r="167" spans="2:51" s="12" customFormat="1" ht="13.5">
      <c r="B167" s="214"/>
      <c r="C167" s="215"/>
      <c r="D167" s="204" t="s">
        <v>167</v>
      </c>
      <c r="E167" s="216" t="s">
        <v>21</v>
      </c>
      <c r="F167" s="217" t="s">
        <v>170</v>
      </c>
      <c r="G167" s="215"/>
      <c r="H167" s="218">
        <v>2.757</v>
      </c>
      <c r="I167" s="219"/>
      <c r="J167" s="215"/>
      <c r="K167" s="215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167</v>
      </c>
      <c r="AU167" s="224" t="s">
        <v>84</v>
      </c>
      <c r="AV167" s="12" t="s">
        <v>161</v>
      </c>
      <c r="AW167" s="12" t="s">
        <v>37</v>
      </c>
      <c r="AX167" s="12" t="s">
        <v>82</v>
      </c>
      <c r="AY167" s="224" t="s">
        <v>154</v>
      </c>
    </row>
    <row r="168" spans="2:65" s="1" customFormat="1" ht="25.5" customHeight="1">
      <c r="B168" s="39"/>
      <c r="C168" s="190" t="s">
        <v>280</v>
      </c>
      <c r="D168" s="190" t="s">
        <v>156</v>
      </c>
      <c r="E168" s="191" t="s">
        <v>281</v>
      </c>
      <c r="F168" s="192" t="s">
        <v>282</v>
      </c>
      <c r="G168" s="193" t="s">
        <v>165</v>
      </c>
      <c r="H168" s="194">
        <v>33.705</v>
      </c>
      <c r="I168" s="195"/>
      <c r="J168" s="196">
        <f>ROUND(I168*H168,2)</f>
        <v>0</v>
      </c>
      <c r="K168" s="192" t="s">
        <v>160</v>
      </c>
      <c r="L168" s="59"/>
      <c r="M168" s="197" t="s">
        <v>21</v>
      </c>
      <c r="N168" s="198" t="s">
        <v>45</v>
      </c>
      <c r="O168" s="40"/>
      <c r="P168" s="199">
        <f>O168*H168</f>
        <v>0</v>
      </c>
      <c r="Q168" s="199">
        <v>2.25634</v>
      </c>
      <c r="R168" s="199">
        <f>Q168*H168</f>
        <v>76.0499397</v>
      </c>
      <c r="S168" s="199">
        <v>0</v>
      </c>
      <c r="T168" s="200">
        <f>S168*H168</f>
        <v>0</v>
      </c>
      <c r="AR168" s="22" t="s">
        <v>161</v>
      </c>
      <c r="AT168" s="22" t="s">
        <v>156</v>
      </c>
      <c r="AU168" s="22" t="s">
        <v>84</v>
      </c>
      <c r="AY168" s="22" t="s">
        <v>154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22" t="s">
        <v>82</v>
      </c>
      <c r="BK168" s="201">
        <f>ROUND(I168*H168,2)</f>
        <v>0</v>
      </c>
      <c r="BL168" s="22" t="s">
        <v>161</v>
      </c>
      <c r="BM168" s="22" t="s">
        <v>283</v>
      </c>
    </row>
    <row r="169" spans="2:51" s="11" customFormat="1" ht="13.5">
      <c r="B169" s="202"/>
      <c r="C169" s="203"/>
      <c r="D169" s="204" t="s">
        <v>167</v>
      </c>
      <c r="E169" s="205" t="s">
        <v>21</v>
      </c>
      <c r="F169" s="206" t="s">
        <v>284</v>
      </c>
      <c r="G169" s="203"/>
      <c r="H169" s="207">
        <v>44.64</v>
      </c>
      <c r="I169" s="208"/>
      <c r="J169" s="203"/>
      <c r="K169" s="203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167</v>
      </c>
      <c r="AU169" s="213" t="s">
        <v>84</v>
      </c>
      <c r="AV169" s="11" t="s">
        <v>84</v>
      </c>
      <c r="AW169" s="11" t="s">
        <v>37</v>
      </c>
      <c r="AX169" s="11" t="s">
        <v>74</v>
      </c>
      <c r="AY169" s="213" t="s">
        <v>154</v>
      </c>
    </row>
    <row r="170" spans="2:51" s="11" customFormat="1" ht="13.5">
      <c r="B170" s="202"/>
      <c r="C170" s="203"/>
      <c r="D170" s="204" t="s">
        <v>167</v>
      </c>
      <c r="E170" s="205" t="s">
        <v>21</v>
      </c>
      <c r="F170" s="206" t="s">
        <v>285</v>
      </c>
      <c r="G170" s="203"/>
      <c r="H170" s="207">
        <v>2.97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167</v>
      </c>
      <c r="AU170" s="213" t="s">
        <v>84</v>
      </c>
      <c r="AV170" s="11" t="s">
        <v>84</v>
      </c>
      <c r="AW170" s="11" t="s">
        <v>37</v>
      </c>
      <c r="AX170" s="11" t="s">
        <v>74</v>
      </c>
      <c r="AY170" s="213" t="s">
        <v>154</v>
      </c>
    </row>
    <row r="171" spans="2:51" s="11" customFormat="1" ht="13.5">
      <c r="B171" s="202"/>
      <c r="C171" s="203"/>
      <c r="D171" s="204" t="s">
        <v>167</v>
      </c>
      <c r="E171" s="205" t="s">
        <v>21</v>
      </c>
      <c r="F171" s="206" t="s">
        <v>286</v>
      </c>
      <c r="G171" s="203"/>
      <c r="H171" s="207">
        <v>-13.905</v>
      </c>
      <c r="I171" s="208"/>
      <c r="J171" s="203"/>
      <c r="K171" s="203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167</v>
      </c>
      <c r="AU171" s="213" t="s">
        <v>84</v>
      </c>
      <c r="AV171" s="11" t="s">
        <v>84</v>
      </c>
      <c r="AW171" s="11" t="s">
        <v>37</v>
      </c>
      <c r="AX171" s="11" t="s">
        <v>74</v>
      </c>
      <c r="AY171" s="213" t="s">
        <v>154</v>
      </c>
    </row>
    <row r="172" spans="2:51" s="12" customFormat="1" ht="13.5">
      <c r="B172" s="214"/>
      <c r="C172" s="215"/>
      <c r="D172" s="204" t="s">
        <v>167</v>
      </c>
      <c r="E172" s="216" t="s">
        <v>21</v>
      </c>
      <c r="F172" s="217" t="s">
        <v>170</v>
      </c>
      <c r="G172" s="215"/>
      <c r="H172" s="218">
        <v>33.705</v>
      </c>
      <c r="I172" s="219"/>
      <c r="J172" s="215"/>
      <c r="K172" s="215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167</v>
      </c>
      <c r="AU172" s="224" t="s">
        <v>84</v>
      </c>
      <c r="AV172" s="12" t="s">
        <v>161</v>
      </c>
      <c r="AW172" s="12" t="s">
        <v>37</v>
      </c>
      <c r="AX172" s="12" t="s">
        <v>82</v>
      </c>
      <c r="AY172" s="224" t="s">
        <v>154</v>
      </c>
    </row>
    <row r="173" spans="2:65" s="1" customFormat="1" ht="25.5" customHeight="1">
      <c r="B173" s="39"/>
      <c r="C173" s="190" t="s">
        <v>287</v>
      </c>
      <c r="D173" s="190" t="s">
        <v>156</v>
      </c>
      <c r="E173" s="191" t="s">
        <v>288</v>
      </c>
      <c r="F173" s="192" t="s">
        <v>289</v>
      </c>
      <c r="G173" s="193" t="s">
        <v>165</v>
      </c>
      <c r="H173" s="194">
        <v>2.212</v>
      </c>
      <c r="I173" s="195"/>
      <c r="J173" s="196">
        <f>ROUND(I173*H173,2)</f>
        <v>0</v>
      </c>
      <c r="K173" s="192" t="s">
        <v>160</v>
      </c>
      <c r="L173" s="59"/>
      <c r="M173" s="197" t="s">
        <v>21</v>
      </c>
      <c r="N173" s="198" t="s">
        <v>45</v>
      </c>
      <c r="O173" s="40"/>
      <c r="P173" s="199">
        <f>O173*H173</f>
        <v>0</v>
      </c>
      <c r="Q173" s="199">
        <v>2.45329</v>
      </c>
      <c r="R173" s="199">
        <f>Q173*H173</f>
        <v>5.42667748</v>
      </c>
      <c r="S173" s="199">
        <v>0</v>
      </c>
      <c r="T173" s="200">
        <f>S173*H173</f>
        <v>0</v>
      </c>
      <c r="AR173" s="22" t="s">
        <v>161</v>
      </c>
      <c r="AT173" s="22" t="s">
        <v>156</v>
      </c>
      <c r="AU173" s="22" t="s">
        <v>84</v>
      </c>
      <c r="AY173" s="22" t="s">
        <v>154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2" t="s">
        <v>82</v>
      </c>
      <c r="BK173" s="201">
        <f>ROUND(I173*H173,2)</f>
        <v>0</v>
      </c>
      <c r="BL173" s="22" t="s">
        <v>161</v>
      </c>
      <c r="BM173" s="22" t="s">
        <v>290</v>
      </c>
    </row>
    <row r="174" spans="2:51" s="11" customFormat="1" ht="13.5">
      <c r="B174" s="202"/>
      <c r="C174" s="203"/>
      <c r="D174" s="204" t="s">
        <v>167</v>
      </c>
      <c r="E174" s="205" t="s">
        <v>21</v>
      </c>
      <c r="F174" s="206" t="s">
        <v>291</v>
      </c>
      <c r="G174" s="203"/>
      <c r="H174" s="207">
        <v>2.82</v>
      </c>
      <c r="I174" s="208"/>
      <c r="J174" s="203"/>
      <c r="K174" s="203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167</v>
      </c>
      <c r="AU174" s="213" t="s">
        <v>84</v>
      </c>
      <c r="AV174" s="11" t="s">
        <v>84</v>
      </c>
      <c r="AW174" s="11" t="s">
        <v>37</v>
      </c>
      <c r="AX174" s="11" t="s">
        <v>74</v>
      </c>
      <c r="AY174" s="213" t="s">
        <v>154</v>
      </c>
    </row>
    <row r="175" spans="2:51" s="11" customFormat="1" ht="13.5">
      <c r="B175" s="202"/>
      <c r="C175" s="203"/>
      <c r="D175" s="204" t="s">
        <v>167</v>
      </c>
      <c r="E175" s="205" t="s">
        <v>21</v>
      </c>
      <c r="F175" s="206" t="s">
        <v>292</v>
      </c>
      <c r="G175" s="203"/>
      <c r="H175" s="207">
        <v>0.165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167</v>
      </c>
      <c r="AU175" s="213" t="s">
        <v>84</v>
      </c>
      <c r="AV175" s="11" t="s">
        <v>84</v>
      </c>
      <c r="AW175" s="11" t="s">
        <v>37</v>
      </c>
      <c r="AX175" s="11" t="s">
        <v>74</v>
      </c>
      <c r="AY175" s="213" t="s">
        <v>154</v>
      </c>
    </row>
    <row r="176" spans="2:51" s="11" customFormat="1" ht="13.5">
      <c r="B176" s="202"/>
      <c r="C176" s="203"/>
      <c r="D176" s="204" t="s">
        <v>167</v>
      </c>
      <c r="E176" s="205" t="s">
        <v>21</v>
      </c>
      <c r="F176" s="206" t="s">
        <v>293</v>
      </c>
      <c r="G176" s="203"/>
      <c r="H176" s="207">
        <v>-0.773</v>
      </c>
      <c r="I176" s="208"/>
      <c r="J176" s="203"/>
      <c r="K176" s="203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167</v>
      </c>
      <c r="AU176" s="213" t="s">
        <v>84</v>
      </c>
      <c r="AV176" s="11" t="s">
        <v>84</v>
      </c>
      <c r="AW176" s="11" t="s">
        <v>37</v>
      </c>
      <c r="AX176" s="11" t="s">
        <v>74</v>
      </c>
      <c r="AY176" s="213" t="s">
        <v>154</v>
      </c>
    </row>
    <row r="177" spans="2:51" s="12" customFormat="1" ht="13.5">
      <c r="B177" s="214"/>
      <c r="C177" s="215"/>
      <c r="D177" s="204" t="s">
        <v>167</v>
      </c>
      <c r="E177" s="216" t="s">
        <v>21</v>
      </c>
      <c r="F177" s="217" t="s">
        <v>170</v>
      </c>
      <c r="G177" s="215"/>
      <c r="H177" s="218">
        <v>2.212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167</v>
      </c>
      <c r="AU177" s="224" t="s">
        <v>84</v>
      </c>
      <c r="AV177" s="12" t="s">
        <v>161</v>
      </c>
      <c r="AW177" s="12" t="s">
        <v>37</v>
      </c>
      <c r="AX177" s="12" t="s">
        <v>82</v>
      </c>
      <c r="AY177" s="224" t="s">
        <v>154</v>
      </c>
    </row>
    <row r="178" spans="2:65" s="1" customFormat="1" ht="25.5" customHeight="1">
      <c r="B178" s="39"/>
      <c r="C178" s="190" t="s">
        <v>294</v>
      </c>
      <c r="D178" s="190" t="s">
        <v>156</v>
      </c>
      <c r="E178" s="191" t="s">
        <v>295</v>
      </c>
      <c r="F178" s="192" t="s">
        <v>296</v>
      </c>
      <c r="G178" s="193" t="s">
        <v>165</v>
      </c>
      <c r="H178" s="194">
        <v>0.96</v>
      </c>
      <c r="I178" s="195"/>
      <c r="J178" s="196">
        <f>ROUND(I178*H178,2)</f>
        <v>0</v>
      </c>
      <c r="K178" s="192" t="s">
        <v>160</v>
      </c>
      <c r="L178" s="59"/>
      <c r="M178" s="197" t="s">
        <v>21</v>
      </c>
      <c r="N178" s="198" t="s">
        <v>45</v>
      </c>
      <c r="O178" s="40"/>
      <c r="P178" s="199">
        <f>O178*H178</f>
        <v>0</v>
      </c>
      <c r="Q178" s="199">
        <v>2.47214</v>
      </c>
      <c r="R178" s="199">
        <f>Q178*H178</f>
        <v>2.3732544</v>
      </c>
      <c r="S178" s="199">
        <v>0</v>
      </c>
      <c r="T178" s="200">
        <f>S178*H178</f>
        <v>0</v>
      </c>
      <c r="AR178" s="22" t="s">
        <v>161</v>
      </c>
      <c r="AT178" s="22" t="s">
        <v>156</v>
      </c>
      <c r="AU178" s="22" t="s">
        <v>84</v>
      </c>
      <c r="AY178" s="22" t="s">
        <v>154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22" t="s">
        <v>82</v>
      </c>
      <c r="BK178" s="201">
        <f>ROUND(I178*H178,2)</f>
        <v>0</v>
      </c>
      <c r="BL178" s="22" t="s">
        <v>161</v>
      </c>
      <c r="BM178" s="22" t="s">
        <v>297</v>
      </c>
    </row>
    <row r="179" spans="2:51" s="11" customFormat="1" ht="13.5">
      <c r="B179" s="202"/>
      <c r="C179" s="203"/>
      <c r="D179" s="204" t="s">
        <v>167</v>
      </c>
      <c r="E179" s="205" t="s">
        <v>21</v>
      </c>
      <c r="F179" s="206" t="s">
        <v>298</v>
      </c>
      <c r="G179" s="203"/>
      <c r="H179" s="207">
        <v>0.96</v>
      </c>
      <c r="I179" s="208"/>
      <c r="J179" s="203"/>
      <c r="K179" s="203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167</v>
      </c>
      <c r="AU179" s="213" t="s">
        <v>84</v>
      </c>
      <c r="AV179" s="11" t="s">
        <v>84</v>
      </c>
      <c r="AW179" s="11" t="s">
        <v>37</v>
      </c>
      <c r="AX179" s="11" t="s">
        <v>82</v>
      </c>
      <c r="AY179" s="213" t="s">
        <v>154</v>
      </c>
    </row>
    <row r="180" spans="2:63" s="10" customFormat="1" ht="29.85" customHeight="1">
      <c r="B180" s="174"/>
      <c r="C180" s="175"/>
      <c r="D180" s="176" t="s">
        <v>73</v>
      </c>
      <c r="E180" s="188" t="s">
        <v>171</v>
      </c>
      <c r="F180" s="188" t="s">
        <v>299</v>
      </c>
      <c r="G180" s="175"/>
      <c r="H180" s="175"/>
      <c r="I180" s="178"/>
      <c r="J180" s="189">
        <f>BK180</f>
        <v>0</v>
      </c>
      <c r="K180" s="175"/>
      <c r="L180" s="180"/>
      <c r="M180" s="181"/>
      <c r="N180" s="182"/>
      <c r="O180" s="182"/>
      <c r="P180" s="183">
        <f>SUM(P181:P230)</f>
        <v>0</v>
      </c>
      <c r="Q180" s="182"/>
      <c r="R180" s="183">
        <f>SUM(R181:R230)</f>
        <v>123.45540487999999</v>
      </c>
      <c r="S180" s="182"/>
      <c r="T180" s="184">
        <f>SUM(T181:T230)</f>
        <v>0</v>
      </c>
      <c r="AR180" s="185" t="s">
        <v>82</v>
      </c>
      <c r="AT180" s="186" t="s">
        <v>73</v>
      </c>
      <c r="AU180" s="186" t="s">
        <v>82</v>
      </c>
      <c r="AY180" s="185" t="s">
        <v>154</v>
      </c>
      <c r="BK180" s="187">
        <f>SUM(BK181:BK230)</f>
        <v>0</v>
      </c>
    </row>
    <row r="181" spans="2:65" s="1" customFormat="1" ht="16.5" customHeight="1">
      <c r="B181" s="39"/>
      <c r="C181" s="190" t="s">
        <v>300</v>
      </c>
      <c r="D181" s="190" t="s">
        <v>156</v>
      </c>
      <c r="E181" s="191" t="s">
        <v>301</v>
      </c>
      <c r="F181" s="192" t="s">
        <v>302</v>
      </c>
      <c r="G181" s="193" t="s">
        <v>303</v>
      </c>
      <c r="H181" s="194">
        <v>1</v>
      </c>
      <c r="I181" s="195"/>
      <c r="J181" s="196">
        <f>ROUND(I181*H181,2)</f>
        <v>0</v>
      </c>
      <c r="K181" s="192" t="s">
        <v>21</v>
      </c>
      <c r="L181" s="59"/>
      <c r="M181" s="197" t="s">
        <v>21</v>
      </c>
      <c r="N181" s="198" t="s">
        <v>45</v>
      </c>
      <c r="O181" s="40"/>
      <c r="P181" s="199">
        <f>O181*H181</f>
        <v>0</v>
      </c>
      <c r="Q181" s="199">
        <v>0</v>
      </c>
      <c r="R181" s="199">
        <f>Q181*H181</f>
        <v>0</v>
      </c>
      <c r="S181" s="199">
        <v>0</v>
      </c>
      <c r="T181" s="200">
        <f>S181*H181</f>
        <v>0</v>
      </c>
      <c r="AR181" s="22" t="s">
        <v>161</v>
      </c>
      <c r="AT181" s="22" t="s">
        <v>156</v>
      </c>
      <c r="AU181" s="22" t="s">
        <v>84</v>
      </c>
      <c r="AY181" s="22" t="s">
        <v>154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22" t="s">
        <v>82</v>
      </c>
      <c r="BK181" s="201">
        <f>ROUND(I181*H181,2)</f>
        <v>0</v>
      </c>
      <c r="BL181" s="22" t="s">
        <v>161</v>
      </c>
      <c r="BM181" s="22" t="s">
        <v>304</v>
      </c>
    </row>
    <row r="182" spans="2:65" s="1" customFormat="1" ht="25.5" customHeight="1">
      <c r="B182" s="39"/>
      <c r="C182" s="190" t="s">
        <v>305</v>
      </c>
      <c r="D182" s="190" t="s">
        <v>156</v>
      </c>
      <c r="E182" s="191" t="s">
        <v>306</v>
      </c>
      <c r="F182" s="192" t="s">
        <v>307</v>
      </c>
      <c r="G182" s="193" t="s">
        <v>165</v>
      </c>
      <c r="H182" s="194">
        <v>7.344</v>
      </c>
      <c r="I182" s="195"/>
      <c r="J182" s="196">
        <f>ROUND(I182*H182,2)</f>
        <v>0</v>
      </c>
      <c r="K182" s="192" t="s">
        <v>160</v>
      </c>
      <c r="L182" s="59"/>
      <c r="M182" s="197" t="s">
        <v>21</v>
      </c>
      <c r="N182" s="198" t="s">
        <v>45</v>
      </c>
      <c r="O182" s="40"/>
      <c r="P182" s="199">
        <f>O182*H182</f>
        <v>0</v>
      </c>
      <c r="Q182" s="199">
        <v>1.8775</v>
      </c>
      <c r="R182" s="199">
        <f>Q182*H182</f>
        <v>13.78836</v>
      </c>
      <c r="S182" s="199">
        <v>0</v>
      </c>
      <c r="T182" s="200">
        <f>S182*H182</f>
        <v>0</v>
      </c>
      <c r="AR182" s="22" t="s">
        <v>161</v>
      </c>
      <c r="AT182" s="22" t="s">
        <v>156</v>
      </c>
      <c r="AU182" s="22" t="s">
        <v>84</v>
      </c>
      <c r="AY182" s="22" t="s">
        <v>154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22" t="s">
        <v>82</v>
      </c>
      <c r="BK182" s="201">
        <f>ROUND(I182*H182,2)</f>
        <v>0</v>
      </c>
      <c r="BL182" s="22" t="s">
        <v>161</v>
      </c>
      <c r="BM182" s="22" t="s">
        <v>308</v>
      </c>
    </row>
    <row r="183" spans="2:51" s="11" customFormat="1" ht="13.5">
      <c r="B183" s="202"/>
      <c r="C183" s="203"/>
      <c r="D183" s="204" t="s">
        <v>167</v>
      </c>
      <c r="E183" s="205" t="s">
        <v>21</v>
      </c>
      <c r="F183" s="206" t="s">
        <v>309</v>
      </c>
      <c r="G183" s="203"/>
      <c r="H183" s="207">
        <v>7.344</v>
      </c>
      <c r="I183" s="208"/>
      <c r="J183" s="203"/>
      <c r="K183" s="203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167</v>
      </c>
      <c r="AU183" s="213" t="s">
        <v>84</v>
      </c>
      <c r="AV183" s="11" t="s">
        <v>84</v>
      </c>
      <c r="AW183" s="11" t="s">
        <v>37</v>
      </c>
      <c r="AX183" s="11" t="s">
        <v>82</v>
      </c>
      <c r="AY183" s="213" t="s">
        <v>154</v>
      </c>
    </row>
    <row r="184" spans="2:65" s="1" customFormat="1" ht="25.5" customHeight="1">
      <c r="B184" s="39"/>
      <c r="C184" s="190" t="s">
        <v>310</v>
      </c>
      <c r="D184" s="190" t="s">
        <v>156</v>
      </c>
      <c r="E184" s="191" t="s">
        <v>311</v>
      </c>
      <c r="F184" s="192" t="s">
        <v>312</v>
      </c>
      <c r="G184" s="193" t="s">
        <v>159</v>
      </c>
      <c r="H184" s="194">
        <v>81</v>
      </c>
      <c r="I184" s="195"/>
      <c r="J184" s="196">
        <f>ROUND(I184*H184,2)</f>
        <v>0</v>
      </c>
      <c r="K184" s="192" t="s">
        <v>160</v>
      </c>
      <c r="L184" s="59"/>
      <c r="M184" s="197" t="s">
        <v>21</v>
      </c>
      <c r="N184" s="198" t="s">
        <v>45</v>
      </c>
      <c r="O184" s="40"/>
      <c r="P184" s="199">
        <f>O184*H184</f>
        <v>0</v>
      </c>
      <c r="Q184" s="199">
        <v>0.13709</v>
      </c>
      <c r="R184" s="199">
        <f>Q184*H184</f>
        <v>11.104289999999999</v>
      </c>
      <c r="S184" s="199">
        <v>0</v>
      </c>
      <c r="T184" s="200">
        <f>S184*H184</f>
        <v>0</v>
      </c>
      <c r="AR184" s="22" t="s">
        <v>161</v>
      </c>
      <c r="AT184" s="22" t="s">
        <v>156</v>
      </c>
      <c r="AU184" s="22" t="s">
        <v>84</v>
      </c>
      <c r="AY184" s="22" t="s">
        <v>154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22" t="s">
        <v>82</v>
      </c>
      <c r="BK184" s="201">
        <f>ROUND(I184*H184,2)</f>
        <v>0</v>
      </c>
      <c r="BL184" s="22" t="s">
        <v>161</v>
      </c>
      <c r="BM184" s="22" t="s">
        <v>313</v>
      </c>
    </row>
    <row r="185" spans="2:51" s="11" customFormat="1" ht="13.5">
      <c r="B185" s="202"/>
      <c r="C185" s="203"/>
      <c r="D185" s="204" t="s">
        <v>167</v>
      </c>
      <c r="E185" s="205" t="s">
        <v>21</v>
      </c>
      <c r="F185" s="206" t="s">
        <v>314</v>
      </c>
      <c r="G185" s="203"/>
      <c r="H185" s="207">
        <v>81</v>
      </c>
      <c r="I185" s="208"/>
      <c r="J185" s="203"/>
      <c r="K185" s="203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167</v>
      </c>
      <c r="AU185" s="213" t="s">
        <v>84</v>
      </c>
      <c r="AV185" s="11" t="s">
        <v>84</v>
      </c>
      <c r="AW185" s="11" t="s">
        <v>37</v>
      </c>
      <c r="AX185" s="11" t="s">
        <v>82</v>
      </c>
      <c r="AY185" s="213" t="s">
        <v>154</v>
      </c>
    </row>
    <row r="186" spans="2:65" s="1" customFormat="1" ht="25.5" customHeight="1">
      <c r="B186" s="39"/>
      <c r="C186" s="190" t="s">
        <v>315</v>
      </c>
      <c r="D186" s="190" t="s">
        <v>156</v>
      </c>
      <c r="E186" s="191" t="s">
        <v>316</v>
      </c>
      <c r="F186" s="192" t="s">
        <v>317</v>
      </c>
      <c r="G186" s="193" t="s">
        <v>159</v>
      </c>
      <c r="H186" s="194">
        <v>56</v>
      </c>
      <c r="I186" s="195"/>
      <c r="J186" s="196">
        <f>ROUND(I186*H186,2)</f>
        <v>0</v>
      </c>
      <c r="K186" s="192" t="s">
        <v>160</v>
      </c>
      <c r="L186" s="59"/>
      <c r="M186" s="197" t="s">
        <v>21</v>
      </c>
      <c r="N186" s="198" t="s">
        <v>45</v>
      </c>
      <c r="O186" s="40"/>
      <c r="P186" s="199">
        <f>O186*H186</f>
        <v>0</v>
      </c>
      <c r="Q186" s="199">
        <v>0.22158</v>
      </c>
      <c r="R186" s="199">
        <f>Q186*H186</f>
        <v>12.40848</v>
      </c>
      <c r="S186" s="199">
        <v>0</v>
      </c>
      <c r="T186" s="200">
        <f>S186*H186</f>
        <v>0</v>
      </c>
      <c r="AR186" s="22" t="s">
        <v>161</v>
      </c>
      <c r="AT186" s="22" t="s">
        <v>156</v>
      </c>
      <c r="AU186" s="22" t="s">
        <v>84</v>
      </c>
      <c r="AY186" s="22" t="s">
        <v>154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2" t="s">
        <v>82</v>
      </c>
      <c r="BK186" s="201">
        <f>ROUND(I186*H186,2)</f>
        <v>0</v>
      </c>
      <c r="BL186" s="22" t="s">
        <v>161</v>
      </c>
      <c r="BM186" s="22" t="s">
        <v>318</v>
      </c>
    </row>
    <row r="187" spans="2:51" s="11" customFormat="1" ht="13.5">
      <c r="B187" s="202"/>
      <c r="C187" s="203"/>
      <c r="D187" s="204" t="s">
        <v>167</v>
      </c>
      <c r="E187" s="205" t="s">
        <v>21</v>
      </c>
      <c r="F187" s="206" t="s">
        <v>319</v>
      </c>
      <c r="G187" s="203"/>
      <c r="H187" s="207">
        <v>56</v>
      </c>
      <c r="I187" s="208"/>
      <c r="J187" s="203"/>
      <c r="K187" s="203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167</v>
      </c>
      <c r="AU187" s="213" t="s">
        <v>84</v>
      </c>
      <c r="AV187" s="11" t="s">
        <v>84</v>
      </c>
      <c r="AW187" s="11" t="s">
        <v>37</v>
      </c>
      <c r="AX187" s="11" t="s">
        <v>82</v>
      </c>
      <c r="AY187" s="213" t="s">
        <v>154</v>
      </c>
    </row>
    <row r="188" spans="2:65" s="1" customFormat="1" ht="25.5" customHeight="1">
      <c r="B188" s="39"/>
      <c r="C188" s="190" t="s">
        <v>320</v>
      </c>
      <c r="D188" s="190" t="s">
        <v>156</v>
      </c>
      <c r="E188" s="191" t="s">
        <v>321</v>
      </c>
      <c r="F188" s="192" t="s">
        <v>322</v>
      </c>
      <c r="G188" s="193" t="s">
        <v>159</v>
      </c>
      <c r="H188" s="194">
        <v>113.832</v>
      </c>
      <c r="I188" s="195"/>
      <c r="J188" s="196">
        <f>ROUND(I188*H188,2)</f>
        <v>0</v>
      </c>
      <c r="K188" s="192" t="s">
        <v>160</v>
      </c>
      <c r="L188" s="59"/>
      <c r="M188" s="197" t="s">
        <v>21</v>
      </c>
      <c r="N188" s="198" t="s">
        <v>45</v>
      </c>
      <c r="O188" s="40"/>
      <c r="P188" s="199">
        <f>O188*H188</f>
        <v>0</v>
      </c>
      <c r="Q188" s="199">
        <v>0.25933</v>
      </c>
      <c r="R188" s="199">
        <f>Q188*H188</f>
        <v>29.52005256</v>
      </c>
      <c r="S188" s="199">
        <v>0</v>
      </c>
      <c r="T188" s="200">
        <f>S188*H188</f>
        <v>0</v>
      </c>
      <c r="AR188" s="22" t="s">
        <v>161</v>
      </c>
      <c r="AT188" s="22" t="s">
        <v>156</v>
      </c>
      <c r="AU188" s="22" t="s">
        <v>84</v>
      </c>
      <c r="AY188" s="22" t="s">
        <v>154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22" t="s">
        <v>82</v>
      </c>
      <c r="BK188" s="201">
        <f>ROUND(I188*H188,2)</f>
        <v>0</v>
      </c>
      <c r="BL188" s="22" t="s">
        <v>161</v>
      </c>
      <c r="BM188" s="22" t="s">
        <v>323</v>
      </c>
    </row>
    <row r="189" spans="2:51" s="11" customFormat="1" ht="13.5">
      <c r="B189" s="202"/>
      <c r="C189" s="203"/>
      <c r="D189" s="204" t="s">
        <v>167</v>
      </c>
      <c r="E189" s="205" t="s">
        <v>21</v>
      </c>
      <c r="F189" s="206" t="s">
        <v>324</v>
      </c>
      <c r="G189" s="203"/>
      <c r="H189" s="207">
        <v>129.06</v>
      </c>
      <c r="I189" s="208"/>
      <c r="J189" s="203"/>
      <c r="K189" s="203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167</v>
      </c>
      <c r="AU189" s="213" t="s">
        <v>84</v>
      </c>
      <c r="AV189" s="11" t="s">
        <v>84</v>
      </c>
      <c r="AW189" s="11" t="s">
        <v>37</v>
      </c>
      <c r="AX189" s="11" t="s">
        <v>74</v>
      </c>
      <c r="AY189" s="213" t="s">
        <v>154</v>
      </c>
    </row>
    <row r="190" spans="2:51" s="11" customFormat="1" ht="13.5">
      <c r="B190" s="202"/>
      <c r="C190" s="203"/>
      <c r="D190" s="204" t="s">
        <v>167</v>
      </c>
      <c r="E190" s="205" t="s">
        <v>21</v>
      </c>
      <c r="F190" s="206" t="s">
        <v>325</v>
      </c>
      <c r="G190" s="203"/>
      <c r="H190" s="207">
        <v>-15.228</v>
      </c>
      <c r="I190" s="208"/>
      <c r="J190" s="203"/>
      <c r="K190" s="203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167</v>
      </c>
      <c r="AU190" s="213" t="s">
        <v>84</v>
      </c>
      <c r="AV190" s="11" t="s">
        <v>84</v>
      </c>
      <c r="AW190" s="11" t="s">
        <v>37</v>
      </c>
      <c r="AX190" s="11" t="s">
        <v>74</v>
      </c>
      <c r="AY190" s="213" t="s">
        <v>154</v>
      </c>
    </row>
    <row r="191" spans="2:51" s="12" customFormat="1" ht="13.5">
      <c r="B191" s="214"/>
      <c r="C191" s="215"/>
      <c r="D191" s="204" t="s">
        <v>167</v>
      </c>
      <c r="E191" s="216" t="s">
        <v>21</v>
      </c>
      <c r="F191" s="217" t="s">
        <v>170</v>
      </c>
      <c r="G191" s="215"/>
      <c r="H191" s="218">
        <v>113.832</v>
      </c>
      <c r="I191" s="219"/>
      <c r="J191" s="215"/>
      <c r="K191" s="215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167</v>
      </c>
      <c r="AU191" s="224" t="s">
        <v>84</v>
      </c>
      <c r="AV191" s="12" t="s">
        <v>161</v>
      </c>
      <c r="AW191" s="12" t="s">
        <v>37</v>
      </c>
      <c r="AX191" s="12" t="s">
        <v>82</v>
      </c>
      <c r="AY191" s="224" t="s">
        <v>154</v>
      </c>
    </row>
    <row r="192" spans="2:65" s="1" customFormat="1" ht="25.5" customHeight="1">
      <c r="B192" s="39"/>
      <c r="C192" s="190" t="s">
        <v>326</v>
      </c>
      <c r="D192" s="190" t="s">
        <v>156</v>
      </c>
      <c r="E192" s="191" t="s">
        <v>327</v>
      </c>
      <c r="F192" s="192" t="s">
        <v>328</v>
      </c>
      <c r="G192" s="193" t="s">
        <v>159</v>
      </c>
      <c r="H192" s="194">
        <v>103</v>
      </c>
      <c r="I192" s="195"/>
      <c r="J192" s="196">
        <f>ROUND(I192*H192,2)</f>
        <v>0</v>
      </c>
      <c r="K192" s="192" t="s">
        <v>160</v>
      </c>
      <c r="L192" s="59"/>
      <c r="M192" s="197" t="s">
        <v>21</v>
      </c>
      <c r="N192" s="198" t="s">
        <v>45</v>
      </c>
      <c r="O192" s="40"/>
      <c r="P192" s="199">
        <f>O192*H192</f>
        <v>0</v>
      </c>
      <c r="Q192" s="199">
        <v>0.27767</v>
      </c>
      <c r="R192" s="199">
        <f>Q192*H192</f>
        <v>28.600009999999997</v>
      </c>
      <c r="S192" s="199">
        <v>0</v>
      </c>
      <c r="T192" s="200">
        <f>S192*H192</f>
        <v>0</v>
      </c>
      <c r="AR192" s="22" t="s">
        <v>161</v>
      </c>
      <c r="AT192" s="22" t="s">
        <v>156</v>
      </c>
      <c r="AU192" s="22" t="s">
        <v>84</v>
      </c>
      <c r="AY192" s="22" t="s">
        <v>154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22" t="s">
        <v>82</v>
      </c>
      <c r="BK192" s="201">
        <f>ROUND(I192*H192,2)</f>
        <v>0</v>
      </c>
      <c r="BL192" s="22" t="s">
        <v>161</v>
      </c>
      <c r="BM192" s="22" t="s">
        <v>329</v>
      </c>
    </row>
    <row r="193" spans="2:51" s="11" customFormat="1" ht="13.5">
      <c r="B193" s="202"/>
      <c r="C193" s="203"/>
      <c r="D193" s="204" t="s">
        <v>167</v>
      </c>
      <c r="E193" s="205" t="s">
        <v>21</v>
      </c>
      <c r="F193" s="206" t="s">
        <v>330</v>
      </c>
      <c r="G193" s="203"/>
      <c r="H193" s="207">
        <v>253.25</v>
      </c>
      <c r="I193" s="208"/>
      <c r="J193" s="203"/>
      <c r="K193" s="203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167</v>
      </c>
      <c r="AU193" s="213" t="s">
        <v>84</v>
      </c>
      <c r="AV193" s="11" t="s">
        <v>84</v>
      </c>
      <c r="AW193" s="11" t="s">
        <v>37</v>
      </c>
      <c r="AX193" s="11" t="s">
        <v>74</v>
      </c>
      <c r="AY193" s="213" t="s">
        <v>154</v>
      </c>
    </row>
    <row r="194" spans="2:51" s="11" customFormat="1" ht="13.5">
      <c r="B194" s="202"/>
      <c r="C194" s="203"/>
      <c r="D194" s="204" t="s">
        <v>167</v>
      </c>
      <c r="E194" s="205" t="s">
        <v>21</v>
      </c>
      <c r="F194" s="206" t="s">
        <v>331</v>
      </c>
      <c r="G194" s="203"/>
      <c r="H194" s="207">
        <v>-45</v>
      </c>
      <c r="I194" s="208"/>
      <c r="J194" s="203"/>
      <c r="K194" s="203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167</v>
      </c>
      <c r="AU194" s="213" t="s">
        <v>84</v>
      </c>
      <c r="AV194" s="11" t="s">
        <v>84</v>
      </c>
      <c r="AW194" s="11" t="s">
        <v>37</v>
      </c>
      <c r="AX194" s="11" t="s">
        <v>74</v>
      </c>
      <c r="AY194" s="213" t="s">
        <v>154</v>
      </c>
    </row>
    <row r="195" spans="2:51" s="11" customFormat="1" ht="13.5">
      <c r="B195" s="202"/>
      <c r="C195" s="203"/>
      <c r="D195" s="204" t="s">
        <v>167</v>
      </c>
      <c r="E195" s="205" t="s">
        <v>21</v>
      </c>
      <c r="F195" s="206" t="s">
        <v>332</v>
      </c>
      <c r="G195" s="203"/>
      <c r="H195" s="207">
        <v>-32.5</v>
      </c>
      <c r="I195" s="208"/>
      <c r="J195" s="203"/>
      <c r="K195" s="203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167</v>
      </c>
      <c r="AU195" s="213" t="s">
        <v>84</v>
      </c>
      <c r="AV195" s="11" t="s">
        <v>84</v>
      </c>
      <c r="AW195" s="11" t="s">
        <v>37</v>
      </c>
      <c r="AX195" s="11" t="s">
        <v>74</v>
      </c>
      <c r="AY195" s="213" t="s">
        <v>154</v>
      </c>
    </row>
    <row r="196" spans="2:51" s="11" customFormat="1" ht="13.5">
      <c r="B196" s="202"/>
      <c r="C196" s="203"/>
      <c r="D196" s="204" t="s">
        <v>167</v>
      </c>
      <c r="E196" s="205" t="s">
        <v>21</v>
      </c>
      <c r="F196" s="206" t="s">
        <v>333</v>
      </c>
      <c r="G196" s="203"/>
      <c r="H196" s="207">
        <v>-72.75</v>
      </c>
      <c r="I196" s="208"/>
      <c r="J196" s="203"/>
      <c r="K196" s="203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167</v>
      </c>
      <c r="AU196" s="213" t="s">
        <v>84</v>
      </c>
      <c r="AV196" s="11" t="s">
        <v>84</v>
      </c>
      <c r="AW196" s="11" t="s">
        <v>37</v>
      </c>
      <c r="AX196" s="11" t="s">
        <v>74</v>
      </c>
      <c r="AY196" s="213" t="s">
        <v>154</v>
      </c>
    </row>
    <row r="197" spans="2:51" s="12" customFormat="1" ht="13.5">
      <c r="B197" s="214"/>
      <c r="C197" s="215"/>
      <c r="D197" s="204" t="s">
        <v>167</v>
      </c>
      <c r="E197" s="216" t="s">
        <v>21</v>
      </c>
      <c r="F197" s="217" t="s">
        <v>170</v>
      </c>
      <c r="G197" s="215"/>
      <c r="H197" s="218">
        <v>103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167</v>
      </c>
      <c r="AU197" s="224" t="s">
        <v>84</v>
      </c>
      <c r="AV197" s="12" t="s">
        <v>161</v>
      </c>
      <c r="AW197" s="12" t="s">
        <v>37</v>
      </c>
      <c r="AX197" s="12" t="s">
        <v>82</v>
      </c>
      <c r="AY197" s="224" t="s">
        <v>154</v>
      </c>
    </row>
    <row r="198" spans="2:65" s="1" customFormat="1" ht="25.5" customHeight="1">
      <c r="B198" s="39"/>
      <c r="C198" s="190" t="s">
        <v>334</v>
      </c>
      <c r="D198" s="190" t="s">
        <v>156</v>
      </c>
      <c r="E198" s="191" t="s">
        <v>335</v>
      </c>
      <c r="F198" s="192" t="s">
        <v>336</v>
      </c>
      <c r="G198" s="193" t="s">
        <v>223</v>
      </c>
      <c r="H198" s="194">
        <v>1.538</v>
      </c>
      <c r="I198" s="195"/>
      <c r="J198" s="196">
        <f>ROUND(I198*H198,2)</f>
        <v>0</v>
      </c>
      <c r="K198" s="192" t="s">
        <v>160</v>
      </c>
      <c r="L198" s="59"/>
      <c r="M198" s="197" t="s">
        <v>21</v>
      </c>
      <c r="N198" s="198" t="s">
        <v>45</v>
      </c>
      <c r="O198" s="40"/>
      <c r="P198" s="199">
        <f>O198*H198</f>
        <v>0</v>
      </c>
      <c r="Q198" s="199">
        <v>0.01709</v>
      </c>
      <c r="R198" s="199">
        <f>Q198*H198</f>
        <v>0.026284420000000003</v>
      </c>
      <c r="S198" s="199">
        <v>0</v>
      </c>
      <c r="T198" s="200">
        <f>S198*H198</f>
        <v>0</v>
      </c>
      <c r="AR198" s="22" t="s">
        <v>161</v>
      </c>
      <c r="AT198" s="22" t="s">
        <v>156</v>
      </c>
      <c r="AU198" s="22" t="s">
        <v>84</v>
      </c>
      <c r="AY198" s="22" t="s">
        <v>154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22" t="s">
        <v>82</v>
      </c>
      <c r="BK198" s="201">
        <f>ROUND(I198*H198,2)</f>
        <v>0</v>
      </c>
      <c r="BL198" s="22" t="s">
        <v>161</v>
      </c>
      <c r="BM198" s="22" t="s">
        <v>337</v>
      </c>
    </row>
    <row r="199" spans="2:51" s="11" customFormat="1" ht="13.5">
      <c r="B199" s="202"/>
      <c r="C199" s="203"/>
      <c r="D199" s="204" t="s">
        <v>167</v>
      </c>
      <c r="E199" s="205" t="s">
        <v>21</v>
      </c>
      <c r="F199" s="206" t="s">
        <v>338</v>
      </c>
      <c r="G199" s="203"/>
      <c r="H199" s="207">
        <v>0.076</v>
      </c>
      <c r="I199" s="208"/>
      <c r="J199" s="203"/>
      <c r="K199" s="203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167</v>
      </c>
      <c r="AU199" s="213" t="s">
        <v>84</v>
      </c>
      <c r="AV199" s="11" t="s">
        <v>84</v>
      </c>
      <c r="AW199" s="11" t="s">
        <v>37</v>
      </c>
      <c r="AX199" s="11" t="s">
        <v>74</v>
      </c>
      <c r="AY199" s="213" t="s">
        <v>154</v>
      </c>
    </row>
    <row r="200" spans="2:51" s="11" customFormat="1" ht="13.5">
      <c r="B200" s="202"/>
      <c r="C200" s="203"/>
      <c r="D200" s="204" t="s">
        <v>167</v>
      </c>
      <c r="E200" s="205" t="s">
        <v>21</v>
      </c>
      <c r="F200" s="206" t="s">
        <v>339</v>
      </c>
      <c r="G200" s="203"/>
      <c r="H200" s="207">
        <v>0.09</v>
      </c>
      <c r="I200" s="208"/>
      <c r="J200" s="203"/>
      <c r="K200" s="203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167</v>
      </c>
      <c r="AU200" s="213" t="s">
        <v>84</v>
      </c>
      <c r="AV200" s="11" t="s">
        <v>84</v>
      </c>
      <c r="AW200" s="11" t="s">
        <v>37</v>
      </c>
      <c r="AX200" s="11" t="s">
        <v>74</v>
      </c>
      <c r="AY200" s="213" t="s">
        <v>154</v>
      </c>
    </row>
    <row r="201" spans="2:51" s="11" customFormat="1" ht="13.5">
      <c r="B201" s="202"/>
      <c r="C201" s="203"/>
      <c r="D201" s="204" t="s">
        <v>167</v>
      </c>
      <c r="E201" s="205" t="s">
        <v>21</v>
      </c>
      <c r="F201" s="206" t="s">
        <v>340</v>
      </c>
      <c r="G201" s="203"/>
      <c r="H201" s="207">
        <v>0.461</v>
      </c>
      <c r="I201" s="208"/>
      <c r="J201" s="203"/>
      <c r="K201" s="203"/>
      <c r="L201" s="209"/>
      <c r="M201" s="210"/>
      <c r="N201" s="211"/>
      <c r="O201" s="211"/>
      <c r="P201" s="211"/>
      <c r="Q201" s="211"/>
      <c r="R201" s="211"/>
      <c r="S201" s="211"/>
      <c r="T201" s="212"/>
      <c r="AT201" s="213" t="s">
        <v>167</v>
      </c>
      <c r="AU201" s="213" t="s">
        <v>84</v>
      </c>
      <c r="AV201" s="11" t="s">
        <v>84</v>
      </c>
      <c r="AW201" s="11" t="s">
        <v>37</v>
      </c>
      <c r="AX201" s="11" t="s">
        <v>74</v>
      </c>
      <c r="AY201" s="213" t="s">
        <v>154</v>
      </c>
    </row>
    <row r="202" spans="2:51" s="11" customFormat="1" ht="13.5">
      <c r="B202" s="202"/>
      <c r="C202" s="203"/>
      <c r="D202" s="204" t="s">
        <v>167</v>
      </c>
      <c r="E202" s="205" t="s">
        <v>21</v>
      </c>
      <c r="F202" s="206" t="s">
        <v>341</v>
      </c>
      <c r="G202" s="203"/>
      <c r="H202" s="207">
        <v>0.032</v>
      </c>
      <c r="I202" s="208"/>
      <c r="J202" s="203"/>
      <c r="K202" s="203"/>
      <c r="L202" s="209"/>
      <c r="M202" s="210"/>
      <c r="N202" s="211"/>
      <c r="O202" s="211"/>
      <c r="P202" s="211"/>
      <c r="Q202" s="211"/>
      <c r="R202" s="211"/>
      <c r="S202" s="211"/>
      <c r="T202" s="212"/>
      <c r="AT202" s="213" t="s">
        <v>167</v>
      </c>
      <c r="AU202" s="213" t="s">
        <v>84</v>
      </c>
      <c r="AV202" s="11" t="s">
        <v>84</v>
      </c>
      <c r="AW202" s="11" t="s">
        <v>37</v>
      </c>
      <c r="AX202" s="11" t="s">
        <v>74</v>
      </c>
      <c r="AY202" s="213" t="s">
        <v>154</v>
      </c>
    </row>
    <row r="203" spans="2:51" s="11" customFormat="1" ht="13.5">
      <c r="B203" s="202"/>
      <c r="C203" s="203"/>
      <c r="D203" s="204" t="s">
        <v>167</v>
      </c>
      <c r="E203" s="205" t="s">
        <v>21</v>
      </c>
      <c r="F203" s="206" t="s">
        <v>342</v>
      </c>
      <c r="G203" s="203"/>
      <c r="H203" s="207">
        <v>0.101</v>
      </c>
      <c r="I203" s="208"/>
      <c r="J203" s="203"/>
      <c r="K203" s="203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167</v>
      </c>
      <c r="AU203" s="213" t="s">
        <v>84</v>
      </c>
      <c r="AV203" s="11" t="s">
        <v>84</v>
      </c>
      <c r="AW203" s="11" t="s">
        <v>37</v>
      </c>
      <c r="AX203" s="11" t="s">
        <v>74</v>
      </c>
      <c r="AY203" s="213" t="s">
        <v>154</v>
      </c>
    </row>
    <row r="204" spans="2:51" s="11" customFormat="1" ht="13.5">
      <c r="B204" s="202"/>
      <c r="C204" s="203"/>
      <c r="D204" s="204" t="s">
        <v>167</v>
      </c>
      <c r="E204" s="205" t="s">
        <v>21</v>
      </c>
      <c r="F204" s="206" t="s">
        <v>343</v>
      </c>
      <c r="G204" s="203"/>
      <c r="H204" s="207">
        <v>0.146</v>
      </c>
      <c r="I204" s="208"/>
      <c r="J204" s="203"/>
      <c r="K204" s="203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167</v>
      </c>
      <c r="AU204" s="213" t="s">
        <v>84</v>
      </c>
      <c r="AV204" s="11" t="s">
        <v>84</v>
      </c>
      <c r="AW204" s="11" t="s">
        <v>37</v>
      </c>
      <c r="AX204" s="11" t="s">
        <v>74</v>
      </c>
      <c r="AY204" s="213" t="s">
        <v>154</v>
      </c>
    </row>
    <row r="205" spans="2:51" s="11" customFormat="1" ht="13.5">
      <c r="B205" s="202"/>
      <c r="C205" s="203"/>
      <c r="D205" s="204" t="s">
        <v>167</v>
      </c>
      <c r="E205" s="205" t="s">
        <v>21</v>
      </c>
      <c r="F205" s="206" t="s">
        <v>344</v>
      </c>
      <c r="G205" s="203"/>
      <c r="H205" s="207">
        <v>0.246</v>
      </c>
      <c r="I205" s="208"/>
      <c r="J205" s="203"/>
      <c r="K205" s="203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167</v>
      </c>
      <c r="AU205" s="213" t="s">
        <v>84</v>
      </c>
      <c r="AV205" s="11" t="s">
        <v>84</v>
      </c>
      <c r="AW205" s="11" t="s">
        <v>37</v>
      </c>
      <c r="AX205" s="11" t="s">
        <v>74</v>
      </c>
      <c r="AY205" s="213" t="s">
        <v>154</v>
      </c>
    </row>
    <row r="206" spans="2:51" s="11" customFormat="1" ht="13.5">
      <c r="B206" s="202"/>
      <c r="C206" s="203"/>
      <c r="D206" s="204" t="s">
        <v>167</v>
      </c>
      <c r="E206" s="205" t="s">
        <v>21</v>
      </c>
      <c r="F206" s="206" t="s">
        <v>345</v>
      </c>
      <c r="G206" s="203"/>
      <c r="H206" s="207">
        <v>0.168</v>
      </c>
      <c r="I206" s="208"/>
      <c r="J206" s="203"/>
      <c r="K206" s="203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167</v>
      </c>
      <c r="AU206" s="213" t="s">
        <v>84</v>
      </c>
      <c r="AV206" s="11" t="s">
        <v>84</v>
      </c>
      <c r="AW206" s="11" t="s">
        <v>37</v>
      </c>
      <c r="AX206" s="11" t="s">
        <v>74</v>
      </c>
      <c r="AY206" s="213" t="s">
        <v>154</v>
      </c>
    </row>
    <row r="207" spans="2:51" s="11" customFormat="1" ht="13.5">
      <c r="B207" s="202"/>
      <c r="C207" s="203"/>
      <c r="D207" s="204" t="s">
        <v>167</v>
      </c>
      <c r="E207" s="205" t="s">
        <v>21</v>
      </c>
      <c r="F207" s="206" t="s">
        <v>346</v>
      </c>
      <c r="G207" s="203"/>
      <c r="H207" s="207">
        <v>0.084</v>
      </c>
      <c r="I207" s="208"/>
      <c r="J207" s="203"/>
      <c r="K207" s="203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167</v>
      </c>
      <c r="AU207" s="213" t="s">
        <v>84</v>
      </c>
      <c r="AV207" s="11" t="s">
        <v>84</v>
      </c>
      <c r="AW207" s="11" t="s">
        <v>37</v>
      </c>
      <c r="AX207" s="11" t="s">
        <v>74</v>
      </c>
      <c r="AY207" s="213" t="s">
        <v>154</v>
      </c>
    </row>
    <row r="208" spans="2:51" s="11" customFormat="1" ht="13.5">
      <c r="B208" s="202"/>
      <c r="C208" s="203"/>
      <c r="D208" s="204" t="s">
        <v>167</v>
      </c>
      <c r="E208" s="205" t="s">
        <v>21</v>
      </c>
      <c r="F208" s="206" t="s">
        <v>347</v>
      </c>
      <c r="G208" s="203"/>
      <c r="H208" s="207">
        <v>0.064</v>
      </c>
      <c r="I208" s="208"/>
      <c r="J208" s="203"/>
      <c r="K208" s="203"/>
      <c r="L208" s="209"/>
      <c r="M208" s="210"/>
      <c r="N208" s="211"/>
      <c r="O208" s="211"/>
      <c r="P208" s="211"/>
      <c r="Q208" s="211"/>
      <c r="R208" s="211"/>
      <c r="S208" s="211"/>
      <c r="T208" s="212"/>
      <c r="AT208" s="213" t="s">
        <v>167</v>
      </c>
      <c r="AU208" s="213" t="s">
        <v>84</v>
      </c>
      <c r="AV208" s="11" t="s">
        <v>84</v>
      </c>
      <c r="AW208" s="11" t="s">
        <v>37</v>
      </c>
      <c r="AX208" s="11" t="s">
        <v>74</v>
      </c>
      <c r="AY208" s="213" t="s">
        <v>154</v>
      </c>
    </row>
    <row r="209" spans="2:51" s="11" customFormat="1" ht="13.5">
      <c r="B209" s="202"/>
      <c r="C209" s="203"/>
      <c r="D209" s="204" t="s">
        <v>167</v>
      </c>
      <c r="E209" s="205" t="s">
        <v>21</v>
      </c>
      <c r="F209" s="206" t="s">
        <v>348</v>
      </c>
      <c r="G209" s="203"/>
      <c r="H209" s="207">
        <v>0.07</v>
      </c>
      <c r="I209" s="208"/>
      <c r="J209" s="203"/>
      <c r="K209" s="203"/>
      <c r="L209" s="209"/>
      <c r="M209" s="210"/>
      <c r="N209" s="211"/>
      <c r="O209" s="211"/>
      <c r="P209" s="211"/>
      <c r="Q209" s="211"/>
      <c r="R209" s="211"/>
      <c r="S209" s="211"/>
      <c r="T209" s="212"/>
      <c r="AT209" s="213" t="s">
        <v>167</v>
      </c>
      <c r="AU209" s="213" t="s">
        <v>84</v>
      </c>
      <c r="AV209" s="11" t="s">
        <v>84</v>
      </c>
      <c r="AW209" s="11" t="s">
        <v>37</v>
      </c>
      <c r="AX209" s="11" t="s">
        <v>74</v>
      </c>
      <c r="AY209" s="213" t="s">
        <v>154</v>
      </c>
    </row>
    <row r="210" spans="2:51" s="12" customFormat="1" ht="13.5">
      <c r="B210" s="214"/>
      <c r="C210" s="215"/>
      <c r="D210" s="204" t="s">
        <v>167</v>
      </c>
      <c r="E210" s="216" t="s">
        <v>21</v>
      </c>
      <c r="F210" s="217" t="s">
        <v>170</v>
      </c>
      <c r="G210" s="215"/>
      <c r="H210" s="218">
        <v>1.538</v>
      </c>
      <c r="I210" s="219"/>
      <c r="J210" s="215"/>
      <c r="K210" s="215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167</v>
      </c>
      <c r="AU210" s="224" t="s">
        <v>84</v>
      </c>
      <c r="AV210" s="12" t="s">
        <v>161</v>
      </c>
      <c r="AW210" s="12" t="s">
        <v>37</v>
      </c>
      <c r="AX210" s="12" t="s">
        <v>82</v>
      </c>
      <c r="AY210" s="224" t="s">
        <v>154</v>
      </c>
    </row>
    <row r="211" spans="2:65" s="1" customFormat="1" ht="16.5" customHeight="1">
      <c r="B211" s="39"/>
      <c r="C211" s="225" t="s">
        <v>349</v>
      </c>
      <c r="D211" s="225" t="s">
        <v>237</v>
      </c>
      <c r="E211" s="226" t="s">
        <v>350</v>
      </c>
      <c r="F211" s="227" t="s">
        <v>351</v>
      </c>
      <c r="G211" s="228" t="s">
        <v>223</v>
      </c>
      <c r="H211" s="229">
        <v>0.777</v>
      </c>
      <c r="I211" s="230"/>
      <c r="J211" s="231">
        <f>ROUND(I211*H211,2)</f>
        <v>0</v>
      </c>
      <c r="K211" s="227" t="s">
        <v>160</v>
      </c>
      <c r="L211" s="232"/>
      <c r="M211" s="233" t="s">
        <v>21</v>
      </c>
      <c r="N211" s="234" t="s">
        <v>45</v>
      </c>
      <c r="O211" s="40"/>
      <c r="P211" s="199">
        <f>O211*H211</f>
        <v>0</v>
      </c>
      <c r="Q211" s="199">
        <v>1</v>
      </c>
      <c r="R211" s="199">
        <f>Q211*H211</f>
        <v>0.777</v>
      </c>
      <c r="S211" s="199">
        <v>0</v>
      </c>
      <c r="T211" s="200">
        <f>S211*H211</f>
        <v>0</v>
      </c>
      <c r="AR211" s="22" t="s">
        <v>198</v>
      </c>
      <c r="AT211" s="22" t="s">
        <v>237</v>
      </c>
      <c r="AU211" s="22" t="s">
        <v>84</v>
      </c>
      <c r="AY211" s="22" t="s">
        <v>154</v>
      </c>
      <c r="BE211" s="201">
        <f>IF(N211="základní",J211,0)</f>
        <v>0</v>
      </c>
      <c r="BF211" s="201">
        <f>IF(N211="snížená",J211,0)</f>
        <v>0</v>
      </c>
      <c r="BG211" s="201">
        <f>IF(N211="zákl. přenesená",J211,0)</f>
        <v>0</v>
      </c>
      <c r="BH211" s="201">
        <f>IF(N211="sníž. přenesená",J211,0)</f>
        <v>0</v>
      </c>
      <c r="BI211" s="201">
        <f>IF(N211="nulová",J211,0)</f>
        <v>0</v>
      </c>
      <c r="BJ211" s="22" t="s">
        <v>82</v>
      </c>
      <c r="BK211" s="201">
        <f>ROUND(I211*H211,2)</f>
        <v>0</v>
      </c>
      <c r="BL211" s="22" t="s">
        <v>161</v>
      </c>
      <c r="BM211" s="22" t="s">
        <v>352</v>
      </c>
    </row>
    <row r="212" spans="2:51" s="11" customFormat="1" ht="13.5">
      <c r="B212" s="202"/>
      <c r="C212" s="203"/>
      <c r="D212" s="204" t="s">
        <v>167</v>
      </c>
      <c r="E212" s="205" t="s">
        <v>21</v>
      </c>
      <c r="F212" s="206" t="s">
        <v>341</v>
      </c>
      <c r="G212" s="203"/>
      <c r="H212" s="207">
        <v>0.032</v>
      </c>
      <c r="I212" s="208"/>
      <c r="J212" s="203"/>
      <c r="K212" s="203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167</v>
      </c>
      <c r="AU212" s="213" t="s">
        <v>84</v>
      </c>
      <c r="AV212" s="11" t="s">
        <v>84</v>
      </c>
      <c r="AW212" s="11" t="s">
        <v>37</v>
      </c>
      <c r="AX212" s="11" t="s">
        <v>74</v>
      </c>
      <c r="AY212" s="213" t="s">
        <v>154</v>
      </c>
    </row>
    <row r="213" spans="2:51" s="11" customFormat="1" ht="13.5">
      <c r="B213" s="202"/>
      <c r="C213" s="203"/>
      <c r="D213" s="204" t="s">
        <v>167</v>
      </c>
      <c r="E213" s="205" t="s">
        <v>21</v>
      </c>
      <c r="F213" s="206" t="s">
        <v>342</v>
      </c>
      <c r="G213" s="203"/>
      <c r="H213" s="207">
        <v>0.101</v>
      </c>
      <c r="I213" s="208"/>
      <c r="J213" s="203"/>
      <c r="K213" s="203"/>
      <c r="L213" s="209"/>
      <c r="M213" s="210"/>
      <c r="N213" s="211"/>
      <c r="O213" s="211"/>
      <c r="P213" s="211"/>
      <c r="Q213" s="211"/>
      <c r="R213" s="211"/>
      <c r="S213" s="211"/>
      <c r="T213" s="212"/>
      <c r="AT213" s="213" t="s">
        <v>167</v>
      </c>
      <c r="AU213" s="213" t="s">
        <v>84</v>
      </c>
      <c r="AV213" s="11" t="s">
        <v>84</v>
      </c>
      <c r="AW213" s="11" t="s">
        <v>37</v>
      </c>
      <c r="AX213" s="11" t="s">
        <v>74</v>
      </c>
      <c r="AY213" s="213" t="s">
        <v>154</v>
      </c>
    </row>
    <row r="214" spans="2:51" s="11" customFormat="1" ht="13.5">
      <c r="B214" s="202"/>
      <c r="C214" s="203"/>
      <c r="D214" s="204" t="s">
        <v>167</v>
      </c>
      <c r="E214" s="205" t="s">
        <v>21</v>
      </c>
      <c r="F214" s="206" t="s">
        <v>343</v>
      </c>
      <c r="G214" s="203"/>
      <c r="H214" s="207">
        <v>0.146</v>
      </c>
      <c r="I214" s="208"/>
      <c r="J214" s="203"/>
      <c r="K214" s="203"/>
      <c r="L214" s="209"/>
      <c r="M214" s="210"/>
      <c r="N214" s="211"/>
      <c r="O214" s="211"/>
      <c r="P214" s="211"/>
      <c r="Q214" s="211"/>
      <c r="R214" s="211"/>
      <c r="S214" s="211"/>
      <c r="T214" s="212"/>
      <c r="AT214" s="213" t="s">
        <v>167</v>
      </c>
      <c r="AU214" s="213" t="s">
        <v>84</v>
      </c>
      <c r="AV214" s="11" t="s">
        <v>84</v>
      </c>
      <c r="AW214" s="11" t="s">
        <v>37</v>
      </c>
      <c r="AX214" s="11" t="s">
        <v>74</v>
      </c>
      <c r="AY214" s="213" t="s">
        <v>154</v>
      </c>
    </row>
    <row r="215" spans="2:51" s="11" customFormat="1" ht="13.5">
      <c r="B215" s="202"/>
      <c r="C215" s="203"/>
      <c r="D215" s="204" t="s">
        <v>167</v>
      </c>
      <c r="E215" s="205" t="s">
        <v>21</v>
      </c>
      <c r="F215" s="206" t="s">
        <v>344</v>
      </c>
      <c r="G215" s="203"/>
      <c r="H215" s="207">
        <v>0.246</v>
      </c>
      <c r="I215" s="208"/>
      <c r="J215" s="203"/>
      <c r="K215" s="203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167</v>
      </c>
      <c r="AU215" s="213" t="s">
        <v>84</v>
      </c>
      <c r="AV215" s="11" t="s">
        <v>84</v>
      </c>
      <c r="AW215" s="11" t="s">
        <v>37</v>
      </c>
      <c r="AX215" s="11" t="s">
        <v>74</v>
      </c>
      <c r="AY215" s="213" t="s">
        <v>154</v>
      </c>
    </row>
    <row r="216" spans="2:51" s="11" customFormat="1" ht="13.5">
      <c r="B216" s="202"/>
      <c r="C216" s="203"/>
      <c r="D216" s="204" t="s">
        <v>167</v>
      </c>
      <c r="E216" s="205" t="s">
        <v>21</v>
      </c>
      <c r="F216" s="206" t="s">
        <v>345</v>
      </c>
      <c r="G216" s="203"/>
      <c r="H216" s="207">
        <v>0.168</v>
      </c>
      <c r="I216" s="208"/>
      <c r="J216" s="203"/>
      <c r="K216" s="203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167</v>
      </c>
      <c r="AU216" s="213" t="s">
        <v>84</v>
      </c>
      <c r="AV216" s="11" t="s">
        <v>84</v>
      </c>
      <c r="AW216" s="11" t="s">
        <v>37</v>
      </c>
      <c r="AX216" s="11" t="s">
        <v>74</v>
      </c>
      <c r="AY216" s="213" t="s">
        <v>154</v>
      </c>
    </row>
    <row r="217" spans="2:51" s="11" customFormat="1" ht="13.5">
      <c r="B217" s="202"/>
      <c r="C217" s="203"/>
      <c r="D217" s="204" t="s">
        <v>167</v>
      </c>
      <c r="E217" s="205" t="s">
        <v>21</v>
      </c>
      <c r="F217" s="206" t="s">
        <v>346</v>
      </c>
      <c r="G217" s="203"/>
      <c r="H217" s="207">
        <v>0.084</v>
      </c>
      <c r="I217" s="208"/>
      <c r="J217" s="203"/>
      <c r="K217" s="203"/>
      <c r="L217" s="209"/>
      <c r="M217" s="210"/>
      <c r="N217" s="211"/>
      <c r="O217" s="211"/>
      <c r="P217" s="211"/>
      <c r="Q217" s="211"/>
      <c r="R217" s="211"/>
      <c r="S217" s="211"/>
      <c r="T217" s="212"/>
      <c r="AT217" s="213" t="s">
        <v>167</v>
      </c>
      <c r="AU217" s="213" t="s">
        <v>84</v>
      </c>
      <c r="AV217" s="11" t="s">
        <v>84</v>
      </c>
      <c r="AW217" s="11" t="s">
        <v>37</v>
      </c>
      <c r="AX217" s="11" t="s">
        <v>74</v>
      </c>
      <c r="AY217" s="213" t="s">
        <v>154</v>
      </c>
    </row>
    <row r="218" spans="2:51" s="12" customFormat="1" ht="13.5">
      <c r="B218" s="214"/>
      <c r="C218" s="215"/>
      <c r="D218" s="204" t="s">
        <v>167</v>
      </c>
      <c r="E218" s="216" t="s">
        <v>21</v>
      </c>
      <c r="F218" s="217" t="s">
        <v>170</v>
      </c>
      <c r="G218" s="215"/>
      <c r="H218" s="218">
        <v>0.777</v>
      </c>
      <c r="I218" s="219"/>
      <c r="J218" s="215"/>
      <c r="K218" s="215"/>
      <c r="L218" s="220"/>
      <c r="M218" s="221"/>
      <c r="N218" s="222"/>
      <c r="O218" s="222"/>
      <c r="P218" s="222"/>
      <c r="Q218" s="222"/>
      <c r="R218" s="222"/>
      <c r="S218" s="222"/>
      <c r="T218" s="223"/>
      <c r="AT218" s="224" t="s">
        <v>167</v>
      </c>
      <c r="AU218" s="224" t="s">
        <v>84</v>
      </c>
      <c r="AV218" s="12" t="s">
        <v>161</v>
      </c>
      <c r="AW218" s="12" t="s">
        <v>37</v>
      </c>
      <c r="AX218" s="12" t="s">
        <v>82</v>
      </c>
      <c r="AY218" s="224" t="s">
        <v>154</v>
      </c>
    </row>
    <row r="219" spans="2:65" s="1" customFormat="1" ht="16.5" customHeight="1">
      <c r="B219" s="39"/>
      <c r="C219" s="225" t="s">
        <v>353</v>
      </c>
      <c r="D219" s="225" t="s">
        <v>237</v>
      </c>
      <c r="E219" s="226" t="s">
        <v>354</v>
      </c>
      <c r="F219" s="227" t="s">
        <v>355</v>
      </c>
      <c r="G219" s="228" t="s">
        <v>223</v>
      </c>
      <c r="H219" s="229">
        <v>0.685</v>
      </c>
      <c r="I219" s="230"/>
      <c r="J219" s="231">
        <f>ROUND(I219*H219,2)</f>
        <v>0</v>
      </c>
      <c r="K219" s="227" t="s">
        <v>160</v>
      </c>
      <c r="L219" s="232"/>
      <c r="M219" s="233" t="s">
        <v>21</v>
      </c>
      <c r="N219" s="234" t="s">
        <v>45</v>
      </c>
      <c r="O219" s="40"/>
      <c r="P219" s="199">
        <f>O219*H219</f>
        <v>0</v>
      </c>
      <c r="Q219" s="199">
        <v>1</v>
      </c>
      <c r="R219" s="199">
        <f>Q219*H219</f>
        <v>0.685</v>
      </c>
      <c r="S219" s="199">
        <v>0</v>
      </c>
      <c r="T219" s="200">
        <f>S219*H219</f>
        <v>0</v>
      </c>
      <c r="AR219" s="22" t="s">
        <v>198</v>
      </c>
      <c r="AT219" s="22" t="s">
        <v>237</v>
      </c>
      <c r="AU219" s="22" t="s">
        <v>84</v>
      </c>
      <c r="AY219" s="22" t="s">
        <v>154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22" t="s">
        <v>82</v>
      </c>
      <c r="BK219" s="201">
        <f>ROUND(I219*H219,2)</f>
        <v>0</v>
      </c>
      <c r="BL219" s="22" t="s">
        <v>161</v>
      </c>
      <c r="BM219" s="22" t="s">
        <v>356</v>
      </c>
    </row>
    <row r="220" spans="2:51" s="11" customFormat="1" ht="13.5">
      <c r="B220" s="202"/>
      <c r="C220" s="203"/>
      <c r="D220" s="204" t="s">
        <v>167</v>
      </c>
      <c r="E220" s="205" t="s">
        <v>21</v>
      </c>
      <c r="F220" s="206" t="s">
        <v>339</v>
      </c>
      <c r="G220" s="203"/>
      <c r="H220" s="207">
        <v>0.09</v>
      </c>
      <c r="I220" s="208"/>
      <c r="J220" s="203"/>
      <c r="K220" s="203"/>
      <c r="L220" s="209"/>
      <c r="M220" s="210"/>
      <c r="N220" s="211"/>
      <c r="O220" s="211"/>
      <c r="P220" s="211"/>
      <c r="Q220" s="211"/>
      <c r="R220" s="211"/>
      <c r="S220" s="211"/>
      <c r="T220" s="212"/>
      <c r="AT220" s="213" t="s">
        <v>167</v>
      </c>
      <c r="AU220" s="213" t="s">
        <v>84</v>
      </c>
      <c r="AV220" s="11" t="s">
        <v>84</v>
      </c>
      <c r="AW220" s="11" t="s">
        <v>37</v>
      </c>
      <c r="AX220" s="11" t="s">
        <v>74</v>
      </c>
      <c r="AY220" s="213" t="s">
        <v>154</v>
      </c>
    </row>
    <row r="221" spans="2:51" s="11" customFormat="1" ht="13.5">
      <c r="B221" s="202"/>
      <c r="C221" s="203"/>
      <c r="D221" s="204" t="s">
        <v>167</v>
      </c>
      <c r="E221" s="205" t="s">
        <v>21</v>
      </c>
      <c r="F221" s="206" t="s">
        <v>340</v>
      </c>
      <c r="G221" s="203"/>
      <c r="H221" s="207">
        <v>0.461</v>
      </c>
      <c r="I221" s="208"/>
      <c r="J221" s="203"/>
      <c r="K221" s="203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167</v>
      </c>
      <c r="AU221" s="213" t="s">
        <v>84</v>
      </c>
      <c r="AV221" s="11" t="s">
        <v>84</v>
      </c>
      <c r="AW221" s="11" t="s">
        <v>37</v>
      </c>
      <c r="AX221" s="11" t="s">
        <v>74</v>
      </c>
      <c r="AY221" s="213" t="s">
        <v>154</v>
      </c>
    </row>
    <row r="222" spans="2:51" s="11" customFormat="1" ht="13.5">
      <c r="B222" s="202"/>
      <c r="C222" s="203"/>
      <c r="D222" s="204" t="s">
        <v>167</v>
      </c>
      <c r="E222" s="205" t="s">
        <v>21</v>
      </c>
      <c r="F222" s="206" t="s">
        <v>347</v>
      </c>
      <c r="G222" s="203"/>
      <c r="H222" s="207">
        <v>0.064</v>
      </c>
      <c r="I222" s="208"/>
      <c r="J222" s="203"/>
      <c r="K222" s="203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167</v>
      </c>
      <c r="AU222" s="213" t="s">
        <v>84</v>
      </c>
      <c r="AV222" s="11" t="s">
        <v>84</v>
      </c>
      <c r="AW222" s="11" t="s">
        <v>37</v>
      </c>
      <c r="AX222" s="11" t="s">
        <v>74</v>
      </c>
      <c r="AY222" s="213" t="s">
        <v>154</v>
      </c>
    </row>
    <row r="223" spans="2:51" s="11" customFormat="1" ht="13.5">
      <c r="B223" s="202"/>
      <c r="C223" s="203"/>
      <c r="D223" s="204" t="s">
        <v>167</v>
      </c>
      <c r="E223" s="205" t="s">
        <v>21</v>
      </c>
      <c r="F223" s="206" t="s">
        <v>348</v>
      </c>
      <c r="G223" s="203"/>
      <c r="H223" s="207">
        <v>0.07</v>
      </c>
      <c r="I223" s="208"/>
      <c r="J223" s="203"/>
      <c r="K223" s="203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167</v>
      </c>
      <c r="AU223" s="213" t="s">
        <v>84</v>
      </c>
      <c r="AV223" s="11" t="s">
        <v>84</v>
      </c>
      <c r="AW223" s="11" t="s">
        <v>37</v>
      </c>
      <c r="AX223" s="11" t="s">
        <v>74</v>
      </c>
      <c r="AY223" s="213" t="s">
        <v>154</v>
      </c>
    </row>
    <row r="224" spans="2:51" s="12" customFormat="1" ht="13.5">
      <c r="B224" s="214"/>
      <c r="C224" s="215"/>
      <c r="D224" s="204" t="s">
        <v>167</v>
      </c>
      <c r="E224" s="216" t="s">
        <v>21</v>
      </c>
      <c r="F224" s="217" t="s">
        <v>170</v>
      </c>
      <c r="G224" s="215"/>
      <c r="H224" s="218">
        <v>0.685</v>
      </c>
      <c r="I224" s="219"/>
      <c r="J224" s="215"/>
      <c r="K224" s="215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167</v>
      </c>
      <c r="AU224" s="224" t="s">
        <v>84</v>
      </c>
      <c r="AV224" s="12" t="s">
        <v>161</v>
      </c>
      <c r="AW224" s="12" t="s">
        <v>37</v>
      </c>
      <c r="AX224" s="12" t="s">
        <v>82</v>
      </c>
      <c r="AY224" s="224" t="s">
        <v>154</v>
      </c>
    </row>
    <row r="225" spans="2:65" s="1" customFormat="1" ht="16.5" customHeight="1">
      <c r="B225" s="39"/>
      <c r="C225" s="225" t="s">
        <v>357</v>
      </c>
      <c r="D225" s="225" t="s">
        <v>237</v>
      </c>
      <c r="E225" s="226" t="s">
        <v>358</v>
      </c>
      <c r="F225" s="227" t="s">
        <v>359</v>
      </c>
      <c r="G225" s="228" t="s">
        <v>223</v>
      </c>
      <c r="H225" s="229">
        <v>0.076</v>
      </c>
      <c r="I225" s="230"/>
      <c r="J225" s="231">
        <f>ROUND(I225*H225,2)</f>
        <v>0</v>
      </c>
      <c r="K225" s="227" t="s">
        <v>160</v>
      </c>
      <c r="L225" s="232"/>
      <c r="M225" s="233" t="s">
        <v>21</v>
      </c>
      <c r="N225" s="234" t="s">
        <v>45</v>
      </c>
      <c r="O225" s="40"/>
      <c r="P225" s="199">
        <f>O225*H225</f>
        <v>0</v>
      </c>
      <c r="Q225" s="199">
        <v>1</v>
      </c>
      <c r="R225" s="199">
        <f>Q225*H225</f>
        <v>0.076</v>
      </c>
      <c r="S225" s="199">
        <v>0</v>
      </c>
      <c r="T225" s="200">
        <f>S225*H225</f>
        <v>0</v>
      </c>
      <c r="AR225" s="22" t="s">
        <v>198</v>
      </c>
      <c r="AT225" s="22" t="s">
        <v>237</v>
      </c>
      <c r="AU225" s="22" t="s">
        <v>84</v>
      </c>
      <c r="AY225" s="22" t="s">
        <v>154</v>
      </c>
      <c r="BE225" s="201">
        <f>IF(N225="základní",J225,0)</f>
        <v>0</v>
      </c>
      <c r="BF225" s="201">
        <f>IF(N225="snížená",J225,0)</f>
        <v>0</v>
      </c>
      <c r="BG225" s="201">
        <f>IF(N225="zákl. přenesená",J225,0)</f>
        <v>0</v>
      </c>
      <c r="BH225" s="201">
        <f>IF(N225="sníž. přenesená",J225,0)</f>
        <v>0</v>
      </c>
      <c r="BI225" s="201">
        <f>IF(N225="nulová",J225,0)</f>
        <v>0</v>
      </c>
      <c r="BJ225" s="22" t="s">
        <v>82</v>
      </c>
      <c r="BK225" s="201">
        <f>ROUND(I225*H225,2)</f>
        <v>0</v>
      </c>
      <c r="BL225" s="22" t="s">
        <v>161</v>
      </c>
      <c r="BM225" s="22" t="s">
        <v>360</v>
      </c>
    </row>
    <row r="226" spans="2:51" s="11" customFormat="1" ht="13.5">
      <c r="B226" s="202"/>
      <c r="C226" s="203"/>
      <c r="D226" s="204" t="s">
        <v>167</v>
      </c>
      <c r="E226" s="205" t="s">
        <v>21</v>
      </c>
      <c r="F226" s="206" t="s">
        <v>338</v>
      </c>
      <c r="G226" s="203"/>
      <c r="H226" s="207">
        <v>0.076</v>
      </c>
      <c r="I226" s="208"/>
      <c r="J226" s="203"/>
      <c r="K226" s="203"/>
      <c r="L226" s="209"/>
      <c r="M226" s="210"/>
      <c r="N226" s="211"/>
      <c r="O226" s="211"/>
      <c r="P226" s="211"/>
      <c r="Q226" s="211"/>
      <c r="R226" s="211"/>
      <c r="S226" s="211"/>
      <c r="T226" s="212"/>
      <c r="AT226" s="213" t="s">
        <v>167</v>
      </c>
      <c r="AU226" s="213" t="s">
        <v>84</v>
      </c>
      <c r="AV226" s="11" t="s">
        <v>84</v>
      </c>
      <c r="AW226" s="11" t="s">
        <v>37</v>
      </c>
      <c r="AX226" s="11" t="s">
        <v>82</v>
      </c>
      <c r="AY226" s="213" t="s">
        <v>154</v>
      </c>
    </row>
    <row r="227" spans="2:65" s="1" customFormat="1" ht="25.5" customHeight="1">
      <c r="B227" s="39"/>
      <c r="C227" s="190" t="s">
        <v>361</v>
      </c>
      <c r="D227" s="190" t="s">
        <v>156</v>
      </c>
      <c r="E227" s="191" t="s">
        <v>362</v>
      </c>
      <c r="F227" s="192" t="s">
        <v>363</v>
      </c>
      <c r="G227" s="193" t="s">
        <v>159</v>
      </c>
      <c r="H227" s="194">
        <v>253.422</v>
      </c>
      <c r="I227" s="195"/>
      <c r="J227" s="196">
        <f>ROUND(I227*H227,2)</f>
        <v>0</v>
      </c>
      <c r="K227" s="192" t="s">
        <v>160</v>
      </c>
      <c r="L227" s="59"/>
      <c r="M227" s="197" t="s">
        <v>21</v>
      </c>
      <c r="N227" s="198" t="s">
        <v>45</v>
      </c>
      <c r="O227" s="40"/>
      <c r="P227" s="199">
        <f>O227*H227</f>
        <v>0</v>
      </c>
      <c r="Q227" s="199">
        <v>0.10445</v>
      </c>
      <c r="R227" s="199">
        <f>Q227*H227</f>
        <v>26.4699279</v>
      </c>
      <c r="S227" s="199">
        <v>0</v>
      </c>
      <c r="T227" s="200">
        <f>S227*H227</f>
        <v>0</v>
      </c>
      <c r="AR227" s="22" t="s">
        <v>161</v>
      </c>
      <c r="AT227" s="22" t="s">
        <v>156</v>
      </c>
      <c r="AU227" s="22" t="s">
        <v>84</v>
      </c>
      <c r="AY227" s="22" t="s">
        <v>154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22" t="s">
        <v>82</v>
      </c>
      <c r="BK227" s="201">
        <f>ROUND(I227*H227,2)</f>
        <v>0</v>
      </c>
      <c r="BL227" s="22" t="s">
        <v>161</v>
      </c>
      <c r="BM227" s="22" t="s">
        <v>364</v>
      </c>
    </row>
    <row r="228" spans="2:51" s="11" customFormat="1" ht="13.5">
      <c r="B228" s="202"/>
      <c r="C228" s="203"/>
      <c r="D228" s="204" t="s">
        <v>167</v>
      </c>
      <c r="E228" s="205" t="s">
        <v>21</v>
      </c>
      <c r="F228" s="206" t="s">
        <v>365</v>
      </c>
      <c r="G228" s="203"/>
      <c r="H228" s="207">
        <v>282.96</v>
      </c>
      <c r="I228" s="208"/>
      <c r="J228" s="203"/>
      <c r="K228" s="203"/>
      <c r="L228" s="209"/>
      <c r="M228" s="210"/>
      <c r="N228" s="211"/>
      <c r="O228" s="211"/>
      <c r="P228" s="211"/>
      <c r="Q228" s="211"/>
      <c r="R228" s="211"/>
      <c r="S228" s="211"/>
      <c r="T228" s="212"/>
      <c r="AT228" s="213" t="s">
        <v>167</v>
      </c>
      <c r="AU228" s="213" t="s">
        <v>84</v>
      </c>
      <c r="AV228" s="11" t="s">
        <v>84</v>
      </c>
      <c r="AW228" s="11" t="s">
        <v>37</v>
      </c>
      <c r="AX228" s="11" t="s">
        <v>74</v>
      </c>
      <c r="AY228" s="213" t="s">
        <v>154</v>
      </c>
    </row>
    <row r="229" spans="2:51" s="11" customFormat="1" ht="13.5">
      <c r="B229" s="202"/>
      <c r="C229" s="203"/>
      <c r="D229" s="204" t="s">
        <v>167</v>
      </c>
      <c r="E229" s="205" t="s">
        <v>21</v>
      </c>
      <c r="F229" s="206" t="s">
        <v>366</v>
      </c>
      <c r="G229" s="203"/>
      <c r="H229" s="207">
        <v>-29.538</v>
      </c>
      <c r="I229" s="208"/>
      <c r="J229" s="203"/>
      <c r="K229" s="203"/>
      <c r="L229" s="209"/>
      <c r="M229" s="210"/>
      <c r="N229" s="211"/>
      <c r="O229" s="211"/>
      <c r="P229" s="211"/>
      <c r="Q229" s="211"/>
      <c r="R229" s="211"/>
      <c r="S229" s="211"/>
      <c r="T229" s="212"/>
      <c r="AT229" s="213" t="s">
        <v>167</v>
      </c>
      <c r="AU229" s="213" t="s">
        <v>84</v>
      </c>
      <c r="AV229" s="11" t="s">
        <v>84</v>
      </c>
      <c r="AW229" s="11" t="s">
        <v>37</v>
      </c>
      <c r="AX229" s="11" t="s">
        <v>74</v>
      </c>
      <c r="AY229" s="213" t="s">
        <v>154</v>
      </c>
    </row>
    <row r="230" spans="2:51" s="12" customFormat="1" ht="13.5">
      <c r="B230" s="214"/>
      <c r="C230" s="215"/>
      <c r="D230" s="204" t="s">
        <v>167</v>
      </c>
      <c r="E230" s="216" t="s">
        <v>21</v>
      </c>
      <c r="F230" s="217" t="s">
        <v>170</v>
      </c>
      <c r="G230" s="215"/>
      <c r="H230" s="218">
        <v>253.422</v>
      </c>
      <c r="I230" s="219"/>
      <c r="J230" s="215"/>
      <c r="K230" s="215"/>
      <c r="L230" s="220"/>
      <c r="M230" s="221"/>
      <c r="N230" s="222"/>
      <c r="O230" s="222"/>
      <c r="P230" s="222"/>
      <c r="Q230" s="222"/>
      <c r="R230" s="222"/>
      <c r="S230" s="222"/>
      <c r="T230" s="223"/>
      <c r="AT230" s="224" t="s">
        <v>167</v>
      </c>
      <c r="AU230" s="224" t="s">
        <v>84</v>
      </c>
      <c r="AV230" s="12" t="s">
        <v>161</v>
      </c>
      <c r="AW230" s="12" t="s">
        <v>37</v>
      </c>
      <c r="AX230" s="12" t="s">
        <v>82</v>
      </c>
      <c r="AY230" s="224" t="s">
        <v>154</v>
      </c>
    </row>
    <row r="231" spans="2:63" s="10" customFormat="1" ht="29.85" customHeight="1">
      <c r="B231" s="174"/>
      <c r="C231" s="175"/>
      <c r="D231" s="176" t="s">
        <v>73</v>
      </c>
      <c r="E231" s="188" t="s">
        <v>161</v>
      </c>
      <c r="F231" s="188" t="s">
        <v>367</v>
      </c>
      <c r="G231" s="175"/>
      <c r="H231" s="175"/>
      <c r="I231" s="178"/>
      <c r="J231" s="189">
        <f>BK231</f>
        <v>0</v>
      </c>
      <c r="K231" s="175"/>
      <c r="L231" s="180"/>
      <c r="M231" s="181"/>
      <c r="N231" s="182"/>
      <c r="O231" s="182"/>
      <c r="P231" s="183">
        <f>SUM(P232:P257)</f>
        <v>0</v>
      </c>
      <c r="Q231" s="182"/>
      <c r="R231" s="183">
        <f>SUM(R232:R257)</f>
        <v>79.30597079999998</v>
      </c>
      <c r="S231" s="182"/>
      <c r="T231" s="184">
        <f>SUM(T232:T257)</f>
        <v>0</v>
      </c>
      <c r="AR231" s="185" t="s">
        <v>82</v>
      </c>
      <c r="AT231" s="186" t="s">
        <v>73</v>
      </c>
      <c r="AU231" s="186" t="s">
        <v>82</v>
      </c>
      <c r="AY231" s="185" t="s">
        <v>154</v>
      </c>
      <c r="BK231" s="187">
        <f>SUM(BK232:BK257)</f>
        <v>0</v>
      </c>
    </row>
    <row r="232" spans="2:65" s="1" customFormat="1" ht="38.25" customHeight="1">
      <c r="B232" s="39"/>
      <c r="C232" s="190" t="s">
        <v>368</v>
      </c>
      <c r="D232" s="190" t="s">
        <v>156</v>
      </c>
      <c r="E232" s="191" t="s">
        <v>369</v>
      </c>
      <c r="F232" s="192" t="s">
        <v>370</v>
      </c>
      <c r="G232" s="193" t="s">
        <v>371</v>
      </c>
      <c r="H232" s="194">
        <v>43</v>
      </c>
      <c r="I232" s="195"/>
      <c r="J232" s="196">
        <f>ROUND(I232*H232,2)</f>
        <v>0</v>
      </c>
      <c r="K232" s="192" t="s">
        <v>160</v>
      </c>
      <c r="L232" s="59"/>
      <c r="M232" s="197" t="s">
        <v>21</v>
      </c>
      <c r="N232" s="198" t="s">
        <v>45</v>
      </c>
      <c r="O232" s="40"/>
      <c r="P232" s="199">
        <f>O232*H232</f>
        <v>0</v>
      </c>
      <c r="Q232" s="199">
        <v>0.14954</v>
      </c>
      <c r="R232" s="199">
        <f>Q232*H232</f>
        <v>6.43022</v>
      </c>
      <c r="S232" s="199">
        <v>0</v>
      </c>
      <c r="T232" s="200">
        <f>S232*H232</f>
        <v>0</v>
      </c>
      <c r="AR232" s="22" t="s">
        <v>161</v>
      </c>
      <c r="AT232" s="22" t="s">
        <v>156</v>
      </c>
      <c r="AU232" s="22" t="s">
        <v>84</v>
      </c>
      <c r="AY232" s="22" t="s">
        <v>154</v>
      </c>
      <c r="BE232" s="201">
        <f>IF(N232="základní",J232,0)</f>
        <v>0</v>
      </c>
      <c r="BF232" s="201">
        <f>IF(N232="snížená",J232,0)</f>
        <v>0</v>
      </c>
      <c r="BG232" s="201">
        <f>IF(N232="zákl. přenesená",J232,0)</f>
        <v>0</v>
      </c>
      <c r="BH232" s="201">
        <f>IF(N232="sníž. přenesená",J232,0)</f>
        <v>0</v>
      </c>
      <c r="BI232" s="201">
        <f>IF(N232="nulová",J232,0)</f>
        <v>0</v>
      </c>
      <c r="BJ232" s="22" t="s">
        <v>82</v>
      </c>
      <c r="BK232" s="201">
        <f>ROUND(I232*H232,2)</f>
        <v>0</v>
      </c>
      <c r="BL232" s="22" t="s">
        <v>161</v>
      </c>
      <c r="BM232" s="22" t="s">
        <v>372</v>
      </c>
    </row>
    <row r="233" spans="2:65" s="1" customFormat="1" ht="16.5" customHeight="1">
      <c r="B233" s="39"/>
      <c r="C233" s="225" t="s">
        <v>373</v>
      </c>
      <c r="D233" s="225" t="s">
        <v>237</v>
      </c>
      <c r="E233" s="226" t="s">
        <v>374</v>
      </c>
      <c r="F233" s="227" t="s">
        <v>375</v>
      </c>
      <c r="G233" s="228" t="s">
        <v>376</v>
      </c>
      <c r="H233" s="229">
        <v>185.2</v>
      </c>
      <c r="I233" s="230"/>
      <c r="J233" s="231">
        <f>ROUND(I233*H233,2)</f>
        <v>0</v>
      </c>
      <c r="K233" s="227" t="s">
        <v>160</v>
      </c>
      <c r="L233" s="232"/>
      <c r="M233" s="233" t="s">
        <v>21</v>
      </c>
      <c r="N233" s="234" t="s">
        <v>45</v>
      </c>
      <c r="O233" s="40"/>
      <c r="P233" s="199">
        <f>O233*H233</f>
        <v>0</v>
      </c>
      <c r="Q233" s="199">
        <v>0.295</v>
      </c>
      <c r="R233" s="199">
        <f>Q233*H233</f>
        <v>54.63399999999999</v>
      </c>
      <c r="S233" s="199">
        <v>0</v>
      </c>
      <c r="T233" s="200">
        <f>S233*H233</f>
        <v>0</v>
      </c>
      <c r="AR233" s="22" t="s">
        <v>198</v>
      </c>
      <c r="AT233" s="22" t="s">
        <v>237</v>
      </c>
      <c r="AU233" s="22" t="s">
        <v>84</v>
      </c>
      <c r="AY233" s="22" t="s">
        <v>154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22" t="s">
        <v>82</v>
      </c>
      <c r="BK233" s="201">
        <f>ROUND(I233*H233,2)</f>
        <v>0</v>
      </c>
      <c r="BL233" s="22" t="s">
        <v>161</v>
      </c>
      <c r="BM233" s="22" t="s">
        <v>377</v>
      </c>
    </row>
    <row r="234" spans="2:51" s="11" customFormat="1" ht="13.5">
      <c r="B234" s="202"/>
      <c r="C234" s="203"/>
      <c r="D234" s="204" t="s">
        <v>167</v>
      </c>
      <c r="E234" s="205" t="s">
        <v>21</v>
      </c>
      <c r="F234" s="206" t="s">
        <v>378</v>
      </c>
      <c r="G234" s="203"/>
      <c r="H234" s="207">
        <v>55.8</v>
      </c>
      <c r="I234" s="208"/>
      <c r="J234" s="203"/>
      <c r="K234" s="203"/>
      <c r="L234" s="209"/>
      <c r="M234" s="210"/>
      <c r="N234" s="211"/>
      <c r="O234" s="211"/>
      <c r="P234" s="211"/>
      <c r="Q234" s="211"/>
      <c r="R234" s="211"/>
      <c r="S234" s="211"/>
      <c r="T234" s="212"/>
      <c r="AT234" s="213" t="s">
        <v>167</v>
      </c>
      <c r="AU234" s="213" t="s">
        <v>84</v>
      </c>
      <c r="AV234" s="11" t="s">
        <v>84</v>
      </c>
      <c r="AW234" s="11" t="s">
        <v>37</v>
      </c>
      <c r="AX234" s="11" t="s">
        <v>74</v>
      </c>
      <c r="AY234" s="213" t="s">
        <v>154</v>
      </c>
    </row>
    <row r="235" spans="2:51" s="11" customFormat="1" ht="13.5">
      <c r="B235" s="202"/>
      <c r="C235" s="203"/>
      <c r="D235" s="204" t="s">
        <v>167</v>
      </c>
      <c r="E235" s="205" t="s">
        <v>21</v>
      </c>
      <c r="F235" s="206" t="s">
        <v>379</v>
      </c>
      <c r="G235" s="203"/>
      <c r="H235" s="207">
        <v>102.6</v>
      </c>
      <c r="I235" s="208"/>
      <c r="J235" s="203"/>
      <c r="K235" s="203"/>
      <c r="L235" s="209"/>
      <c r="M235" s="210"/>
      <c r="N235" s="211"/>
      <c r="O235" s="211"/>
      <c r="P235" s="211"/>
      <c r="Q235" s="211"/>
      <c r="R235" s="211"/>
      <c r="S235" s="211"/>
      <c r="T235" s="212"/>
      <c r="AT235" s="213" t="s">
        <v>167</v>
      </c>
      <c r="AU235" s="213" t="s">
        <v>84</v>
      </c>
      <c r="AV235" s="11" t="s">
        <v>84</v>
      </c>
      <c r="AW235" s="11" t="s">
        <v>37</v>
      </c>
      <c r="AX235" s="11" t="s">
        <v>74</v>
      </c>
      <c r="AY235" s="213" t="s">
        <v>154</v>
      </c>
    </row>
    <row r="236" spans="2:51" s="11" customFormat="1" ht="13.5">
      <c r="B236" s="202"/>
      <c r="C236" s="203"/>
      <c r="D236" s="204" t="s">
        <v>167</v>
      </c>
      <c r="E236" s="205" t="s">
        <v>21</v>
      </c>
      <c r="F236" s="206" t="s">
        <v>380</v>
      </c>
      <c r="G236" s="203"/>
      <c r="H236" s="207">
        <v>10.6</v>
      </c>
      <c r="I236" s="208"/>
      <c r="J236" s="203"/>
      <c r="K236" s="203"/>
      <c r="L236" s="209"/>
      <c r="M236" s="210"/>
      <c r="N236" s="211"/>
      <c r="O236" s="211"/>
      <c r="P236" s="211"/>
      <c r="Q236" s="211"/>
      <c r="R236" s="211"/>
      <c r="S236" s="211"/>
      <c r="T236" s="212"/>
      <c r="AT236" s="213" t="s">
        <v>167</v>
      </c>
      <c r="AU236" s="213" t="s">
        <v>84</v>
      </c>
      <c r="AV236" s="11" t="s">
        <v>84</v>
      </c>
      <c r="AW236" s="11" t="s">
        <v>37</v>
      </c>
      <c r="AX236" s="11" t="s">
        <v>74</v>
      </c>
      <c r="AY236" s="213" t="s">
        <v>154</v>
      </c>
    </row>
    <row r="237" spans="2:51" s="11" customFormat="1" ht="13.5">
      <c r="B237" s="202"/>
      <c r="C237" s="203"/>
      <c r="D237" s="204" t="s">
        <v>167</v>
      </c>
      <c r="E237" s="205" t="s">
        <v>21</v>
      </c>
      <c r="F237" s="206" t="s">
        <v>381</v>
      </c>
      <c r="G237" s="203"/>
      <c r="H237" s="207">
        <v>16.2</v>
      </c>
      <c r="I237" s="208"/>
      <c r="J237" s="203"/>
      <c r="K237" s="203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167</v>
      </c>
      <c r="AU237" s="213" t="s">
        <v>84</v>
      </c>
      <c r="AV237" s="11" t="s">
        <v>84</v>
      </c>
      <c r="AW237" s="11" t="s">
        <v>37</v>
      </c>
      <c r="AX237" s="11" t="s">
        <v>74</v>
      </c>
      <c r="AY237" s="213" t="s">
        <v>154</v>
      </c>
    </row>
    <row r="238" spans="2:51" s="12" customFormat="1" ht="13.5">
      <c r="B238" s="214"/>
      <c r="C238" s="215"/>
      <c r="D238" s="204" t="s">
        <v>167</v>
      </c>
      <c r="E238" s="216" t="s">
        <v>21</v>
      </c>
      <c r="F238" s="217" t="s">
        <v>170</v>
      </c>
      <c r="G238" s="215"/>
      <c r="H238" s="218">
        <v>185.2</v>
      </c>
      <c r="I238" s="219"/>
      <c r="J238" s="215"/>
      <c r="K238" s="215"/>
      <c r="L238" s="220"/>
      <c r="M238" s="221"/>
      <c r="N238" s="222"/>
      <c r="O238" s="222"/>
      <c r="P238" s="222"/>
      <c r="Q238" s="222"/>
      <c r="R238" s="222"/>
      <c r="S238" s="222"/>
      <c r="T238" s="223"/>
      <c r="AT238" s="224" t="s">
        <v>167</v>
      </c>
      <c r="AU238" s="224" t="s">
        <v>84</v>
      </c>
      <c r="AV238" s="12" t="s">
        <v>161</v>
      </c>
      <c r="AW238" s="12" t="s">
        <v>37</v>
      </c>
      <c r="AX238" s="12" t="s">
        <v>82</v>
      </c>
      <c r="AY238" s="224" t="s">
        <v>154</v>
      </c>
    </row>
    <row r="239" spans="2:65" s="1" customFormat="1" ht="16.5" customHeight="1">
      <c r="B239" s="39"/>
      <c r="C239" s="225" t="s">
        <v>382</v>
      </c>
      <c r="D239" s="225" t="s">
        <v>237</v>
      </c>
      <c r="E239" s="226" t="s">
        <v>383</v>
      </c>
      <c r="F239" s="227" t="s">
        <v>384</v>
      </c>
      <c r="G239" s="228" t="s">
        <v>376</v>
      </c>
      <c r="H239" s="229">
        <v>8</v>
      </c>
      <c r="I239" s="230"/>
      <c r="J239" s="231">
        <f>ROUND(I239*H239,2)</f>
        <v>0</v>
      </c>
      <c r="K239" s="227" t="s">
        <v>21</v>
      </c>
      <c r="L239" s="232"/>
      <c r="M239" s="233" t="s">
        <v>21</v>
      </c>
      <c r="N239" s="234" t="s">
        <v>45</v>
      </c>
      <c r="O239" s="40"/>
      <c r="P239" s="199">
        <f>O239*H239</f>
        <v>0</v>
      </c>
      <c r="Q239" s="199">
        <v>0</v>
      </c>
      <c r="R239" s="199">
        <f>Q239*H239</f>
        <v>0</v>
      </c>
      <c r="S239" s="199">
        <v>0</v>
      </c>
      <c r="T239" s="200">
        <f>S239*H239</f>
        <v>0</v>
      </c>
      <c r="AR239" s="22" t="s">
        <v>198</v>
      </c>
      <c r="AT239" s="22" t="s">
        <v>237</v>
      </c>
      <c r="AU239" s="22" t="s">
        <v>84</v>
      </c>
      <c r="AY239" s="22" t="s">
        <v>154</v>
      </c>
      <c r="BE239" s="201">
        <f>IF(N239="základní",J239,0)</f>
        <v>0</v>
      </c>
      <c r="BF239" s="201">
        <f>IF(N239="snížená",J239,0)</f>
        <v>0</v>
      </c>
      <c r="BG239" s="201">
        <f>IF(N239="zákl. přenesená",J239,0)</f>
        <v>0</v>
      </c>
      <c r="BH239" s="201">
        <f>IF(N239="sníž. přenesená",J239,0)</f>
        <v>0</v>
      </c>
      <c r="BI239" s="201">
        <f>IF(N239="nulová",J239,0)</f>
        <v>0</v>
      </c>
      <c r="BJ239" s="22" t="s">
        <v>82</v>
      </c>
      <c r="BK239" s="201">
        <f>ROUND(I239*H239,2)</f>
        <v>0</v>
      </c>
      <c r="BL239" s="22" t="s">
        <v>161</v>
      </c>
      <c r="BM239" s="22" t="s">
        <v>385</v>
      </c>
    </row>
    <row r="240" spans="2:51" s="11" customFormat="1" ht="13.5">
      <c r="B240" s="202"/>
      <c r="C240" s="203"/>
      <c r="D240" s="204" t="s">
        <v>167</v>
      </c>
      <c r="E240" s="205" t="s">
        <v>21</v>
      </c>
      <c r="F240" s="206" t="s">
        <v>386</v>
      </c>
      <c r="G240" s="203"/>
      <c r="H240" s="207">
        <v>8</v>
      </c>
      <c r="I240" s="208"/>
      <c r="J240" s="203"/>
      <c r="K240" s="203"/>
      <c r="L240" s="209"/>
      <c r="M240" s="210"/>
      <c r="N240" s="211"/>
      <c r="O240" s="211"/>
      <c r="P240" s="211"/>
      <c r="Q240" s="211"/>
      <c r="R240" s="211"/>
      <c r="S240" s="211"/>
      <c r="T240" s="212"/>
      <c r="AT240" s="213" t="s">
        <v>167</v>
      </c>
      <c r="AU240" s="213" t="s">
        <v>84</v>
      </c>
      <c r="AV240" s="11" t="s">
        <v>84</v>
      </c>
      <c r="AW240" s="11" t="s">
        <v>37</v>
      </c>
      <c r="AX240" s="11" t="s">
        <v>82</v>
      </c>
      <c r="AY240" s="213" t="s">
        <v>154</v>
      </c>
    </row>
    <row r="241" spans="2:65" s="1" customFormat="1" ht="16.5" customHeight="1">
      <c r="B241" s="39"/>
      <c r="C241" s="225" t="s">
        <v>387</v>
      </c>
      <c r="D241" s="225" t="s">
        <v>237</v>
      </c>
      <c r="E241" s="226" t="s">
        <v>388</v>
      </c>
      <c r="F241" s="227" t="s">
        <v>389</v>
      </c>
      <c r="G241" s="228" t="s">
        <v>376</v>
      </c>
      <c r="H241" s="229">
        <v>10.6</v>
      </c>
      <c r="I241" s="230"/>
      <c r="J241" s="231">
        <f>ROUND(I241*H241,2)</f>
        <v>0</v>
      </c>
      <c r="K241" s="227" t="s">
        <v>21</v>
      </c>
      <c r="L241" s="232"/>
      <c r="M241" s="233" t="s">
        <v>21</v>
      </c>
      <c r="N241" s="234" t="s">
        <v>45</v>
      </c>
      <c r="O241" s="40"/>
      <c r="P241" s="199">
        <f>O241*H241</f>
        <v>0</v>
      </c>
      <c r="Q241" s="199">
        <v>0</v>
      </c>
      <c r="R241" s="199">
        <f>Q241*H241</f>
        <v>0</v>
      </c>
      <c r="S241" s="199">
        <v>0</v>
      </c>
      <c r="T241" s="200">
        <f>S241*H241</f>
        <v>0</v>
      </c>
      <c r="AR241" s="22" t="s">
        <v>198</v>
      </c>
      <c r="AT241" s="22" t="s">
        <v>237</v>
      </c>
      <c r="AU241" s="22" t="s">
        <v>84</v>
      </c>
      <c r="AY241" s="22" t="s">
        <v>154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22" t="s">
        <v>82</v>
      </c>
      <c r="BK241" s="201">
        <f>ROUND(I241*H241,2)</f>
        <v>0</v>
      </c>
      <c r="BL241" s="22" t="s">
        <v>161</v>
      </c>
      <c r="BM241" s="22" t="s">
        <v>390</v>
      </c>
    </row>
    <row r="242" spans="2:51" s="11" customFormat="1" ht="13.5">
      <c r="B242" s="202"/>
      <c r="C242" s="203"/>
      <c r="D242" s="204" t="s">
        <v>167</v>
      </c>
      <c r="E242" s="205" t="s">
        <v>21</v>
      </c>
      <c r="F242" s="206" t="s">
        <v>380</v>
      </c>
      <c r="G242" s="203"/>
      <c r="H242" s="207">
        <v>10.6</v>
      </c>
      <c r="I242" s="208"/>
      <c r="J242" s="203"/>
      <c r="K242" s="203"/>
      <c r="L242" s="209"/>
      <c r="M242" s="210"/>
      <c r="N242" s="211"/>
      <c r="O242" s="211"/>
      <c r="P242" s="211"/>
      <c r="Q242" s="211"/>
      <c r="R242" s="211"/>
      <c r="S242" s="211"/>
      <c r="T242" s="212"/>
      <c r="AT242" s="213" t="s">
        <v>167</v>
      </c>
      <c r="AU242" s="213" t="s">
        <v>84</v>
      </c>
      <c r="AV242" s="11" t="s">
        <v>84</v>
      </c>
      <c r="AW242" s="11" t="s">
        <v>37</v>
      </c>
      <c r="AX242" s="11" t="s">
        <v>74</v>
      </c>
      <c r="AY242" s="213" t="s">
        <v>154</v>
      </c>
    </row>
    <row r="243" spans="2:51" s="12" customFormat="1" ht="13.5">
      <c r="B243" s="214"/>
      <c r="C243" s="215"/>
      <c r="D243" s="204" t="s">
        <v>167</v>
      </c>
      <c r="E243" s="216" t="s">
        <v>21</v>
      </c>
      <c r="F243" s="217" t="s">
        <v>170</v>
      </c>
      <c r="G243" s="215"/>
      <c r="H243" s="218">
        <v>10.6</v>
      </c>
      <c r="I243" s="219"/>
      <c r="J243" s="215"/>
      <c r="K243" s="215"/>
      <c r="L243" s="220"/>
      <c r="M243" s="221"/>
      <c r="N243" s="222"/>
      <c r="O243" s="222"/>
      <c r="P243" s="222"/>
      <c r="Q243" s="222"/>
      <c r="R243" s="222"/>
      <c r="S243" s="222"/>
      <c r="T243" s="223"/>
      <c r="AT243" s="224" t="s">
        <v>167</v>
      </c>
      <c r="AU243" s="224" t="s">
        <v>84</v>
      </c>
      <c r="AV243" s="12" t="s">
        <v>161</v>
      </c>
      <c r="AW243" s="12" t="s">
        <v>37</v>
      </c>
      <c r="AX243" s="12" t="s">
        <v>82</v>
      </c>
      <c r="AY243" s="224" t="s">
        <v>154</v>
      </c>
    </row>
    <row r="244" spans="2:65" s="1" customFormat="1" ht="16.5" customHeight="1">
      <c r="B244" s="39"/>
      <c r="C244" s="225" t="s">
        <v>391</v>
      </c>
      <c r="D244" s="225" t="s">
        <v>237</v>
      </c>
      <c r="E244" s="226" t="s">
        <v>392</v>
      </c>
      <c r="F244" s="227" t="s">
        <v>393</v>
      </c>
      <c r="G244" s="228" t="s">
        <v>376</v>
      </c>
      <c r="H244" s="229">
        <v>6.2</v>
      </c>
      <c r="I244" s="230"/>
      <c r="J244" s="231">
        <f>ROUND(I244*H244,2)</f>
        <v>0</v>
      </c>
      <c r="K244" s="227" t="s">
        <v>21</v>
      </c>
      <c r="L244" s="232"/>
      <c r="M244" s="233" t="s">
        <v>21</v>
      </c>
      <c r="N244" s="234" t="s">
        <v>45</v>
      </c>
      <c r="O244" s="40"/>
      <c r="P244" s="199">
        <f>O244*H244</f>
        <v>0</v>
      </c>
      <c r="Q244" s="199">
        <v>0</v>
      </c>
      <c r="R244" s="199">
        <f>Q244*H244</f>
        <v>0</v>
      </c>
      <c r="S244" s="199">
        <v>0</v>
      </c>
      <c r="T244" s="200">
        <f>S244*H244</f>
        <v>0</v>
      </c>
      <c r="AR244" s="22" t="s">
        <v>198</v>
      </c>
      <c r="AT244" s="22" t="s">
        <v>237</v>
      </c>
      <c r="AU244" s="22" t="s">
        <v>84</v>
      </c>
      <c r="AY244" s="22" t="s">
        <v>154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22" t="s">
        <v>82</v>
      </c>
      <c r="BK244" s="201">
        <f>ROUND(I244*H244,2)</f>
        <v>0</v>
      </c>
      <c r="BL244" s="22" t="s">
        <v>161</v>
      </c>
      <c r="BM244" s="22" t="s">
        <v>394</v>
      </c>
    </row>
    <row r="245" spans="2:65" s="1" customFormat="1" ht="38.25" customHeight="1">
      <c r="B245" s="39"/>
      <c r="C245" s="190" t="s">
        <v>395</v>
      </c>
      <c r="D245" s="190" t="s">
        <v>156</v>
      </c>
      <c r="E245" s="191" t="s">
        <v>396</v>
      </c>
      <c r="F245" s="192" t="s">
        <v>397</v>
      </c>
      <c r="G245" s="193" t="s">
        <v>165</v>
      </c>
      <c r="H245" s="194">
        <v>0.272</v>
      </c>
      <c r="I245" s="195"/>
      <c r="J245" s="196">
        <f>ROUND(I245*H245,2)</f>
        <v>0</v>
      </c>
      <c r="K245" s="192" t="s">
        <v>160</v>
      </c>
      <c r="L245" s="59"/>
      <c r="M245" s="197" t="s">
        <v>21</v>
      </c>
      <c r="N245" s="198" t="s">
        <v>45</v>
      </c>
      <c r="O245" s="40"/>
      <c r="P245" s="199">
        <f>O245*H245</f>
        <v>0</v>
      </c>
      <c r="Q245" s="199">
        <v>2.34276</v>
      </c>
      <c r="R245" s="199">
        <f>Q245*H245</f>
        <v>0.6372307200000001</v>
      </c>
      <c r="S245" s="199">
        <v>0</v>
      </c>
      <c r="T245" s="200">
        <f>S245*H245</f>
        <v>0</v>
      </c>
      <c r="AR245" s="22" t="s">
        <v>161</v>
      </c>
      <c r="AT245" s="22" t="s">
        <v>156</v>
      </c>
      <c r="AU245" s="22" t="s">
        <v>84</v>
      </c>
      <c r="AY245" s="22" t="s">
        <v>154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22" t="s">
        <v>82</v>
      </c>
      <c r="BK245" s="201">
        <f>ROUND(I245*H245,2)</f>
        <v>0</v>
      </c>
      <c r="BL245" s="22" t="s">
        <v>161</v>
      </c>
      <c r="BM245" s="22" t="s">
        <v>398</v>
      </c>
    </row>
    <row r="246" spans="2:51" s="11" customFormat="1" ht="13.5">
      <c r="B246" s="202"/>
      <c r="C246" s="203"/>
      <c r="D246" s="204" t="s">
        <v>167</v>
      </c>
      <c r="E246" s="205" t="s">
        <v>21</v>
      </c>
      <c r="F246" s="206" t="s">
        <v>399</v>
      </c>
      <c r="G246" s="203"/>
      <c r="H246" s="207">
        <v>0.272</v>
      </c>
      <c r="I246" s="208"/>
      <c r="J246" s="203"/>
      <c r="K246" s="203"/>
      <c r="L246" s="209"/>
      <c r="M246" s="210"/>
      <c r="N246" s="211"/>
      <c r="O246" s="211"/>
      <c r="P246" s="211"/>
      <c r="Q246" s="211"/>
      <c r="R246" s="211"/>
      <c r="S246" s="211"/>
      <c r="T246" s="212"/>
      <c r="AT246" s="213" t="s">
        <v>167</v>
      </c>
      <c r="AU246" s="213" t="s">
        <v>84</v>
      </c>
      <c r="AV246" s="11" t="s">
        <v>84</v>
      </c>
      <c r="AW246" s="11" t="s">
        <v>37</v>
      </c>
      <c r="AX246" s="11" t="s">
        <v>82</v>
      </c>
      <c r="AY246" s="213" t="s">
        <v>154</v>
      </c>
    </row>
    <row r="247" spans="2:65" s="1" customFormat="1" ht="16.5" customHeight="1">
      <c r="B247" s="39"/>
      <c r="C247" s="190" t="s">
        <v>400</v>
      </c>
      <c r="D247" s="190" t="s">
        <v>156</v>
      </c>
      <c r="E247" s="191" t="s">
        <v>401</v>
      </c>
      <c r="F247" s="192" t="s">
        <v>402</v>
      </c>
      <c r="G247" s="193" t="s">
        <v>165</v>
      </c>
      <c r="H247" s="194">
        <v>6.8</v>
      </c>
      <c r="I247" s="195"/>
      <c r="J247" s="196">
        <f>ROUND(I247*H247,2)</f>
        <v>0</v>
      </c>
      <c r="K247" s="192" t="s">
        <v>160</v>
      </c>
      <c r="L247" s="59"/>
      <c r="M247" s="197" t="s">
        <v>21</v>
      </c>
      <c r="N247" s="198" t="s">
        <v>45</v>
      </c>
      <c r="O247" s="40"/>
      <c r="P247" s="199">
        <f>O247*H247</f>
        <v>0</v>
      </c>
      <c r="Q247" s="199">
        <v>2.4534</v>
      </c>
      <c r="R247" s="199">
        <f>Q247*H247</f>
        <v>16.68312</v>
      </c>
      <c r="S247" s="199">
        <v>0</v>
      </c>
      <c r="T247" s="200">
        <f>S247*H247</f>
        <v>0</v>
      </c>
      <c r="AR247" s="22" t="s">
        <v>161</v>
      </c>
      <c r="AT247" s="22" t="s">
        <v>156</v>
      </c>
      <c r="AU247" s="22" t="s">
        <v>84</v>
      </c>
      <c r="AY247" s="22" t="s">
        <v>154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22" t="s">
        <v>82</v>
      </c>
      <c r="BK247" s="201">
        <f>ROUND(I247*H247,2)</f>
        <v>0</v>
      </c>
      <c r="BL247" s="22" t="s">
        <v>161</v>
      </c>
      <c r="BM247" s="22" t="s">
        <v>403</v>
      </c>
    </row>
    <row r="248" spans="2:51" s="11" customFormat="1" ht="13.5">
      <c r="B248" s="202"/>
      <c r="C248" s="203"/>
      <c r="D248" s="204" t="s">
        <v>167</v>
      </c>
      <c r="E248" s="205" t="s">
        <v>21</v>
      </c>
      <c r="F248" s="206" t="s">
        <v>404</v>
      </c>
      <c r="G248" s="203"/>
      <c r="H248" s="207">
        <v>6.8</v>
      </c>
      <c r="I248" s="208"/>
      <c r="J248" s="203"/>
      <c r="K248" s="203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167</v>
      </c>
      <c r="AU248" s="213" t="s">
        <v>84</v>
      </c>
      <c r="AV248" s="11" t="s">
        <v>84</v>
      </c>
      <c r="AW248" s="11" t="s">
        <v>37</v>
      </c>
      <c r="AX248" s="11" t="s">
        <v>82</v>
      </c>
      <c r="AY248" s="213" t="s">
        <v>154</v>
      </c>
    </row>
    <row r="249" spans="2:65" s="1" customFormat="1" ht="16.5" customHeight="1">
      <c r="B249" s="39"/>
      <c r="C249" s="190" t="s">
        <v>405</v>
      </c>
      <c r="D249" s="190" t="s">
        <v>156</v>
      </c>
      <c r="E249" s="191" t="s">
        <v>406</v>
      </c>
      <c r="F249" s="192" t="s">
        <v>407</v>
      </c>
      <c r="G249" s="193" t="s">
        <v>159</v>
      </c>
      <c r="H249" s="194">
        <v>52.2</v>
      </c>
      <c r="I249" s="195"/>
      <c r="J249" s="196">
        <f>ROUND(I249*H249,2)</f>
        <v>0</v>
      </c>
      <c r="K249" s="192" t="s">
        <v>160</v>
      </c>
      <c r="L249" s="59"/>
      <c r="M249" s="197" t="s">
        <v>21</v>
      </c>
      <c r="N249" s="198" t="s">
        <v>45</v>
      </c>
      <c r="O249" s="40"/>
      <c r="P249" s="199">
        <f>O249*H249</f>
        <v>0</v>
      </c>
      <c r="Q249" s="199">
        <v>0.00519</v>
      </c>
      <c r="R249" s="199">
        <f>Q249*H249</f>
        <v>0.27091800000000005</v>
      </c>
      <c r="S249" s="199">
        <v>0</v>
      </c>
      <c r="T249" s="200">
        <f>S249*H249</f>
        <v>0</v>
      </c>
      <c r="AR249" s="22" t="s">
        <v>161</v>
      </c>
      <c r="AT249" s="22" t="s">
        <v>156</v>
      </c>
      <c r="AU249" s="22" t="s">
        <v>84</v>
      </c>
      <c r="AY249" s="22" t="s">
        <v>154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22" t="s">
        <v>82</v>
      </c>
      <c r="BK249" s="201">
        <f>ROUND(I249*H249,2)</f>
        <v>0</v>
      </c>
      <c r="BL249" s="22" t="s">
        <v>161</v>
      </c>
      <c r="BM249" s="22" t="s">
        <v>408</v>
      </c>
    </row>
    <row r="250" spans="2:51" s="11" customFormat="1" ht="13.5">
      <c r="B250" s="202"/>
      <c r="C250" s="203"/>
      <c r="D250" s="204" t="s">
        <v>167</v>
      </c>
      <c r="E250" s="205" t="s">
        <v>21</v>
      </c>
      <c r="F250" s="206" t="s">
        <v>409</v>
      </c>
      <c r="G250" s="203"/>
      <c r="H250" s="207">
        <v>29</v>
      </c>
      <c r="I250" s="208"/>
      <c r="J250" s="203"/>
      <c r="K250" s="203"/>
      <c r="L250" s="209"/>
      <c r="M250" s="210"/>
      <c r="N250" s="211"/>
      <c r="O250" s="211"/>
      <c r="P250" s="211"/>
      <c r="Q250" s="211"/>
      <c r="R250" s="211"/>
      <c r="S250" s="211"/>
      <c r="T250" s="212"/>
      <c r="AT250" s="213" t="s">
        <v>167</v>
      </c>
      <c r="AU250" s="213" t="s">
        <v>84</v>
      </c>
      <c r="AV250" s="11" t="s">
        <v>84</v>
      </c>
      <c r="AW250" s="11" t="s">
        <v>37</v>
      </c>
      <c r="AX250" s="11" t="s">
        <v>74</v>
      </c>
      <c r="AY250" s="213" t="s">
        <v>154</v>
      </c>
    </row>
    <row r="251" spans="2:51" s="11" customFormat="1" ht="13.5">
      <c r="B251" s="202"/>
      <c r="C251" s="203"/>
      <c r="D251" s="204" t="s">
        <v>167</v>
      </c>
      <c r="E251" s="205" t="s">
        <v>21</v>
      </c>
      <c r="F251" s="206" t="s">
        <v>410</v>
      </c>
      <c r="G251" s="203"/>
      <c r="H251" s="207">
        <v>23.2</v>
      </c>
      <c r="I251" s="208"/>
      <c r="J251" s="203"/>
      <c r="K251" s="203"/>
      <c r="L251" s="209"/>
      <c r="M251" s="210"/>
      <c r="N251" s="211"/>
      <c r="O251" s="211"/>
      <c r="P251" s="211"/>
      <c r="Q251" s="211"/>
      <c r="R251" s="211"/>
      <c r="S251" s="211"/>
      <c r="T251" s="212"/>
      <c r="AT251" s="213" t="s">
        <v>167</v>
      </c>
      <c r="AU251" s="213" t="s">
        <v>84</v>
      </c>
      <c r="AV251" s="11" t="s">
        <v>84</v>
      </c>
      <c r="AW251" s="11" t="s">
        <v>37</v>
      </c>
      <c r="AX251" s="11" t="s">
        <v>74</v>
      </c>
      <c r="AY251" s="213" t="s">
        <v>154</v>
      </c>
    </row>
    <row r="252" spans="2:51" s="12" customFormat="1" ht="13.5">
      <c r="B252" s="214"/>
      <c r="C252" s="215"/>
      <c r="D252" s="204" t="s">
        <v>167</v>
      </c>
      <c r="E252" s="216" t="s">
        <v>21</v>
      </c>
      <c r="F252" s="217" t="s">
        <v>170</v>
      </c>
      <c r="G252" s="215"/>
      <c r="H252" s="218">
        <v>52.2</v>
      </c>
      <c r="I252" s="219"/>
      <c r="J252" s="215"/>
      <c r="K252" s="215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167</v>
      </c>
      <c r="AU252" s="224" t="s">
        <v>84</v>
      </c>
      <c r="AV252" s="12" t="s">
        <v>161</v>
      </c>
      <c r="AW252" s="12" t="s">
        <v>37</v>
      </c>
      <c r="AX252" s="12" t="s">
        <v>82</v>
      </c>
      <c r="AY252" s="224" t="s">
        <v>154</v>
      </c>
    </row>
    <row r="253" spans="2:65" s="1" customFormat="1" ht="16.5" customHeight="1">
      <c r="B253" s="39"/>
      <c r="C253" s="190" t="s">
        <v>411</v>
      </c>
      <c r="D253" s="190" t="s">
        <v>156</v>
      </c>
      <c r="E253" s="191" t="s">
        <v>412</v>
      </c>
      <c r="F253" s="192" t="s">
        <v>413</v>
      </c>
      <c r="G253" s="193" t="s">
        <v>159</v>
      </c>
      <c r="H253" s="194">
        <v>52.2</v>
      </c>
      <c r="I253" s="195"/>
      <c r="J253" s="196">
        <f>ROUND(I253*H253,2)</f>
        <v>0</v>
      </c>
      <c r="K253" s="192" t="s">
        <v>160</v>
      </c>
      <c r="L253" s="59"/>
      <c r="M253" s="197" t="s">
        <v>21</v>
      </c>
      <c r="N253" s="198" t="s">
        <v>45</v>
      </c>
      <c r="O253" s="40"/>
      <c r="P253" s="199">
        <f>O253*H253</f>
        <v>0</v>
      </c>
      <c r="Q253" s="199">
        <v>0</v>
      </c>
      <c r="R253" s="199">
        <f>Q253*H253</f>
        <v>0</v>
      </c>
      <c r="S253" s="199">
        <v>0</v>
      </c>
      <c r="T253" s="200">
        <f>S253*H253</f>
        <v>0</v>
      </c>
      <c r="AR253" s="22" t="s">
        <v>161</v>
      </c>
      <c r="AT253" s="22" t="s">
        <v>156</v>
      </c>
      <c r="AU253" s="22" t="s">
        <v>84</v>
      </c>
      <c r="AY253" s="22" t="s">
        <v>154</v>
      </c>
      <c r="BE253" s="201">
        <f>IF(N253="základní",J253,0)</f>
        <v>0</v>
      </c>
      <c r="BF253" s="201">
        <f>IF(N253="snížená",J253,0)</f>
        <v>0</v>
      </c>
      <c r="BG253" s="201">
        <f>IF(N253="zákl. přenesená",J253,0)</f>
        <v>0</v>
      </c>
      <c r="BH253" s="201">
        <f>IF(N253="sníž. přenesená",J253,0)</f>
        <v>0</v>
      </c>
      <c r="BI253" s="201">
        <f>IF(N253="nulová",J253,0)</f>
        <v>0</v>
      </c>
      <c r="BJ253" s="22" t="s">
        <v>82</v>
      </c>
      <c r="BK253" s="201">
        <f>ROUND(I253*H253,2)</f>
        <v>0</v>
      </c>
      <c r="BL253" s="22" t="s">
        <v>161</v>
      </c>
      <c r="BM253" s="22" t="s">
        <v>414</v>
      </c>
    </row>
    <row r="254" spans="2:65" s="1" customFormat="1" ht="25.5" customHeight="1">
      <c r="B254" s="39"/>
      <c r="C254" s="190" t="s">
        <v>415</v>
      </c>
      <c r="D254" s="190" t="s">
        <v>156</v>
      </c>
      <c r="E254" s="191" t="s">
        <v>416</v>
      </c>
      <c r="F254" s="192" t="s">
        <v>417</v>
      </c>
      <c r="G254" s="193" t="s">
        <v>223</v>
      </c>
      <c r="H254" s="194">
        <v>0.618</v>
      </c>
      <c r="I254" s="195"/>
      <c r="J254" s="196">
        <f>ROUND(I254*H254,2)</f>
        <v>0</v>
      </c>
      <c r="K254" s="192" t="s">
        <v>160</v>
      </c>
      <c r="L254" s="59"/>
      <c r="M254" s="197" t="s">
        <v>21</v>
      </c>
      <c r="N254" s="198" t="s">
        <v>45</v>
      </c>
      <c r="O254" s="40"/>
      <c r="P254" s="199">
        <f>O254*H254</f>
        <v>0</v>
      </c>
      <c r="Q254" s="199">
        <v>1.05256</v>
      </c>
      <c r="R254" s="199">
        <f>Q254*H254</f>
        <v>0.65048208</v>
      </c>
      <c r="S254" s="199">
        <v>0</v>
      </c>
      <c r="T254" s="200">
        <f>S254*H254</f>
        <v>0</v>
      </c>
      <c r="AR254" s="22" t="s">
        <v>161</v>
      </c>
      <c r="AT254" s="22" t="s">
        <v>156</v>
      </c>
      <c r="AU254" s="22" t="s">
        <v>84</v>
      </c>
      <c r="AY254" s="22" t="s">
        <v>154</v>
      </c>
      <c r="BE254" s="201">
        <f>IF(N254="základní",J254,0)</f>
        <v>0</v>
      </c>
      <c r="BF254" s="201">
        <f>IF(N254="snížená",J254,0)</f>
        <v>0</v>
      </c>
      <c r="BG254" s="201">
        <f>IF(N254="zákl. přenesená",J254,0)</f>
        <v>0</v>
      </c>
      <c r="BH254" s="201">
        <f>IF(N254="sníž. přenesená",J254,0)</f>
        <v>0</v>
      </c>
      <c r="BI254" s="201">
        <f>IF(N254="nulová",J254,0)</f>
        <v>0</v>
      </c>
      <c r="BJ254" s="22" t="s">
        <v>82</v>
      </c>
      <c r="BK254" s="201">
        <f>ROUND(I254*H254,2)</f>
        <v>0</v>
      </c>
      <c r="BL254" s="22" t="s">
        <v>161</v>
      </c>
      <c r="BM254" s="22" t="s">
        <v>418</v>
      </c>
    </row>
    <row r="255" spans="2:51" s="11" customFormat="1" ht="13.5">
      <c r="B255" s="202"/>
      <c r="C255" s="203"/>
      <c r="D255" s="204" t="s">
        <v>167</v>
      </c>
      <c r="E255" s="205" t="s">
        <v>21</v>
      </c>
      <c r="F255" s="206" t="s">
        <v>419</v>
      </c>
      <c r="G255" s="203"/>
      <c r="H255" s="207">
        <v>0.494</v>
      </c>
      <c r="I255" s="208"/>
      <c r="J255" s="203"/>
      <c r="K255" s="203"/>
      <c r="L255" s="209"/>
      <c r="M255" s="210"/>
      <c r="N255" s="211"/>
      <c r="O255" s="211"/>
      <c r="P255" s="211"/>
      <c r="Q255" s="211"/>
      <c r="R255" s="211"/>
      <c r="S255" s="211"/>
      <c r="T255" s="212"/>
      <c r="AT255" s="213" t="s">
        <v>167</v>
      </c>
      <c r="AU255" s="213" t="s">
        <v>84</v>
      </c>
      <c r="AV255" s="11" t="s">
        <v>84</v>
      </c>
      <c r="AW255" s="11" t="s">
        <v>37</v>
      </c>
      <c r="AX255" s="11" t="s">
        <v>74</v>
      </c>
      <c r="AY255" s="213" t="s">
        <v>154</v>
      </c>
    </row>
    <row r="256" spans="2:51" s="11" customFormat="1" ht="13.5">
      <c r="B256" s="202"/>
      <c r="C256" s="203"/>
      <c r="D256" s="204" t="s">
        <v>167</v>
      </c>
      <c r="E256" s="205" t="s">
        <v>21</v>
      </c>
      <c r="F256" s="206" t="s">
        <v>420</v>
      </c>
      <c r="G256" s="203"/>
      <c r="H256" s="207">
        <v>0.124</v>
      </c>
      <c r="I256" s="208"/>
      <c r="J256" s="203"/>
      <c r="K256" s="203"/>
      <c r="L256" s="209"/>
      <c r="M256" s="210"/>
      <c r="N256" s="211"/>
      <c r="O256" s="211"/>
      <c r="P256" s="211"/>
      <c r="Q256" s="211"/>
      <c r="R256" s="211"/>
      <c r="S256" s="211"/>
      <c r="T256" s="212"/>
      <c r="AT256" s="213" t="s">
        <v>167</v>
      </c>
      <c r="AU256" s="213" t="s">
        <v>84</v>
      </c>
      <c r="AV256" s="11" t="s">
        <v>84</v>
      </c>
      <c r="AW256" s="11" t="s">
        <v>37</v>
      </c>
      <c r="AX256" s="11" t="s">
        <v>74</v>
      </c>
      <c r="AY256" s="213" t="s">
        <v>154</v>
      </c>
    </row>
    <row r="257" spans="2:51" s="12" customFormat="1" ht="13.5">
      <c r="B257" s="214"/>
      <c r="C257" s="215"/>
      <c r="D257" s="204" t="s">
        <v>167</v>
      </c>
      <c r="E257" s="216" t="s">
        <v>21</v>
      </c>
      <c r="F257" s="217" t="s">
        <v>170</v>
      </c>
      <c r="G257" s="215"/>
      <c r="H257" s="218">
        <v>0.618</v>
      </c>
      <c r="I257" s="219"/>
      <c r="J257" s="215"/>
      <c r="K257" s="215"/>
      <c r="L257" s="220"/>
      <c r="M257" s="221"/>
      <c r="N257" s="222"/>
      <c r="O257" s="222"/>
      <c r="P257" s="222"/>
      <c r="Q257" s="222"/>
      <c r="R257" s="222"/>
      <c r="S257" s="222"/>
      <c r="T257" s="223"/>
      <c r="AT257" s="224" t="s">
        <v>167</v>
      </c>
      <c r="AU257" s="224" t="s">
        <v>84</v>
      </c>
      <c r="AV257" s="12" t="s">
        <v>161</v>
      </c>
      <c r="AW257" s="12" t="s">
        <v>37</v>
      </c>
      <c r="AX257" s="12" t="s">
        <v>82</v>
      </c>
      <c r="AY257" s="224" t="s">
        <v>154</v>
      </c>
    </row>
    <row r="258" spans="2:63" s="10" customFormat="1" ht="29.85" customHeight="1">
      <c r="B258" s="174"/>
      <c r="C258" s="175"/>
      <c r="D258" s="176" t="s">
        <v>73</v>
      </c>
      <c r="E258" s="188" t="s">
        <v>181</v>
      </c>
      <c r="F258" s="188" t="s">
        <v>421</v>
      </c>
      <c r="G258" s="175"/>
      <c r="H258" s="175"/>
      <c r="I258" s="178"/>
      <c r="J258" s="189">
        <f>BK258</f>
        <v>0</v>
      </c>
      <c r="K258" s="175"/>
      <c r="L258" s="180"/>
      <c r="M258" s="181"/>
      <c r="N258" s="182"/>
      <c r="O258" s="182"/>
      <c r="P258" s="183">
        <f>SUM(P259:P260)</f>
        <v>0</v>
      </c>
      <c r="Q258" s="182"/>
      <c r="R258" s="183">
        <f>SUM(R259:R260)</f>
        <v>83.5275</v>
      </c>
      <c r="S258" s="182"/>
      <c r="T258" s="184">
        <f>SUM(T259:T260)</f>
        <v>0</v>
      </c>
      <c r="AR258" s="185" t="s">
        <v>82</v>
      </c>
      <c r="AT258" s="186" t="s">
        <v>73</v>
      </c>
      <c r="AU258" s="186" t="s">
        <v>82</v>
      </c>
      <c r="AY258" s="185" t="s">
        <v>154</v>
      </c>
      <c r="BK258" s="187">
        <f>SUM(BK259:BK260)</f>
        <v>0</v>
      </c>
    </row>
    <row r="259" spans="2:65" s="1" customFormat="1" ht="25.5" customHeight="1">
      <c r="B259" s="39"/>
      <c r="C259" s="190" t="s">
        <v>422</v>
      </c>
      <c r="D259" s="190" t="s">
        <v>156</v>
      </c>
      <c r="E259" s="191" t="s">
        <v>423</v>
      </c>
      <c r="F259" s="192" t="s">
        <v>424</v>
      </c>
      <c r="G259" s="193" t="s">
        <v>159</v>
      </c>
      <c r="H259" s="194">
        <v>150</v>
      </c>
      <c r="I259" s="195"/>
      <c r="J259" s="196">
        <f>ROUND(I259*H259,2)</f>
        <v>0</v>
      </c>
      <c r="K259" s="192" t="s">
        <v>160</v>
      </c>
      <c r="L259" s="59"/>
      <c r="M259" s="197" t="s">
        <v>21</v>
      </c>
      <c r="N259" s="198" t="s">
        <v>45</v>
      </c>
      <c r="O259" s="40"/>
      <c r="P259" s="199">
        <f>O259*H259</f>
        <v>0</v>
      </c>
      <c r="Q259" s="199">
        <v>0.4726</v>
      </c>
      <c r="R259" s="199">
        <f>Q259*H259</f>
        <v>70.89</v>
      </c>
      <c r="S259" s="199">
        <v>0</v>
      </c>
      <c r="T259" s="200">
        <f>S259*H259</f>
        <v>0</v>
      </c>
      <c r="AR259" s="22" t="s">
        <v>161</v>
      </c>
      <c r="AT259" s="22" t="s">
        <v>156</v>
      </c>
      <c r="AU259" s="22" t="s">
        <v>84</v>
      </c>
      <c r="AY259" s="22" t="s">
        <v>154</v>
      </c>
      <c r="BE259" s="201">
        <f>IF(N259="základní",J259,0)</f>
        <v>0</v>
      </c>
      <c r="BF259" s="201">
        <f>IF(N259="snížená",J259,0)</f>
        <v>0</v>
      </c>
      <c r="BG259" s="201">
        <f>IF(N259="zákl. přenesená",J259,0)</f>
        <v>0</v>
      </c>
      <c r="BH259" s="201">
        <f>IF(N259="sníž. přenesená",J259,0)</f>
        <v>0</v>
      </c>
      <c r="BI259" s="201">
        <f>IF(N259="nulová",J259,0)</f>
        <v>0</v>
      </c>
      <c r="BJ259" s="22" t="s">
        <v>82</v>
      </c>
      <c r="BK259" s="201">
        <f>ROUND(I259*H259,2)</f>
        <v>0</v>
      </c>
      <c r="BL259" s="22" t="s">
        <v>161</v>
      </c>
      <c r="BM259" s="22" t="s">
        <v>425</v>
      </c>
    </row>
    <row r="260" spans="2:65" s="1" customFormat="1" ht="51" customHeight="1">
      <c r="B260" s="39"/>
      <c r="C260" s="190" t="s">
        <v>426</v>
      </c>
      <c r="D260" s="190" t="s">
        <v>156</v>
      </c>
      <c r="E260" s="191" t="s">
        <v>427</v>
      </c>
      <c r="F260" s="192" t="s">
        <v>428</v>
      </c>
      <c r="G260" s="193" t="s">
        <v>159</v>
      </c>
      <c r="H260" s="194">
        <v>150</v>
      </c>
      <c r="I260" s="195"/>
      <c r="J260" s="196">
        <f>ROUND(I260*H260,2)</f>
        <v>0</v>
      </c>
      <c r="K260" s="192" t="s">
        <v>160</v>
      </c>
      <c r="L260" s="59"/>
      <c r="M260" s="197" t="s">
        <v>21</v>
      </c>
      <c r="N260" s="198" t="s">
        <v>45</v>
      </c>
      <c r="O260" s="40"/>
      <c r="P260" s="199">
        <f>O260*H260</f>
        <v>0</v>
      </c>
      <c r="Q260" s="199">
        <v>0.08425</v>
      </c>
      <c r="R260" s="199">
        <f>Q260*H260</f>
        <v>12.637500000000001</v>
      </c>
      <c r="S260" s="199">
        <v>0</v>
      </c>
      <c r="T260" s="200">
        <f>S260*H260</f>
        <v>0</v>
      </c>
      <c r="AR260" s="22" t="s">
        <v>161</v>
      </c>
      <c r="AT260" s="22" t="s">
        <v>156</v>
      </c>
      <c r="AU260" s="22" t="s">
        <v>84</v>
      </c>
      <c r="AY260" s="22" t="s">
        <v>154</v>
      </c>
      <c r="BE260" s="201">
        <f>IF(N260="základní",J260,0)</f>
        <v>0</v>
      </c>
      <c r="BF260" s="201">
        <f>IF(N260="snížená",J260,0)</f>
        <v>0</v>
      </c>
      <c r="BG260" s="201">
        <f>IF(N260="zákl. přenesená",J260,0)</f>
        <v>0</v>
      </c>
      <c r="BH260" s="201">
        <f>IF(N260="sníž. přenesená",J260,0)</f>
        <v>0</v>
      </c>
      <c r="BI260" s="201">
        <f>IF(N260="nulová",J260,0)</f>
        <v>0</v>
      </c>
      <c r="BJ260" s="22" t="s">
        <v>82</v>
      </c>
      <c r="BK260" s="201">
        <f>ROUND(I260*H260,2)</f>
        <v>0</v>
      </c>
      <c r="BL260" s="22" t="s">
        <v>161</v>
      </c>
      <c r="BM260" s="22" t="s">
        <v>429</v>
      </c>
    </row>
    <row r="261" spans="2:63" s="10" customFormat="1" ht="29.85" customHeight="1">
      <c r="B261" s="174"/>
      <c r="C261" s="175"/>
      <c r="D261" s="176" t="s">
        <v>73</v>
      </c>
      <c r="E261" s="188" t="s">
        <v>186</v>
      </c>
      <c r="F261" s="188" t="s">
        <v>430</v>
      </c>
      <c r="G261" s="175"/>
      <c r="H261" s="175"/>
      <c r="I261" s="178"/>
      <c r="J261" s="189">
        <f>BK261</f>
        <v>0</v>
      </c>
      <c r="K261" s="175"/>
      <c r="L261" s="180"/>
      <c r="M261" s="181"/>
      <c r="N261" s="182"/>
      <c r="O261" s="182"/>
      <c r="P261" s="183">
        <f>SUM(P262:P316)</f>
        <v>0</v>
      </c>
      <c r="Q261" s="182"/>
      <c r="R261" s="183">
        <f>SUM(R262:R316)</f>
        <v>95.66403557</v>
      </c>
      <c r="S261" s="182"/>
      <c r="T261" s="184">
        <f>SUM(T262:T316)</f>
        <v>0</v>
      </c>
      <c r="AR261" s="185" t="s">
        <v>82</v>
      </c>
      <c r="AT261" s="186" t="s">
        <v>73</v>
      </c>
      <c r="AU261" s="186" t="s">
        <v>82</v>
      </c>
      <c r="AY261" s="185" t="s">
        <v>154</v>
      </c>
      <c r="BK261" s="187">
        <f>SUM(BK262:BK316)</f>
        <v>0</v>
      </c>
    </row>
    <row r="262" spans="2:65" s="1" customFormat="1" ht="38.25" customHeight="1">
      <c r="B262" s="39"/>
      <c r="C262" s="190" t="s">
        <v>431</v>
      </c>
      <c r="D262" s="190" t="s">
        <v>156</v>
      </c>
      <c r="E262" s="191" t="s">
        <v>432</v>
      </c>
      <c r="F262" s="192" t="s">
        <v>433</v>
      </c>
      <c r="G262" s="193" t="s">
        <v>159</v>
      </c>
      <c r="H262" s="194">
        <v>284.3</v>
      </c>
      <c r="I262" s="195"/>
      <c r="J262" s="196">
        <f>ROUND(I262*H262,2)</f>
        <v>0</v>
      </c>
      <c r="K262" s="192" t="s">
        <v>160</v>
      </c>
      <c r="L262" s="59"/>
      <c r="M262" s="197" t="s">
        <v>21</v>
      </c>
      <c r="N262" s="198" t="s">
        <v>45</v>
      </c>
      <c r="O262" s="40"/>
      <c r="P262" s="199">
        <f>O262*H262</f>
        <v>0</v>
      </c>
      <c r="Q262" s="199">
        <v>0.01838</v>
      </c>
      <c r="R262" s="199">
        <f>Q262*H262</f>
        <v>5.225434</v>
      </c>
      <c r="S262" s="199">
        <v>0</v>
      </c>
      <c r="T262" s="200">
        <f>S262*H262</f>
        <v>0</v>
      </c>
      <c r="AR262" s="22" t="s">
        <v>161</v>
      </c>
      <c r="AT262" s="22" t="s">
        <v>156</v>
      </c>
      <c r="AU262" s="22" t="s">
        <v>84</v>
      </c>
      <c r="AY262" s="22" t="s">
        <v>154</v>
      </c>
      <c r="BE262" s="201">
        <f>IF(N262="základní",J262,0)</f>
        <v>0</v>
      </c>
      <c r="BF262" s="201">
        <f>IF(N262="snížená",J262,0)</f>
        <v>0</v>
      </c>
      <c r="BG262" s="201">
        <f>IF(N262="zákl. přenesená",J262,0)</f>
        <v>0</v>
      </c>
      <c r="BH262" s="201">
        <f>IF(N262="sníž. přenesená",J262,0)</f>
        <v>0</v>
      </c>
      <c r="BI262" s="201">
        <f>IF(N262="nulová",J262,0)</f>
        <v>0</v>
      </c>
      <c r="BJ262" s="22" t="s">
        <v>82</v>
      </c>
      <c r="BK262" s="201">
        <f>ROUND(I262*H262,2)</f>
        <v>0</v>
      </c>
      <c r="BL262" s="22" t="s">
        <v>161</v>
      </c>
      <c r="BM262" s="22" t="s">
        <v>434</v>
      </c>
    </row>
    <row r="263" spans="2:51" s="11" customFormat="1" ht="13.5">
      <c r="B263" s="202"/>
      <c r="C263" s="203"/>
      <c r="D263" s="204" t="s">
        <v>167</v>
      </c>
      <c r="E263" s="205" t="s">
        <v>21</v>
      </c>
      <c r="F263" s="206" t="s">
        <v>257</v>
      </c>
      <c r="G263" s="203"/>
      <c r="H263" s="207">
        <v>358</v>
      </c>
      <c r="I263" s="208"/>
      <c r="J263" s="203"/>
      <c r="K263" s="203"/>
      <c r="L263" s="209"/>
      <c r="M263" s="210"/>
      <c r="N263" s="211"/>
      <c r="O263" s="211"/>
      <c r="P263" s="211"/>
      <c r="Q263" s="211"/>
      <c r="R263" s="211"/>
      <c r="S263" s="211"/>
      <c r="T263" s="212"/>
      <c r="AT263" s="213" t="s">
        <v>167</v>
      </c>
      <c r="AU263" s="213" t="s">
        <v>84</v>
      </c>
      <c r="AV263" s="11" t="s">
        <v>84</v>
      </c>
      <c r="AW263" s="11" t="s">
        <v>37</v>
      </c>
      <c r="AX263" s="11" t="s">
        <v>74</v>
      </c>
      <c r="AY263" s="213" t="s">
        <v>154</v>
      </c>
    </row>
    <row r="264" spans="2:51" s="11" customFormat="1" ht="13.5">
      <c r="B264" s="202"/>
      <c r="C264" s="203"/>
      <c r="D264" s="204" t="s">
        <v>167</v>
      </c>
      <c r="E264" s="205" t="s">
        <v>21</v>
      </c>
      <c r="F264" s="206" t="s">
        <v>435</v>
      </c>
      <c r="G264" s="203"/>
      <c r="H264" s="207">
        <v>-73.7</v>
      </c>
      <c r="I264" s="208"/>
      <c r="J264" s="203"/>
      <c r="K264" s="203"/>
      <c r="L264" s="209"/>
      <c r="M264" s="210"/>
      <c r="N264" s="211"/>
      <c r="O264" s="211"/>
      <c r="P264" s="211"/>
      <c r="Q264" s="211"/>
      <c r="R264" s="211"/>
      <c r="S264" s="211"/>
      <c r="T264" s="212"/>
      <c r="AT264" s="213" t="s">
        <v>167</v>
      </c>
      <c r="AU264" s="213" t="s">
        <v>84</v>
      </c>
      <c r="AV264" s="11" t="s">
        <v>84</v>
      </c>
      <c r="AW264" s="11" t="s">
        <v>37</v>
      </c>
      <c r="AX264" s="11" t="s">
        <v>74</v>
      </c>
      <c r="AY264" s="213" t="s">
        <v>154</v>
      </c>
    </row>
    <row r="265" spans="2:51" s="12" customFormat="1" ht="13.5">
      <c r="B265" s="214"/>
      <c r="C265" s="215"/>
      <c r="D265" s="204" t="s">
        <v>167</v>
      </c>
      <c r="E265" s="216" t="s">
        <v>21</v>
      </c>
      <c r="F265" s="217" t="s">
        <v>170</v>
      </c>
      <c r="G265" s="215"/>
      <c r="H265" s="218">
        <v>284.3</v>
      </c>
      <c r="I265" s="219"/>
      <c r="J265" s="215"/>
      <c r="K265" s="215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167</v>
      </c>
      <c r="AU265" s="224" t="s">
        <v>84</v>
      </c>
      <c r="AV265" s="12" t="s">
        <v>161</v>
      </c>
      <c r="AW265" s="12" t="s">
        <v>37</v>
      </c>
      <c r="AX265" s="12" t="s">
        <v>82</v>
      </c>
      <c r="AY265" s="224" t="s">
        <v>154</v>
      </c>
    </row>
    <row r="266" spans="2:65" s="1" customFormat="1" ht="16.5" customHeight="1">
      <c r="B266" s="39"/>
      <c r="C266" s="190" t="s">
        <v>436</v>
      </c>
      <c r="D266" s="190" t="s">
        <v>156</v>
      </c>
      <c r="E266" s="191" t="s">
        <v>437</v>
      </c>
      <c r="F266" s="192" t="s">
        <v>438</v>
      </c>
      <c r="G266" s="193" t="s">
        <v>159</v>
      </c>
      <c r="H266" s="194">
        <v>3.5</v>
      </c>
      <c r="I266" s="195"/>
      <c r="J266" s="196">
        <f>ROUND(I266*H266,2)</f>
        <v>0</v>
      </c>
      <c r="K266" s="192" t="s">
        <v>160</v>
      </c>
      <c r="L266" s="59"/>
      <c r="M266" s="197" t="s">
        <v>21</v>
      </c>
      <c r="N266" s="198" t="s">
        <v>45</v>
      </c>
      <c r="O266" s="40"/>
      <c r="P266" s="199">
        <f>O266*H266</f>
        <v>0</v>
      </c>
      <c r="Q266" s="199">
        <v>0.04</v>
      </c>
      <c r="R266" s="199">
        <f>Q266*H266</f>
        <v>0.14</v>
      </c>
      <c r="S266" s="199">
        <v>0</v>
      </c>
      <c r="T266" s="200">
        <f>S266*H266</f>
        <v>0</v>
      </c>
      <c r="AR266" s="22" t="s">
        <v>161</v>
      </c>
      <c r="AT266" s="22" t="s">
        <v>156</v>
      </c>
      <c r="AU266" s="22" t="s">
        <v>84</v>
      </c>
      <c r="AY266" s="22" t="s">
        <v>154</v>
      </c>
      <c r="BE266" s="201">
        <f>IF(N266="základní",J266,0)</f>
        <v>0</v>
      </c>
      <c r="BF266" s="201">
        <f>IF(N266="snížená",J266,0)</f>
        <v>0</v>
      </c>
      <c r="BG266" s="201">
        <f>IF(N266="zákl. přenesená",J266,0)</f>
        <v>0</v>
      </c>
      <c r="BH266" s="201">
        <f>IF(N266="sníž. přenesená",J266,0)</f>
        <v>0</v>
      </c>
      <c r="BI266" s="201">
        <f>IF(N266="nulová",J266,0)</f>
        <v>0</v>
      </c>
      <c r="BJ266" s="22" t="s">
        <v>82</v>
      </c>
      <c r="BK266" s="201">
        <f>ROUND(I266*H266,2)</f>
        <v>0</v>
      </c>
      <c r="BL266" s="22" t="s">
        <v>161</v>
      </c>
      <c r="BM266" s="22" t="s">
        <v>439</v>
      </c>
    </row>
    <row r="267" spans="2:51" s="11" customFormat="1" ht="13.5">
      <c r="B267" s="202"/>
      <c r="C267" s="203"/>
      <c r="D267" s="204" t="s">
        <v>167</v>
      </c>
      <c r="E267" s="205" t="s">
        <v>21</v>
      </c>
      <c r="F267" s="206" t="s">
        <v>440</v>
      </c>
      <c r="G267" s="203"/>
      <c r="H267" s="207">
        <v>5</v>
      </c>
      <c r="I267" s="208"/>
      <c r="J267" s="203"/>
      <c r="K267" s="203"/>
      <c r="L267" s="209"/>
      <c r="M267" s="210"/>
      <c r="N267" s="211"/>
      <c r="O267" s="211"/>
      <c r="P267" s="211"/>
      <c r="Q267" s="211"/>
      <c r="R267" s="211"/>
      <c r="S267" s="211"/>
      <c r="T267" s="212"/>
      <c r="AT267" s="213" t="s">
        <v>167</v>
      </c>
      <c r="AU267" s="213" t="s">
        <v>84</v>
      </c>
      <c r="AV267" s="11" t="s">
        <v>84</v>
      </c>
      <c r="AW267" s="11" t="s">
        <v>37</v>
      </c>
      <c r="AX267" s="11" t="s">
        <v>74</v>
      </c>
      <c r="AY267" s="213" t="s">
        <v>154</v>
      </c>
    </row>
    <row r="268" spans="2:51" s="11" customFormat="1" ht="13.5">
      <c r="B268" s="202"/>
      <c r="C268" s="203"/>
      <c r="D268" s="204" t="s">
        <v>167</v>
      </c>
      <c r="E268" s="205" t="s">
        <v>21</v>
      </c>
      <c r="F268" s="206" t="s">
        <v>441</v>
      </c>
      <c r="G268" s="203"/>
      <c r="H268" s="207">
        <v>-1.5</v>
      </c>
      <c r="I268" s="208"/>
      <c r="J268" s="203"/>
      <c r="K268" s="203"/>
      <c r="L268" s="209"/>
      <c r="M268" s="210"/>
      <c r="N268" s="211"/>
      <c r="O268" s="211"/>
      <c r="P268" s="211"/>
      <c r="Q268" s="211"/>
      <c r="R268" s="211"/>
      <c r="S268" s="211"/>
      <c r="T268" s="212"/>
      <c r="AT268" s="213" t="s">
        <v>167</v>
      </c>
      <c r="AU268" s="213" t="s">
        <v>84</v>
      </c>
      <c r="AV268" s="11" t="s">
        <v>84</v>
      </c>
      <c r="AW268" s="11" t="s">
        <v>37</v>
      </c>
      <c r="AX268" s="11" t="s">
        <v>74</v>
      </c>
      <c r="AY268" s="213" t="s">
        <v>154</v>
      </c>
    </row>
    <row r="269" spans="2:51" s="12" customFormat="1" ht="13.5">
      <c r="B269" s="214"/>
      <c r="C269" s="215"/>
      <c r="D269" s="204" t="s">
        <v>167</v>
      </c>
      <c r="E269" s="216" t="s">
        <v>21</v>
      </c>
      <c r="F269" s="217" t="s">
        <v>170</v>
      </c>
      <c r="G269" s="215"/>
      <c r="H269" s="218">
        <v>3.5</v>
      </c>
      <c r="I269" s="219"/>
      <c r="J269" s="215"/>
      <c r="K269" s="215"/>
      <c r="L269" s="220"/>
      <c r="M269" s="221"/>
      <c r="N269" s="222"/>
      <c r="O269" s="222"/>
      <c r="P269" s="222"/>
      <c r="Q269" s="222"/>
      <c r="R269" s="222"/>
      <c r="S269" s="222"/>
      <c r="T269" s="223"/>
      <c r="AT269" s="224" t="s">
        <v>167</v>
      </c>
      <c r="AU269" s="224" t="s">
        <v>84</v>
      </c>
      <c r="AV269" s="12" t="s">
        <v>161</v>
      </c>
      <c r="AW269" s="12" t="s">
        <v>37</v>
      </c>
      <c r="AX269" s="12" t="s">
        <v>82</v>
      </c>
      <c r="AY269" s="224" t="s">
        <v>154</v>
      </c>
    </row>
    <row r="270" spans="2:65" s="1" customFormat="1" ht="38.25" customHeight="1">
      <c r="B270" s="39"/>
      <c r="C270" s="190" t="s">
        <v>442</v>
      </c>
      <c r="D270" s="190" t="s">
        <v>156</v>
      </c>
      <c r="E270" s="191" t="s">
        <v>443</v>
      </c>
      <c r="F270" s="192" t="s">
        <v>444</v>
      </c>
      <c r="G270" s="193" t="s">
        <v>159</v>
      </c>
      <c r="H270" s="194">
        <v>565.92</v>
      </c>
      <c r="I270" s="195"/>
      <c r="J270" s="196">
        <f>ROUND(I270*H270,2)</f>
        <v>0</v>
      </c>
      <c r="K270" s="192" t="s">
        <v>160</v>
      </c>
      <c r="L270" s="59"/>
      <c r="M270" s="197" t="s">
        <v>21</v>
      </c>
      <c r="N270" s="198" t="s">
        <v>45</v>
      </c>
      <c r="O270" s="40"/>
      <c r="P270" s="199">
        <f>O270*H270</f>
        <v>0</v>
      </c>
      <c r="Q270" s="199">
        <v>0.01838</v>
      </c>
      <c r="R270" s="199">
        <f>Q270*H270</f>
        <v>10.401609599999999</v>
      </c>
      <c r="S270" s="199">
        <v>0</v>
      </c>
      <c r="T270" s="200">
        <f>S270*H270</f>
        <v>0</v>
      </c>
      <c r="AR270" s="22" t="s">
        <v>161</v>
      </c>
      <c r="AT270" s="22" t="s">
        <v>156</v>
      </c>
      <c r="AU270" s="22" t="s">
        <v>84</v>
      </c>
      <c r="AY270" s="22" t="s">
        <v>154</v>
      </c>
      <c r="BE270" s="201">
        <f>IF(N270="základní",J270,0)</f>
        <v>0</v>
      </c>
      <c r="BF270" s="201">
        <f>IF(N270="snížená",J270,0)</f>
        <v>0</v>
      </c>
      <c r="BG270" s="201">
        <f>IF(N270="zákl. přenesená",J270,0)</f>
        <v>0</v>
      </c>
      <c r="BH270" s="201">
        <f>IF(N270="sníž. přenesená",J270,0)</f>
        <v>0</v>
      </c>
      <c r="BI270" s="201">
        <f>IF(N270="nulová",J270,0)</f>
        <v>0</v>
      </c>
      <c r="BJ270" s="22" t="s">
        <v>82</v>
      </c>
      <c r="BK270" s="201">
        <f>ROUND(I270*H270,2)</f>
        <v>0</v>
      </c>
      <c r="BL270" s="22" t="s">
        <v>161</v>
      </c>
      <c r="BM270" s="22" t="s">
        <v>445</v>
      </c>
    </row>
    <row r="271" spans="2:51" s="11" customFormat="1" ht="13.5">
      <c r="B271" s="202"/>
      <c r="C271" s="203"/>
      <c r="D271" s="204" t="s">
        <v>167</v>
      </c>
      <c r="E271" s="205" t="s">
        <v>21</v>
      </c>
      <c r="F271" s="206" t="s">
        <v>446</v>
      </c>
      <c r="G271" s="203"/>
      <c r="H271" s="207">
        <v>1255</v>
      </c>
      <c r="I271" s="208"/>
      <c r="J271" s="203"/>
      <c r="K271" s="203"/>
      <c r="L271" s="209"/>
      <c r="M271" s="210"/>
      <c r="N271" s="211"/>
      <c r="O271" s="211"/>
      <c r="P271" s="211"/>
      <c r="Q271" s="211"/>
      <c r="R271" s="211"/>
      <c r="S271" s="211"/>
      <c r="T271" s="212"/>
      <c r="AT271" s="213" t="s">
        <v>167</v>
      </c>
      <c r="AU271" s="213" t="s">
        <v>84</v>
      </c>
      <c r="AV271" s="11" t="s">
        <v>84</v>
      </c>
      <c r="AW271" s="11" t="s">
        <v>37</v>
      </c>
      <c r="AX271" s="11" t="s">
        <v>74</v>
      </c>
      <c r="AY271" s="213" t="s">
        <v>154</v>
      </c>
    </row>
    <row r="272" spans="2:51" s="11" customFormat="1" ht="13.5">
      <c r="B272" s="202"/>
      <c r="C272" s="203"/>
      <c r="D272" s="204" t="s">
        <v>167</v>
      </c>
      <c r="E272" s="205" t="s">
        <v>21</v>
      </c>
      <c r="F272" s="206" t="s">
        <v>447</v>
      </c>
      <c r="G272" s="203"/>
      <c r="H272" s="207">
        <v>-70.3</v>
      </c>
      <c r="I272" s="208"/>
      <c r="J272" s="203"/>
      <c r="K272" s="203"/>
      <c r="L272" s="209"/>
      <c r="M272" s="210"/>
      <c r="N272" s="211"/>
      <c r="O272" s="211"/>
      <c r="P272" s="211"/>
      <c r="Q272" s="211"/>
      <c r="R272" s="211"/>
      <c r="S272" s="211"/>
      <c r="T272" s="212"/>
      <c r="AT272" s="213" t="s">
        <v>167</v>
      </c>
      <c r="AU272" s="213" t="s">
        <v>84</v>
      </c>
      <c r="AV272" s="11" t="s">
        <v>84</v>
      </c>
      <c r="AW272" s="11" t="s">
        <v>37</v>
      </c>
      <c r="AX272" s="11" t="s">
        <v>74</v>
      </c>
      <c r="AY272" s="213" t="s">
        <v>154</v>
      </c>
    </row>
    <row r="273" spans="2:51" s="11" customFormat="1" ht="13.5">
      <c r="B273" s="202"/>
      <c r="C273" s="203"/>
      <c r="D273" s="204" t="s">
        <v>167</v>
      </c>
      <c r="E273" s="205" t="s">
        <v>21</v>
      </c>
      <c r="F273" s="206" t="s">
        <v>448</v>
      </c>
      <c r="G273" s="203"/>
      <c r="H273" s="207">
        <v>-428</v>
      </c>
      <c r="I273" s="208"/>
      <c r="J273" s="203"/>
      <c r="K273" s="203"/>
      <c r="L273" s="209"/>
      <c r="M273" s="210"/>
      <c r="N273" s="211"/>
      <c r="O273" s="211"/>
      <c r="P273" s="211"/>
      <c r="Q273" s="211"/>
      <c r="R273" s="211"/>
      <c r="S273" s="211"/>
      <c r="T273" s="212"/>
      <c r="AT273" s="213" t="s">
        <v>167</v>
      </c>
      <c r="AU273" s="213" t="s">
        <v>84</v>
      </c>
      <c r="AV273" s="11" t="s">
        <v>84</v>
      </c>
      <c r="AW273" s="11" t="s">
        <v>37</v>
      </c>
      <c r="AX273" s="11" t="s">
        <v>74</v>
      </c>
      <c r="AY273" s="213" t="s">
        <v>154</v>
      </c>
    </row>
    <row r="274" spans="2:51" s="11" customFormat="1" ht="13.5">
      <c r="B274" s="202"/>
      <c r="C274" s="203"/>
      <c r="D274" s="204" t="s">
        <v>167</v>
      </c>
      <c r="E274" s="205" t="s">
        <v>21</v>
      </c>
      <c r="F274" s="206" t="s">
        <v>449</v>
      </c>
      <c r="G274" s="203"/>
      <c r="H274" s="207">
        <v>-7</v>
      </c>
      <c r="I274" s="208"/>
      <c r="J274" s="203"/>
      <c r="K274" s="203"/>
      <c r="L274" s="209"/>
      <c r="M274" s="210"/>
      <c r="N274" s="211"/>
      <c r="O274" s="211"/>
      <c r="P274" s="211"/>
      <c r="Q274" s="211"/>
      <c r="R274" s="211"/>
      <c r="S274" s="211"/>
      <c r="T274" s="212"/>
      <c r="AT274" s="213" t="s">
        <v>167</v>
      </c>
      <c r="AU274" s="213" t="s">
        <v>84</v>
      </c>
      <c r="AV274" s="11" t="s">
        <v>84</v>
      </c>
      <c r="AW274" s="11" t="s">
        <v>37</v>
      </c>
      <c r="AX274" s="11" t="s">
        <v>74</v>
      </c>
      <c r="AY274" s="213" t="s">
        <v>154</v>
      </c>
    </row>
    <row r="275" spans="2:51" s="11" customFormat="1" ht="13.5">
      <c r="B275" s="202"/>
      <c r="C275" s="203"/>
      <c r="D275" s="204" t="s">
        <v>167</v>
      </c>
      <c r="E275" s="205" t="s">
        <v>21</v>
      </c>
      <c r="F275" s="206" t="s">
        <v>450</v>
      </c>
      <c r="G275" s="203"/>
      <c r="H275" s="207">
        <v>-39</v>
      </c>
      <c r="I275" s="208"/>
      <c r="J275" s="203"/>
      <c r="K275" s="203"/>
      <c r="L275" s="209"/>
      <c r="M275" s="210"/>
      <c r="N275" s="211"/>
      <c r="O275" s="211"/>
      <c r="P275" s="211"/>
      <c r="Q275" s="211"/>
      <c r="R275" s="211"/>
      <c r="S275" s="211"/>
      <c r="T275" s="212"/>
      <c r="AT275" s="213" t="s">
        <v>167</v>
      </c>
      <c r="AU275" s="213" t="s">
        <v>84</v>
      </c>
      <c r="AV275" s="11" t="s">
        <v>84</v>
      </c>
      <c r="AW275" s="11" t="s">
        <v>37</v>
      </c>
      <c r="AX275" s="11" t="s">
        <v>74</v>
      </c>
      <c r="AY275" s="213" t="s">
        <v>154</v>
      </c>
    </row>
    <row r="276" spans="2:51" s="11" customFormat="1" ht="13.5">
      <c r="B276" s="202"/>
      <c r="C276" s="203"/>
      <c r="D276" s="204" t="s">
        <v>167</v>
      </c>
      <c r="E276" s="205" t="s">
        <v>21</v>
      </c>
      <c r="F276" s="206" t="s">
        <v>451</v>
      </c>
      <c r="G276" s="203"/>
      <c r="H276" s="207">
        <v>-144.78</v>
      </c>
      <c r="I276" s="208"/>
      <c r="J276" s="203"/>
      <c r="K276" s="203"/>
      <c r="L276" s="209"/>
      <c r="M276" s="210"/>
      <c r="N276" s="211"/>
      <c r="O276" s="211"/>
      <c r="P276" s="211"/>
      <c r="Q276" s="211"/>
      <c r="R276" s="211"/>
      <c r="S276" s="211"/>
      <c r="T276" s="212"/>
      <c r="AT276" s="213" t="s">
        <v>167</v>
      </c>
      <c r="AU276" s="213" t="s">
        <v>84</v>
      </c>
      <c r="AV276" s="11" t="s">
        <v>84</v>
      </c>
      <c r="AW276" s="11" t="s">
        <v>37</v>
      </c>
      <c r="AX276" s="11" t="s">
        <v>74</v>
      </c>
      <c r="AY276" s="213" t="s">
        <v>154</v>
      </c>
    </row>
    <row r="277" spans="2:51" s="12" customFormat="1" ht="13.5">
      <c r="B277" s="214"/>
      <c r="C277" s="215"/>
      <c r="D277" s="204" t="s">
        <v>167</v>
      </c>
      <c r="E277" s="216" t="s">
        <v>21</v>
      </c>
      <c r="F277" s="217" t="s">
        <v>170</v>
      </c>
      <c r="G277" s="215"/>
      <c r="H277" s="218">
        <v>565.92</v>
      </c>
      <c r="I277" s="219"/>
      <c r="J277" s="215"/>
      <c r="K277" s="215"/>
      <c r="L277" s="220"/>
      <c r="M277" s="221"/>
      <c r="N277" s="222"/>
      <c r="O277" s="222"/>
      <c r="P277" s="222"/>
      <c r="Q277" s="222"/>
      <c r="R277" s="222"/>
      <c r="S277" s="222"/>
      <c r="T277" s="223"/>
      <c r="AT277" s="224" t="s">
        <v>167</v>
      </c>
      <c r="AU277" s="224" t="s">
        <v>84</v>
      </c>
      <c r="AV277" s="12" t="s">
        <v>161</v>
      </c>
      <c r="AW277" s="12" t="s">
        <v>37</v>
      </c>
      <c r="AX277" s="12" t="s">
        <v>82</v>
      </c>
      <c r="AY277" s="224" t="s">
        <v>154</v>
      </c>
    </row>
    <row r="278" spans="2:65" s="1" customFormat="1" ht="25.5" customHeight="1">
      <c r="B278" s="39"/>
      <c r="C278" s="190" t="s">
        <v>452</v>
      </c>
      <c r="D278" s="190" t="s">
        <v>156</v>
      </c>
      <c r="E278" s="191" t="s">
        <v>453</v>
      </c>
      <c r="F278" s="192" t="s">
        <v>454</v>
      </c>
      <c r="G278" s="193" t="s">
        <v>159</v>
      </c>
      <c r="H278" s="194">
        <v>842.28</v>
      </c>
      <c r="I278" s="195"/>
      <c r="J278" s="196">
        <f>ROUND(I278*H278,2)</f>
        <v>0</v>
      </c>
      <c r="K278" s="192" t="s">
        <v>160</v>
      </c>
      <c r="L278" s="59"/>
      <c r="M278" s="197" t="s">
        <v>21</v>
      </c>
      <c r="N278" s="198" t="s">
        <v>45</v>
      </c>
      <c r="O278" s="40"/>
      <c r="P278" s="199">
        <f>O278*H278</f>
        <v>0</v>
      </c>
      <c r="Q278" s="199">
        <v>0.0079</v>
      </c>
      <c r="R278" s="199">
        <f>Q278*H278</f>
        <v>6.654012000000001</v>
      </c>
      <c r="S278" s="199">
        <v>0</v>
      </c>
      <c r="T278" s="200">
        <f>S278*H278</f>
        <v>0</v>
      </c>
      <c r="AR278" s="22" t="s">
        <v>161</v>
      </c>
      <c r="AT278" s="22" t="s">
        <v>156</v>
      </c>
      <c r="AU278" s="22" t="s">
        <v>84</v>
      </c>
      <c r="AY278" s="22" t="s">
        <v>154</v>
      </c>
      <c r="BE278" s="201">
        <f>IF(N278="základní",J278,0)</f>
        <v>0</v>
      </c>
      <c r="BF278" s="201">
        <f>IF(N278="snížená",J278,0)</f>
        <v>0</v>
      </c>
      <c r="BG278" s="201">
        <f>IF(N278="zákl. přenesená",J278,0)</f>
        <v>0</v>
      </c>
      <c r="BH278" s="201">
        <f>IF(N278="sníž. přenesená",J278,0)</f>
        <v>0</v>
      </c>
      <c r="BI278" s="201">
        <f>IF(N278="nulová",J278,0)</f>
        <v>0</v>
      </c>
      <c r="BJ278" s="22" t="s">
        <v>82</v>
      </c>
      <c r="BK278" s="201">
        <f>ROUND(I278*H278,2)</f>
        <v>0</v>
      </c>
      <c r="BL278" s="22" t="s">
        <v>161</v>
      </c>
      <c r="BM278" s="22" t="s">
        <v>455</v>
      </c>
    </row>
    <row r="279" spans="2:51" s="11" customFormat="1" ht="13.5">
      <c r="B279" s="202"/>
      <c r="C279" s="203"/>
      <c r="D279" s="204" t="s">
        <v>167</v>
      </c>
      <c r="E279" s="205" t="s">
        <v>21</v>
      </c>
      <c r="F279" s="206" t="s">
        <v>456</v>
      </c>
      <c r="G279" s="203"/>
      <c r="H279" s="207">
        <v>1421.4</v>
      </c>
      <c r="I279" s="208"/>
      <c r="J279" s="203"/>
      <c r="K279" s="203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167</v>
      </c>
      <c r="AU279" s="213" t="s">
        <v>84</v>
      </c>
      <c r="AV279" s="11" t="s">
        <v>84</v>
      </c>
      <c r="AW279" s="11" t="s">
        <v>37</v>
      </c>
      <c r="AX279" s="11" t="s">
        <v>74</v>
      </c>
      <c r="AY279" s="213" t="s">
        <v>154</v>
      </c>
    </row>
    <row r="280" spans="2:51" s="11" customFormat="1" ht="13.5">
      <c r="B280" s="202"/>
      <c r="C280" s="203"/>
      <c r="D280" s="204" t="s">
        <v>167</v>
      </c>
      <c r="E280" s="205" t="s">
        <v>21</v>
      </c>
      <c r="F280" s="206" t="s">
        <v>457</v>
      </c>
      <c r="G280" s="203"/>
      <c r="H280" s="207">
        <v>-289.56</v>
      </c>
      <c r="I280" s="208"/>
      <c r="J280" s="203"/>
      <c r="K280" s="203"/>
      <c r="L280" s="209"/>
      <c r="M280" s="210"/>
      <c r="N280" s="211"/>
      <c r="O280" s="211"/>
      <c r="P280" s="211"/>
      <c r="Q280" s="211"/>
      <c r="R280" s="211"/>
      <c r="S280" s="211"/>
      <c r="T280" s="212"/>
      <c r="AT280" s="213" t="s">
        <v>167</v>
      </c>
      <c r="AU280" s="213" t="s">
        <v>84</v>
      </c>
      <c r="AV280" s="11" t="s">
        <v>84</v>
      </c>
      <c r="AW280" s="11" t="s">
        <v>37</v>
      </c>
      <c r="AX280" s="11" t="s">
        <v>74</v>
      </c>
      <c r="AY280" s="213" t="s">
        <v>154</v>
      </c>
    </row>
    <row r="281" spans="2:51" s="11" customFormat="1" ht="13.5">
      <c r="B281" s="202"/>
      <c r="C281" s="203"/>
      <c r="D281" s="204" t="s">
        <v>167</v>
      </c>
      <c r="E281" s="205" t="s">
        <v>21</v>
      </c>
      <c r="F281" s="206" t="s">
        <v>458</v>
      </c>
      <c r="G281" s="203"/>
      <c r="H281" s="207">
        <v>-289.56</v>
      </c>
      <c r="I281" s="208"/>
      <c r="J281" s="203"/>
      <c r="K281" s="203"/>
      <c r="L281" s="209"/>
      <c r="M281" s="210"/>
      <c r="N281" s="211"/>
      <c r="O281" s="211"/>
      <c r="P281" s="211"/>
      <c r="Q281" s="211"/>
      <c r="R281" s="211"/>
      <c r="S281" s="211"/>
      <c r="T281" s="212"/>
      <c r="AT281" s="213" t="s">
        <v>167</v>
      </c>
      <c r="AU281" s="213" t="s">
        <v>84</v>
      </c>
      <c r="AV281" s="11" t="s">
        <v>84</v>
      </c>
      <c r="AW281" s="11" t="s">
        <v>37</v>
      </c>
      <c r="AX281" s="11" t="s">
        <v>74</v>
      </c>
      <c r="AY281" s="213" t="s">
        <v>154</v>
      </c>
    </row>
    <row r="282" spans="2:51" s="12" customFormat="1" ht="13.5">
      <c r="B282" s="214"/>
      <c r="C282" s="215"/>
      <c r="D282" s="204" t="s">
        <v>167</v>
      </c>
      <c r="E282" s="216" t="s">
        <v>21</v>
      </c>
      <c r="F282" s="217" t="s">
        <v>170</v>
      </c>
      <c r="G282" s="215"/>
      <c r="H282" s="218">
        <v>842.28</v>
      </c>
      <c r="I282" s="219"/>
      <c r="J282" s="215"/>
      <c r="K282" s="215"/>
      <c r="L282" s="220"/>
      <c r="M282" s="221"/>
      <c r="N282" s="222"/>
      <c r="O282" s="222"/>
      <c r="P282" s="222"/>
      <c r="Q282" s="222"/>
      <c r="R282" s="222"/>
      <c r="S282" s="222"/>
      <c r="T282" s="223"/>
      <c r="AT282" s="224" t="s">
        <v>167</v>
      </c>
      <c r="AU282" s="224" t="s">
        <v>84</v>
      </c>
      <c r="AV282" s="12" t="s">
        <v>161</v>
      </c>
      <c r="AW282" s="12" t="s">
        <v>37</v>
      </c>
      <c r="AX282" s="12" t="s">
        <v>82</v>
      </c>
      <c r="AY282" s="224" t="s">
        <v>154</v>
      </c>
    </row>
    <row r="283" spans="2:65" s="1" customFormat="1" ht="25.5" customHeight="1">
      <c r="B283" s="39"/>
      <c r="C283" s="190" t="s">
        <v>459</v>
      </c>
      <c r="D283" s="190" t="s">
        <v>156</v>
      </c>
      <c r="E283" s="191" t="s">
        <v>460</v>
      </c>
      <c r="F283" s="192" t="s">
        <v>461</v>
      </c>
      <c r="G283" s="193" t="s">
        <v>159</v>
      </c>
      <c r="H283" s="194">
        <v>135</v>
      </c>
      <c r="I283" s="195"/>
      <c r="J283" s="196">
        <f>ROUND(I283*H283,2)</f>
        <v>0</v>
      </c>
      <c r="K283" s="192" t="s">
        <v>160</v>
      </c>
      <c r="L283" s="59"/>
      <c r="M283" s="197" t="s">
        <v>21</v>
      </c>
      <c r="N283" s="198" t="s">
        <v>45</v>
      </c>
      <c r="O283" s="40"/>
      <c r="P283" s="199">
        <f>O283*H283</f>
        <v>0</v>
      </c>
      <c r="Q283" s="199">
        <v>0.00438</v>
      </c>
      <c r="R283" s="199">
        <f>Q283*H283</f>
        <v>0.5913</v>
      </c>
      <c r="S283" s="199">
        <v>0</v>
      </c>
      <c r="T283" s="200">
        <f>S283*H283</f>
        <v>0</v>
      </c>
      <c r="AR283" s="22" t="s">
        <v>161</v>
      </c>
      <c r="AT283" s="22" t="s">
        <v>156</v>
      </c>
      <c r="AU283" s="22" t="s">
        <v>84</v>
      </c>
      <c r="AY283" s="22" t="s">
        <v>154</v>
      </c>
      <c r="BE283" s="201">
        <f>IF(N283="základní",J283,0)</f>
        <v>0</v>
      </c>
      <c r="BF283" s="201">
        <f>IF(N283="snížená",J283,0)</f>
        <v>0</v>
      </c>
      <c r="BG283" s="201">
        <f>IF(N283="zákl. přenesená",J283,0)</f>
        <v>0</v>
      </c>
      <c r="BH283" s="201">
        <f>IF(N283="sníž. přenesená",J283,0)</f>
        <v>0</v>
      </c>
      <c r="BI283" s="201">
        <f>IF(N283="nulová",J283,0)</f>
        <v>0</v>
      </c>
      <c r="BJ283" s="22" t="s">
        <v>82</v>
      </c>
      <c r="BK283" s="201">
        <f>ROUND(I283*H283,2)</f>
        <v>0</v>
      </c>
      <c r="BL283" s="22" t="s">
        <v>161</v>
      </c>
      <c r="BM283" s="22" t="s">
        <v>462</v>
      </c>
    </row>
    <row r="284" spans="2:65" s="1" customFormat="1" ht="25.5" customHeight="1">
      <c r="B284" s="39"/>
      <c r="C284" s="190" t="s">
        <v>463</v>
      </c>
      <c r="D284" s="190" t="s">
        <v>156</v>
      </c>
      <c r="E284" s="191" t="s">
        <v>464</v>
      </c>
      <c r="F284" s="192" t="s">
        <v>465</v>
      </c>
      <c r="G284" s="193" t="s">
        <v>159</v>
      </c>
      <c r="H284" s="194">
        <v>218.6</v>
      </c>
      <c r="I284" s="195"/>
      <c r="J284" s="196">
        <f>ROUND(I284*H284,2)</f>
        <v>0</v>
      </c>
      <c r="K284" s="192" t="s">
        <v>160</v>
      </c>
      <c r="L284" s="59"/>
      <c r="M284" s="197" t="s">
        <v>21</v>
      </c>
      <c r="N284" s="198" t="s">
        <v>45</v>
      </c>
      <c r="O284" s="40"/>
      <c r="P284" s="199">
        <f>O284*H284</f>
        <v>0</v>
      </c>
      <c r="Q284" s="199">
        <v>0.00931</v>
      </c>
      <c r="R284" s="199">
        <f>Q284*H284</f>
        <v>2.0351660000000003</v>
      </c>
      <c r="S284" s="199">
        <v>0</v>
      </c>
      <c r="T284" s="200">
        <f>S284*H284</f>
        <v>0</v>
      </c>
      <c r="AR284" s="22" t="s">
        <v>161</v>
      </c>
      <c r="AT284" s="22" t="s">
        <v>156</v>
      </c>
      <c r="AU284" s="22" t="s">
        <v>84</v>
      </c>
      <c r="AY284" s="22" t="s">
        <v>154</v>
      </c>
      <c r="BE284" s="201">
        <f>IF(N284="základní",J284,0)</f>
        <v>0</v>
      </c>
      <c r="BF284" s="201">
        <f>IF(N284="snížená",J284,0)</f>
        <v>0</v>
      </c>
      <c r="BG284" s="201">
        <f>IF(N284="zákl. přenesená",J284,0)</f>
        <v>0</v>
      </c>
      <c r="BH284" s="201">
        <f>IF(N284="sníž. přenesená",J284,0)</f>
        <v>0</v>
      </c>
      <c r="BI284" s="201">
        <f>IF(N284="nulová",J284,0)</f>
        <v>0</v>
      </c>
      <c r="BJ284" s="22" t="s">
        <v>82</v>
      </c>
      <c r="BK284" s="201">
        <f>ROUND(I284*H284,2)</f>
        <v>0</v>
      </c>
      <c r="BL284" s="22" t="s">
        <v>161</v>
      </c>
      <c r="BM284" s="22" t="s">
        <v>466</v>
      </c>
    </row>
    <row r="285" spans="2:51" s="11" customFormat="1" ht="13.5">
      <c r="B285" s="202"/>
      <c r="C285" s="203"/>
      <c r="D285" s="204" t="s">
        <v>167</v>
      </c>
      <c r="E285" s="205" t="s">
        <v>21</v>
      </c>
      <c r="F285" s="206" t="s">
        <v>467</v>
      </c>
      <c r="G285" s="203"/>
      <c r="H285" s="207">
        <v>122.5</v>
      </c>
      <c r="I285" s="208"/>
      <c r="J285" s="203"/>
      <c r="K285" s="203"/>
      <c r="L285" s="209"/>
      <c r="M285" s="210"/>
      <c r="N285" s="211"/>
      <c r="O285" s="211"/>
      <c r="P285" s="211"/>
      <c r="Q285" s="211"/>
      <c r="R285" s="211"/>
      <c r="S285" s="211"/>
      <c r="T285" s="212"/>
      <c r="AT285" s="213" t="s">
        <v>167</v>
      </c>
      <c r="AU285" s="213" t="s">
        <v>84</v>
      </c>
      <c r="AV285" s="11" t="s">
        <v>84</v>
      </c>
      <c r="AW285" s="11" t="s">
        <v>37</v>
      </c>
      <c r="AX285" s="11" t="s">
        <v>74</v>
      </c>
      <c r="AY285" s="213" t="s">
        <v>154</v>
      </c>
    </row>
    <row r="286" spans="2:51" s="11" customFormat="1" ht="13.5">
      <c r="B286" s="202"/>
      <c r="C286" s="203"/>
      <c r="D286" s="204" t="s">
        <v>167</v>
      </c>
      <c r="E286" s="205" t="s">
        <v>21</v>
      </c>
      <c r="F286" s="206" t="s">
        <v>468</v>
      </c>
      <c r="G286" s="203"/>
      <c r="H286" s="207">
        <v>130</v>
      </c>
      <c r="I286" s="208"/>
      <c r="J286" s="203"/>
      <c r="K286" s="203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167</v>
      </c>
      <c r="AU286" s="213" t="s">
        <v>84</v>
      </c>
      <c r="AV286" s="11" t="s">
        <v>84</v>
      </c>
      <c r="AW286" s="11" t="s">
        <v>37</v>
      </c>
      <c r="AX286" s="11" t="s">
        <v>74</v>
      </c>
      <c r="AY286" s="213" t="s">
        <v>154</v>
      </c>
    </row>
    <row r="287" spans="2:51" s="11" customFormat="1" ht="13.5">
      <c r="B287" s="202"/>
      <c r="C287" s="203"/>
      <c r="D287" s="204" t="s">
        <v>167</v>
      </c>
      <c r="E287" s="205" t="s">
        <v>21</v>
      </c>
      <c r="F287" s="206" t="s">
        <v>469</v>
      </c>
      <c r="G287" s="203"/>
      <c r="H287" s="207">
        <v>-33.9</v>
      </c>
      <c r="I287" s="208"/>
      <c r="J287" s="203"/>
      <c r="K287" s="203"/>
      <c r="L287" s="209"/>
      <c r="M287" s="210"/>
      <c r="N287" s="211"/>
      <c r="O287" s="211"/>
      <c r="P287" s="211"/>
      <c r="Q287" s="211"/>
      <c r="R287" s="211"/>
      <c r="S287" s="211"/>
      <c r="T287" s="212"/>
      <c r="AT287" s="213" t="s">
        <v>167</v>
      </c>
      <c r="AU287" s="213" t="s">
        <v>84</v>
      </c>
      <c r="AV287" s="11" t="s">
        <v>84</v>
      </c>
      <c r="AW287" s="11" t="s">
        <v>37</v>
      </c>
      <c r="AX287" s="11" t="s">
        <v>74</v>
      </c>
      <c r="AY287" s="213" t="s">
        <v>154</v>
      </c>
    </row>
    <row r="288" spans="2:51" s="12" customFormat="1" ht="13.5">
      <c r="B288" s="214"/>
      <c r="C288" s="215"/>
      <c r="D288" s="204" t="s">
        <v>167</v>
      </c>
      <c r="E288" s="216" t="s">
        <v>21</v>
      </c>
      <c r="F288" s="217" t="s">
        <v>170</v>
      </c>
      <c r="G288" s="215"/>
      <c r="H288" s="218">
        <v>218.6</v>
      </c>
      <c r="I288" s="219"/>
      <c r="J288" s="215"/>
      <c r="K288" s="215"/>
      <c r="L288" s="220"/>
      <c r="M288" s="221"/>
      <c r="N288" s="222"/>
      <c r="O288" s="222"/>
      <c r="P288" s="222"/>
      <c r="Q288" s="222"/>
      <c r="R288" s="222"/>
      <c r="S288" s="222"/>
      <c r="T288" s="223"/>
      <c r="AT288" s="224" t="s">
        <v>167</v>
      </c>
      <c r="AU288" s="224" t="s">
        <v>84</v>
      </c>
      <c r="AV288" s="12" t="s">
        <v>161</v>
      </c>
      <c r="AW288" s="12" t="s">
        <v>37</v>
      </c>
      <c r="AX288" s="12" t="s">
        <v>82</v>
      </c>
      <c r="AY288" s="224" t="s">
        <v>154</v>
      </c>
    </row>
    <row r="289" spans="2:65" s="1" customFormat="1" ht="16.5" customHeight="1">
      <c r="B289" s="39"/>
      <c r="C289" s="225" t="s">
        <v>470</v>
      </c>
      <c r="D289" s="225" t="s">
        <v>237</v>
      </c>
      <c r="E289" s="226" t="s">
        <v>471</v>
      </c>
      <c r="F289" s="227" t="s">
        <v>472</v>
      </c>
      <c r="G289" s="228" t="s">
        <v>159</v>
      </c>
      <c r="H289" s="229">
        <v>222.972</v>
      </c>
      <c r="I289" s="230"/>
      <c r="J289" s="231">
        <f>ROUND(I289*H289,2)</f>
        <v>0</v>
      </c>
      <c r="K289" s="227" t="s">
        <v>160</v>
      </c>
      <c r="L289" s="232"/>
      <c r="M289" s="233" t="s">
        <v>21</v>
      </c>
      <c r="N289" s="234" t="s">
        <v>45</v>
      </c>
      <c r="O289" s="40"/>
      <c r="P289" s="199">
        <f>O289*H289</f>
        <v>0</v>
      </c>
      <c r="Q289" s="199">
        <v>0.009</v>
      </c>
      <c r="R289" s="199">
        <f>Q289*H289</f>
        <v>2.006748</v>
      </c>
      <c r="S289" s="199">
        <v>0</v>
      </c>
      <c r="T289" s="200">
        <f>S289*H289</f>
        <v>0</v>
      </c>
      <c r="AR289" s="22" t="s">
        <v>198</v>
      </c>
      <c r="AT289" s="22" t="s">
        <v>237</v>
      </c>
      <c r="AU289" s="22" t="s">
        <v>84</v>
      </c>
      <c r="AY289" s="22" t="s">
        <v>154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22" t="s">
        <v>82</v>
      </c>
      <c r="BK289" s="201">
        <f>ROUND(I289*H289,2)</f>
        <v>0</v>
      </c>
      <c r="BL289" s="22" t="s">
        <v>161</v>
      </c>
      <c r="BM289" s="22" t="s">
        <v>473</v>
      </c>
    </row>
    <row r="290" spans="2:51" s="11" customFormat="1" ht="13.5">
      <c r="B290" s="202"/>
      <c r="C290" s="203"/>
      <c r="D290" s="204" t="s">
        <v>167</v>
      </c>
      <c r="E290" s="203"/>
      <c r="F290" s="206" t="s">
        <v>474</v>
      </c>
      <c r="G290" s="203"/>
      <c r="H290" s="207">
        <v>222.972</v>
      </c>
      <c r="I290" s="208"/>
      <c r="J290" s="203"/>
      <c r="K290" s="203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167</v>
      </c>
      <c r="AU290" s="213" t="s">
        <v>84</v>
      </c>
      <c r="AV290" s="11" t="s">
        <v>84</v>
      </c>
      <c r="AW290" s="11" t="s">
        <v>6</v>
      </c>
      <c r="AX290" s="11" t="s">
        <v>82</v>
      </c>
      <c r="AY290" s="213" t="s">
        <v>154</v>
      </c>
    </row>
    <row r="291" spans="2:65" s="1" customFormat="1" ht="38.25" customHeight="1">
      <c r="B291" s="39"/>
      <c r="C291" s="190" t="s">
        <v>475</v>
      </c>
      <c r="D291" s="190" t="s">
        <v>156</v>
      </c>
      <c r="E291" s="191" t="s">
        <v>476</v>
      </c>
      <c r="F291" s="192" t="s">
        <v>477</v>
      </c>
      <c r="G291" s="193" t="s">
        <v>376</v>
      </c>
      <c r="H291" s="194">
        <v>150</v>
      </c>
      <c r="I291" s="195"/>
      <c r="J291" s="196">
        <f>ROUND(I291*H291,2)</f>
        <v>0</v>
      </c>
      <c r="K291" s="192" t="s">
        <v>160</v>
      </c>
      <c r="L291" s="59"/>
      <c r="M291" s="197" t="s">
        <v>21</v>
      </c>
      <c r="N291" s="198" t="s">
        <v>45</v>
      </c>
      <c r="O291" s="40"/>
      <c r="P291" s="199">
        <f>O291*H291</f>
        <v>0</v>
      </c>
      <c r="Q291" s="199">
        <v>0.00339</v>
      </c>
      <c r="R291" s="199">
        <f>Q291*H291</f>
        <v>0.5085</v>
      </c>
      <c r="S291" s="199">
        <v>0</v>
      </c>
      <c r="T291" s="200">
        <f>S291*H291</f>
        <v>0</v>
      </c>
      <c r="AR291" s="22" t="s">
        <v>161</v>
      </c>
      <c r="AT291" s="22" t="s">
        <v>156</v>
      </c>
      <c r="AU291" s="22" t="s">
        <v>84</v>
      </c>
      <c r="AY291" s="22" t="s">
        <v>154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22" t="s">
        <v>82</v>
      </c>
      <c r="BK291" s="201">
        <f>ROUND(I291*H291,2)</f>
        <v>0</v>
      </c>
      <c r="BL291" s="22" t="s">
        <v>161</v>
      </c>
      <c r="BM291" s="22" t="s">
        <v>478</v>
      </c>
    </row>
    <row r="292" spans="2:65" s="1" customFormat="1" ht="16.5" customHeight="1">
      <c r="B292" s="39"/>
      <c r="C292" s="225" t="s">
        <v>479</v>
      </c>
      <c r="D292" s="225" t="s">
        <v>237</v>
      </c>
      <c r="E292" s="226" t="s">
        <v>480</v>
      </c>
      <c r="F292" s="227" t="s">
        <v>481</v>
      </c>
      <c r="G292" s="228" t="s">
        <v>159</v>
      </c>
      <c r="H292" s="229">
        <v>49.5</v>
      </c>
      <c r="I292" s="230"/>
      <c r="J292" s="231">
        <f>ROUND(I292*H292,2)</f>
        <v>0</v>
      </c>
      <c r="K292" s="227" t="s">
        <v>160</v>
      </c>
      <c r="L292" s="232"/>
      <c r="M292" s="233" t="s">
        <v>21</v>
      </c>
      <c r="N292" s="234" t="s">
        <v>45</v>
      </c>
      <c r="O292" s="40"/>
      <c r="P292" s="199">
        <f>O292*H292</f>
        <v>0</v>
      </c>
      <c r="Q292" s="199">
        <v>0.006</v>
      </c>
      <c r="R292" s="199">
        <f>Q292*H292</f>
        <v>0.297</v>
      </c>
      <c r="S292" s="199">
        <v>0</v>
      </c>
      <c r="T292" s="200">
        <f>S292*H292</f>
        <v>0</v>
      </c>
      <c r="AR292" s="22" t="s">
        <v>198</v>
      </c>
      <c r="AT292" s="22" t="s">
        <v>237</v>
      </c>
      <c r="AU292" s="22" t="s">
        <v>84</v>
      </c>
      <c r="AY292" s="22" t="s">
        <v>154</v>
      </c>
      <c r="BE292" s="201">
        <f>IF(N292="základní",J292,0)</f>
        <v>0</v>
      </c>
      <c r="BF292" s="201">
        <f>IF(N292="snížená",J292,0)</f>
        <v>0</v>
      </c>
      <c r="BG292" s="201">
        <f>IF(N292="zákl. přenesená",J292,0)</f>
        <v>0</v>
      </c>
      <c r="BH292" s="201">
        <f>IF(N292="sníž. přenesená",J292,0)</f>
        <v>0</v>
      </c>
      <c r="BI292" s="201">
        <f>IF(N292="nulová",J292,0)</f>
        <v>0</v>
      </c>
      <c r="BJ292" s="22" t="s">
        <v>82</v>
      </c>
      <c r="BK292" s="201">
        <f>ROUND(I292*H292,2)</f>
        <v>0</v>
      </c>
      <c r="BL292" s="22" t="s">
        <v>161</v>
      </c>
      <c r="BM292" s="22" t="s">
        <v>482</v>
      </c>
    </row>
    <row r="293" spans="2:51" s="11" customFormat="1" ht="13.5">
      <c r="B293" s="202"/>
      <c r="C293" s="203"/>
      <c r="D293" s="204" t="s">
        <v>167</v>
      </c>
      <c r="E293" s="205" t="s">
        <v>21</v>
      </c>
      <c r="F293" s="206" t="s">
        <v>483</v>
      </c>
      <c r="G293" s="203"/>
      <c r="H293" s="207">
        <v>45</v>
      </c>
      <c r="I293" s="208"/>
      <c r="J293" s="203"/>
      <c r="K293" s="203"/>
      <c r="L293" s="209"/>
      <c r="M293" s="210"/>
      <c r="N293" s="211"/>
      <c r="O293" s="211"/>
      <c r="P293" s="211"/>
      <c r="Q293" s="211"/>
      <c r="R293" s="211"/>
      <c r="S293" s="211"/>
      <c r="T293" s="212"/>
      <c r="AT293" s="213" t="s">
        <v>167</v>
      </c>
      <c r="AU293" s="213" t="s">
        <v>84</v>
      </c>
      <c r="AV293" s="11" t="s">
        <v>84</v>
      </c>
      <c r="AW293" s="11" t="s">
        <v>37</v>
      </c>
      <c r="AX293" s="11" t="s">
        <v>82</v>
      </c>
      <c r="AY293" s="213" t="s">
        <v>154</v>
      </c>
    </row>
    <row r="294" spans="2:51" s="11" customFormat="1" ht="13.5">
      <c r="B294" s="202"/>
      <c r="C294" s="203"/>
      <c r="D294" s="204" t="s">
        <v>167</v>
      </c>
      <c r="E294" s="203"/>
      <c r="F294" s="206" t="s">
        <v>484</v>
      </c>
      <c r="G294" s="203"/>
      <c r="H294" s="207">
        <v>49.5</v>
      </c>
      <c r="I294" s="208"/>
      <c r="J294" s="203"/>
      <c r="K294" s="203"/>
      <c r="L294" s="209"/>
      <c r="M294" s="210"/>
      <c r="N294" s="211"/>
      <c r="O294" s="211"/>
      <c r="P294" s="211"/>
      <c r="Q294" s="211"/>
      <c r="R294" s="211"/>
      <c r="S294" s="211"/>
      <c r="T294" s="212"/>
      <c r="AT294" s="213" t="s">
        <v>167</v>
      </c>
      <c r="AU294" s="213" t="s">
        <v>84</v>
      </c>
      <c r="AV294" s="11" t="s">
        <v>84</v>
      </c>
      <c r="AW294" s="11" t="s">
        <v>6</v>
      </c>
      <c r="AX294" s="11" t="s">
        <v>82</v>
      </c>
      <c r="AY294" s="213" t="s">
        <v>154</v>
      </c>
    </row>
    <row r="295" spans="2:65" s="1" customFormat="1" ht="25.5" customHeight="1">
      <c r="B295" s="39"/>
      <c r="C295" s="190" t="s">
        <v>485</v>
      </c>
      <c r="D295" s="190" t="s">
        <v>156</v>
      </c>
      <c r="E295" s="191" t="s">
        <v>486</v>
      </c>
      <c r="F295" s="192" t="s">
        <v>487</v>
      </c>
      <c r="G295" s="193" t="s">
        <v>376</v>
      </c>
      <c r="H295" s="194">
        <v>40</v>
      </c>
      <c r="I295" s="195"/>
      <c r="J295" s="196">
        <f>ROUND(I295*H295,2)</f>
        <v>0</v>
      </c>
      <c r="K295" s="192" t="s">
        <v>160</v>
      </c>
      <c r="L295" s="59"/>
      <c r="M295" s="197" t="s">
        <v>21</v>
      </c>
      <c r="N295" s="198" t="s">
        <v>45</v>
      </c>
      <c r="O295" s="40"/>
      <c r="P295" s="199">
        <f>O295*H295</f>
        <v>0</v>
      </c>
      <c r="Q295" s="199">
        <v>6E-05</v>
      </c>
      <c r="R295" s="199">
        <f>Q295*H295</f>
        <v>0.0024000000000000002</v>
      </c>
      <c r="S295" s="199">
        <v>0</v>
      </c>
      <c r="T295" s="200">
        <f>S295*H295</f>
        <v>0</v>
      </c>
      <c r="AR295" s="22" t="s">
        <v>161</v>
      </c>
      <c r="AT295" s="22" t="s">
        <v>156</v>
      </c>
      <c r="AU295" s="22" t="s">
        <v>84</v>
      </c>
      <c r="AY295" s="22" t="s">
        <v>154</v>
      </c>
      <c r="BE295" s="201">
        <f>IF(N295="základní",J295,0)</f>
        <v>0</v>
      </c>
      <c r="BF295" s="201">
        <f>IF(N295="snížená",J295,0)</f>
        <v>0</v>
      </c>
      <c r="BG295" s="201">
        <f>IF(N295="zákl. přenesená",J295,0)</f>
        <v>0</v>
      </c>
      <c r="BH295" s="201">
        <f>IF(N295="sníž. přenesená",J295,0)</f>
        <v>0</v>
      </c>
      <c r="BI295" s="201">
        <f>IF(N295="nulová",J295,0)</f>
        <v>0</v>
      </c>
      <c r="BJ295" s="22" t="s">
        <v>82</v>
      </c>
      <c r="BK295" s="201">
        <f>ROUND(I295*H295,2)</f>
        <v>0</v>
      </c>
      <c r="BL295" s="22" t="s">
        <v>161</v>
      </c>
      <c r="BM295" s="22" t="s">
        <v>488</v>
      </c>
    </row>
    <row r="296" spans="2:65" s="1" customFormat="1" ht="16.5" customHeight="1">
      <c r="B296" s="39"/>
      <c r="C296" s="225" t="s">
        <v>489</v>
      </c>
      <c r="D296" s="225" t="s">
        <v>237</v>
      </c>
      <c r="E296" s="226" t="s">
        <v>490</v>
      </c>
      <c r="F296" s="227" t="s">
        <v>491</v>
      </c>
      <c r="G296" s="228" t="s">
        <v>376</v>
      </c>
      <c r="H296" s="229">
        <v>42</v>
      </c>
      <c r="I296" s="230"/>
      <c r="J296" s="231">
        <f>ROUND(I296*H296,2)</f>
        <v>0</v>
      </c>
      <c r="K296" s="227" t="s">
        <v>160</v>
      </c>
      <c r="L296" s="232"/>
      <c r="M296" s="233" t="s">
        <v>21</v>
      </c>
      <c r="N296" s="234" t="s">
        <v>45</v>
      </c>
      <c r="O296" s="40"/>
      <c r="P296" s="199">
        <f>O296*H296</f>
        <v>0</v>
      </c>
      <c r="Q296" s="199">
        <v>0.00037</v>
      </c>
      <c r="R296" s="199">
        <f>Q296*H296</f>
        <v>0.01554</v>
      </c>
      <c r="S296" s="199">
        <v>0</v>
      </c>
      <c r="T296" s="200">
        <f>S296*H296</f>
        <v>0</v>
      </c>
      <c r="AR296" s="22" t="s">
        <v>198</v>
      </c>
      <c r="AT296" s="22" t="s">
        <v>237</v>
      </c>
      <c r="AU296" s="22" t="s">
        <v>84</v>
      </c>
      <c r="AY296" s="22" t="s">
        <v>154</v>
      </c>
      <c r="BE296" s="201">
        <f>IF(N296="základní",J296,0)</f>
        <v>0</v>
      </c>
      <c r="BF296" s="201">
        <f>IF(N296="snížená",J296,0)</f>
        <v>0</v>
      </c>
      <c r="BG296" s="201">
        <f>IF(N296="zákl. přenesená",J296,0)</f>
        <v>0</v>
      </c>
      <c r="BH296" s="201">
        <f>IF(N296="sníž. přenesená",J296,0)</f>
        <v>0</v>
      </c>
      <c r="BI296" s="201">
        <f>IF(N296="nulová",J296,0)</f>
        <v>0</v>
      </c>
      <c r="BJ296" s="22" t="s">
        <v>82</v>
      </c>
      <c r="BK296" s="201">
        <f>ROUND(I296*H296,2)</f>
        <v>0</v>
      </c>
      <c r="BL296" s="22" t="s">
        <v>161</v>
      </c>
      <c r="BM296" s="22" t="s">
        <v>492</v>
      </c>
    </row>
    <row r="297" spans="2:51" s="11" customFormat="1" ht="13.5">
      <c r="B297" s="202"/>
      <c r="C297" s="203"/>
      <c r="D297" s="204" t="s">
        <v>167</v>
      </c>
      <c r="E297" s="203"/>
      <c r="F297" s="206" t="s">
        <v>493</v>
      </c>
      <c r="G297" s="203"/>
      <c r="H297" s="207">
        <v>42</v>
      </c>
      <c r="I297" s="208"/>
      <c r="J297" s="203"/>
      <c r="K297" s="203"/>
      <c r="L297" s="209"/>
      <c r="M297" s="210"/>
      <c r="N297" s="211"/>
      <c r="O297" s="211"/>
      <c r="P297" s="211"/>
      <c r="Q297" s="211"/>
      <c r="R297" s="211"/>
      <c r="S297" s="211"/>
      <c r="T297" s="212"/>
      <c r="AT297" s="213" t="s">
        <v>167</v>
      </c>
      <c r="AU297" s="213" t="s">
        <v>84</v>
      </c>
      <c r="AV297" s="11" t="s">
        <v>84</v>
      </c>
      <c r="AW297" s="11" t="s">
        <v>6</v>
      </c>
      <c r="AX297" s="11" t="s">
        <v>82</v>
      </c>
      <c r="AY297" s="213" t="s">
        <v>154</v>
      </c>
    </row>
    <row r="298" spans="2:65" s="1" customFormat="1" ht="25.5" customHeight="1">
      <c r="B298" s="39"/>
      <c r="C298" s="190" t="s">
        <v>494</v>
      </c>
      <c r="D298" s="190" t="s">
        <v>156</v>
      </c>
      <c r="E298" s="191" t="s">
        <v>495</v>
      </c>
      <c r="F298" s="192" t="s">
        <v>496</v>
      </c>
      <c r="G298" s="193" t="s">
        <v>376</v>
      </c>
      <c r="H298" s="194">
        <v>225</v>
      </c>
      <c r="I298" s="195"/>
      <c r="J298" s="196">
        <f>ROUND(I298*H298,2)</f>
        <v>0</v>
      </c>
      <c r="K298" s="192" t="s">
        <v>160</v>
      </c>
      <c r="L298" s="59"/>
      <c r="M298" s="197" t="s">
        <v>21</v>
      </c>
      <c r="N298" s="198" t="s">
        <v>45</v>
      </c>
      <c r="O298" s="40"/>
      <c r="P298" s="199">
        <f>O298*H298</f>
        <v>0</v>
      </c>
      <c r="Q298" s="199">
        <v>0.00025</v>
      </c>
      <c r="R298" s="199">
        <f>Q298*H298</f>
        <v>0.05625</v>
      </c>
      <c r="S298" s="199">
        <v>0</v>
      </c>
      <c r="T298" s="200">
        <f>S298*H298</f>
        <v>0</v>
      </c>
      <c r="AR298" s="22" t="s">
        <v>161</v>
      </c>
      <c r="AT298" s="22" t="s">
        <v>156</v>
      </c>
      <c r="AU298" s="22" t="s">
        <v>84</v>
      </c>
      <c r="AY298" s="22" t="s">
        <v>154</v>
      </c>
      <c r="BE298" s="201">
        <f>IF(N298="základní",J298,0)</f>
        <v>0</v>
      </c>
      <c r="BF298" s="201">
        <f>IF(N298="snížená",J298,0)</f>
        <v>0</v>
      </c>
      <c r="BG298" s="201">
        <f>IF(N298="zákl. přenesená",J298,0)</f>
        <v>0</v>
      </c>
      <c r="BH298" s="201">
        <f>IF(N298="sníž. přenesená",J298,0)</f>
        <v>0</v>
      </c>
      <c r="BI298" s="201">
        <f>IF(N298="nulová",J298,0)</f>
        <v>0</v>
      </c>
      <c r="BJ298" s="22" t="s">
        <v>82</v>
      </c>
      <c r="BK298" s="201">
        <f>ROUND(I298*H298,2)</f>
        <v>0</v>
      </c>
      <c r="BL298" s="22" t="s">
        <v>161</v>
      </c>
      <c r="BM298" s="22" t="s">
        <v>497</v>
      </c>
    </row>
    <row r="299" spans="2:65" s="1" customFormat="1" ht="16.5" customHeight="1">
      <c r="B299" s="39"/>
      <c r="C299" s="225" t="s">
        <v>498</v>
      </c>
      <c r="D299" s="225" t="s">
        <v>237</v>
      </c>
      <c r="E299" s="226" t="s">
        <v>499</v>
      </c>
      <c r="F299" s="227" t="s">
        <v>500</v>
      </c>
      <c r="G299" s="228" t="s">
        <v>376</v>
      </c>
      <c r="H299" s="229">
        <v>135</v>
      </c>
      <c r="I299" s="230"/>
      <c r="J299" s="231">
        <f>ROUND(I299*H299,2)</f>
        <v>0</v>
      </c>
      <c r="K299" s="227" t="s">
        <v>160</v>
      </c>
      <c r="L299" s="232"/>
      <c r="M299" s="233" t="s">
        <v>21</v>
      </c>
      <c r="N299" s="234" t="s">
        <v>45</v>
      </c>
      <c r="O299" s="40"/>
      <c r="P299" s="199">
        <f>O299*H299</f>
        <v>0</v>
      </c>
      <c r="Q299" s="199">
        <v>3E-05</v>
      </c>
      <c r="R299" s="199">
        <f>Q299*H299</f>
        <v>0.00405</v>
      </c>
      <c r="S299" s="199">
        <v>0</v>
      </c>
      <c r="T299" s="200">
        <f>S299*H299</f>
        <v>0</v>
      </c>
      <c r="AR299" s="22" t="s">
        <v>198</v>
      </c>
      <c r="AT299" s="22" t="s">
        <v>237</v>
      </c>
      <c r="AU299" s="22" t="s">
        <v>84</v>
      </c>
      <c r="AY299" s="22" t="s">
        <v>154</v>
      </c>
      <c r="BE299" s="201">
        <f>IF(N299="základní",J299,0)</f>
        <v>0</v>
      </c>
      <c r="BF299" s="201">
        <f>IF(N299="snížená",J299,0)</f>
        <v>0</v>
      </c>
      <c r="BG299" s="201">
        <f>IF(N299="zákl. přenesená",J299,0)</f>
        <v>0</v>
      </c>
      <c r="BH299" s="201">
        <f>IF(N299="sníž. přenesená",J299,0)</f>
        <v>0</v>
      </c>
      <c r="BI299" s="201">
        <f>IF(N299="nulová",J299,0)</f>
        <v>0</v>
      </c>
      <c r="BJ299" s="22" t="s">
        <v>82</v>
      </c>
      <c r="BK299" s="201">
        <f>ROUND(I299*H299,2)</f>
        <v>0</v>
      </c>
      <c r="BL299" s="22" t="s">
        <v>161</v>
      </c>
      <c r="BM299" s="22" t="s">
        <v>501</v>
      </c>
    </row>
    <row r="300" spans="2:51" s="11" customFormat="1" ht="13.5">
      <c r="B300" s="202"/>
      <c r="C300" s="203"/>
      <c r="D300" s="204" t="s">
        <v>167</v>
      </c>
      <c r="E300" s="203"/>
      <c r="F300" s="206" t="s">
        <v>502</v>
      </c>
      <c r="G300" s="203"/>
      <c r="H300" s="207">
        <v>135</v>
      </c>
      <c r="I300" s="208"/>
      <c r="J300" s="203"/>
      <c r="K300" s="203"/>
      <c r="L300" s="209"/>
      <c r="M300" s="210"/>
      <c r="N300" s="211"/>
      <c r="O300" s="211"/>
      <c r="P300" s="211"/>
      <c r="Q300" s="211"/>
      <c r="R300" s="211"/>
      <c r="S300" s="211"/>
      <c r="T300" s="212"/>
      <c r="AT300" s="213" t="s">
        <v>167</v>
      </c>
      <c r="AU300" s="213" t="s">
        <v>84</v>
      </c>
      <c r="AV300" s="11" t="s">
        <v>84</v>
      </c>
      <c r="AW300" s="11" t="s">
        <v>6</v>
      </c>
      <c r="AX300" s="11" t="s">
        <v>82</v>
      </c>
      <c r="AY300" s="213" t="s">
        <v>154</v>
      </c>
    </row>
    <row r="301" spans="2:65" s="1" customFormat="1" ht="16.5" customHeight="1">
      <c r="B301" s="39"/>
      <c r="C301" s="225" t="s">
        <v>503</v>
      </c>
      <c r="D301" s="225" t="s">
        <v>237</v>
      </c>
      <c r="E301" s="226" t="s">
        <v>504</v>
      </c>
      <c r="F301" s="227" t="s">
        <v>505</v>
      </c>
      <c r="G301" s="228" t="s">
        <v>376</v>
      </c>
      <c r="H301" s="229">
        <v>45</v>
      </c>
      <c r="I301" s="230"/>
      <c r="J301" s="231">
        <f>ROUND(I301*H301,2)</f>
        <v>0</v>
      </c>
      <c r="K301" s="227" t="s">
        <v>160</v>
      </c>
      <c r="L301" s="232"/>
      <c r="M301" s="233" t="s">
        <v>21</v>
      </c>
      <c r="N301" s="234" t="s">
        <v>45</v>
      </c>
      <c r="O301" s="40"/>
      <c r="P301" s="199">
        <f>O301*H301</f>
        <v>0</v>
      </c>
      <c r="Q301" s="199">
        <v>4E-05</v>
      </c>
      <c r="R301" s="199">
        <f>Q301*H301</f>
        <v>0.0018000000000000002</v>
      </c>
      <c r="S301" s="199">
        <v>0</v>
      </c>
      <c r="T301" s="200">
        <f>S301*H301</f>
        <v>0</v>
      </c>
      <c r="AR301" s="22" t="s">
        <v>198</v>
      </c>
      <c r="AT301" s="22" t="s">
        <v>237</v>
      </c>
      <c r="AU301" s="22" t="s">
        <v>84</v>
      </c>
      <c r="AY301" s="22" t="s">
        <v>154</v>
      </c>
      <c r="BE301" s="201">
        <f>IF(N301="základní",J301,0)</f>
        <v>0</v>
      </c>
      <c r="BF301" s="201">
        <f>IF(N301="snížená",J301,0)</f>
        <v>0</v>
      </c>
      <c r="BG301" s="201">
        <f>IF(N301="zákl. přenesená",J301,0)</f>
        <v>0</v>
      </c>
      <c r="BH301" s="201">
        <f>IF(N301="sníž. přenesená",J301,0)</f>
        <v>0</v>
      </c>
      <c r="BI301" s="201">
        <f>IF(N301="nulová",J301,0)</f>
        <v>0</v>
      </c>
      <c r="BJ301" s="22" t="s">
        <v>82</v>
      </c>
      <c r="BK301" s="201">
        <f>ROUND(I301*H301,2)</f>
        <v>0</v>
      </c>
      <c r="BL301" s="22" t="s">
        <v>161</v>
      </c>
      <c r="BM301" s="22" t="s">
        <v>506</v>
      </c>
    </row>
    <row r="302" spans="2:51" s="11" customFormat="1" ht="13.5">
      <c r="B302" s="202"/>
      <c r="C302" s="203"/>
      <c r="D302" s="204" t="s">
        <v>167</v>
      </c>
      <c r="E302" s="203"/>
      <c r="F302" s="206" t="s">
        <v>507</v>
      </c>
      <c r="G302" s="203"/>
      <c r="H302" s="207">
        <v>45</v>
      </c>
      <c r="I302" s="208"/>
      <c r="J302" s="203"/>
      <c r="K302" s="203"/>
      <c r="L302" s="209"/>
      <c r="M302" s="210"/>
      <c r="N302" s="211"/>
      <c r="O302" s="211"/>
      <c r="P302" s="211"/>
      <c r="Q302" s="211"/>
      <c r="R302" s="211"/>
      <c r="S302" s="211"/>
      <c r="T302" s="212"/>
      <c r="AT302" s="213" t="s">
        <v>167</v>
      </c>
      <c r="AU302" s="213" t="s">
        <v>84</v>
      </c>
      <c r="AV302" s="11" t="s">
        <v>84</v>
      </c>
      <c r="AW302" s="11" t="s">
        <v>6</v>
      </c>
      <c r="AX302" s="11" t="s">
        <v>82</v>
      </c>
      <c r="AY302" s="213" t="s">
        <v>154</v>
      </c>
    </row>
    <row r="303" spans="2:65" s="1" customFormat="1" ht="16.5" customHeight="1">
      <c r="B303" s="39"/>
      <c r="C303" s="225" t="s">
        <v>508</v>
      </c>
      <c r="D303" s="225" t="s">
        <v>237</v>
      </c>
      <c r="E303" s="226" t="s">
        <v>509</v>
      </c>
      <c r="F303" s="227" t="s">
        <v>510</v>
      </c>
      <c r="G303" s="228" t="s">
        <v>376</v>
      </c>
      <c r="H303" s="229">
        <v>45</v>
      </c>
      <c r="I303" s="230"/>
      <c r="J303" s="231">
        <f>ROUND(I303*H303,2)</f>
        <v>0</v>
      </c>
      <c r="K303" s="227" t="s">
        <v>160</v>
      </c>
      <c r="L303" s="232"/>
      <c r="M303" s="233" t="s">
        <v>21</v>
      </c>
      <c r="N303" s="234" t="s">
        <v>45</v>
      </c>
      <c r="O303" s="40"/>
      <c r="P303" s="199">
        <f>O303*H303</f>
        <v>0</v>
      </c>
      <c r="Q303" s="199">
        <v>0.0002</v>
      </c>
      <c r="R303" s="199">
        <f>Q303*H303</f>
        <v>0.009000000000000001</v>
      </c>
      <c r="S303" s="199">
        <v>0</v>
      </c>
      <c r="T303" s="200">
        <f>S303*H303</f>
        <v>0</v>
      </c>
      <c r="AR303" s="22" t="s">
        <v>198</v>
      </c>
      <c r="AT303" s="22" t="s">
        <v>237</v>
      </c>
      <c r="AU303" s="22" t="s">
        <v>84</v>
      </c>
      <c r="AY303" s="22" t="s">
        <v>154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22" t="s">
        <v>82</v>
      </c>
      <c r="BK303" s="201">
        <f>ROUND(I303*H303,2)</f>
        <v>0</v>
      </c>
      <c r="BL303" s="22" t="s">
        <v>161</v>
      </c>
      <c r="BM303" s="22" t="s">
        <v>511</v>
      </c>
    </row>
    <row r="304" spans="2:51" s="11" customFormat="1" ht="13.5">
      <c r="B304" s="202"/>
      <c r="C304" s="203"/>
      <c r="D304" s="204" t="s">
        <v>167</v>
      </c>
      <c r="E304" s="203"/>
      <c r="F304" s="206" t="s">
        <v>507</v>
      </c>
      <c r="G304" s="203"/>
      <c r="H304" s="207">
        <v>45</v>
      </c>
      <c r="I304" s="208"/>
      <c r="J304" s="203"/>
      <c r="K304" s="203"/>
      <c r="L304" s="209"/>
      <c r="M304" s="210"/>
      <c r="N304" s="211"/>
      <c r="O304" s="211"/>
      <c r="P304" s="211"/>
      <c r="Q304" s="211"/>
      <c r="R304" s="211"/>
      <c r="S304" s="211"/>
      <c r="T304" s="212"/>
      <c r="AT304" s="213" t="s">
        <v>167</v>
      </c>
      <c r="AU304" s="213" t="s">
        <v>84</v>
      </c>
      <c r="AV304" s="11" t="s">
        <v>84</v>
      </c>
      <c r="AW304" s="11" t="s">
        <v>6</v>
      </c>
      <c r="AX304" s="11" t="s">
        <v>82</v>
      </c>
      <c r="AY304" s="213" t="s">
        <v>154</v>
      </c>
    </row>
    <row r="305" spans="2:65" s="1" customFormat="1" ht="25.5" customHeight="1">
      <c r="B305" s="39"/>
      <c r="C305" s="190" t="s">
        <v>512</v>
      </c>
      <c r="D305" s="190" t="s">
        <v>156</v>
      </c>
      <c r="E305" s="191" t="s">
        <v>513</v>
      </c>
      <c r="F305" s="192" t="s">
        <v>514</v>
      </c>
      <c r="G305" s="193" t="s">
        <v>159</v>
      </c>
      <c r="H305" s="194">
        <v>661</v>
      </c>
      <c r="I305" s="195"/>
      <c r="J305" s="196">
        <f>ROUND(I305*H305,2)</f>
        <v>0</v>
      </c>
      <c r="K305" s="192" t="s">
        <v>160</v>
      </c>
      <c r="L305" s="59"/>
      <c r="M305" s="197" t="s">
        <v>21</v>
      </c>
      <c r="N305" s="198" t="s">
        <v>45</v>
      </c>
      <c r="O305" s="40"/>
      <c r="P305" s="199">
        <f>O305*H305</f>
        <v>0</v>
      </c>
      <c r="Q305" s="199">
        <v>0.00268</v>
      </c>
      <c r="R305" s="199">
        <f>Q305*H305</f>
        <v>1.7714800000000002</v>
      </c>
      <c r="S305" s="199">
        <v>0</v>
      </c>
      <c r="T305" s="200">
        <f>S305*H305</f>
        <v>0</v>
      </c>
      <c r="AR305" s="22" t="s">
        <v>161</v>
      </c>
      <c r="AT305" s="22" t="s">
        <v>156</v>
      </c>
      <c r="AU305" s="22" t="s">
        <v>84</v>
      </c>
      <c r="AY305" s="22" t="s">
        <v>154</v>
      </c>
      <c r="BE305" s="201">
        <f>IF(N305="základní",J305,0)</f>
        <v>0</v>
      </c>
      <c r="BF305" s="201">
        <f>IF(N305="snížená",J305,0)</f>
        <v>0</v>
      </c>
      <c r="BG305" s="201">
        <f>IF(N305="zákl. přenesená",J305,0)</f>
        <v>0</v>
      </c>
      <c r="BH305" s="201">
        <f>IF(N305="sníž. přenesená",J305,0)</f>
        <v>0</v>
      </c>
      <c r="BI305" s="201">
        <f>IF(N305="nulová",J305,0)</f>
        <v>0</v>
      </c>
      <c r="BJ305" s="22" t="s">
        <v>82</v>
      </c>
      <c r="BK305" s="201">
        <f>ROUND(I305*H305,2)</f>
        <v>0</v>
      </c>
      <c r="BL305" s="22" t="s">
        <v>161</v>
      </c>
      <c r="BM305" s="22" t="s">
        <v>515</v>
      </c>
    </row>
    <row r="306" spans="2:51" s="11" customFormat="1" ht="13.5">
      <c r="B306" s="202"/>
      <c r="C306" s="203"/>
      <c r="D306" s="204" t="s">
        <v>167</v>
      </c>
      <c r="E306" s="205" t="s">
        <v>21</v>
      </c>
      <c r="F306" s="206" t="s">
        <v>516</v>
      </c>
      <c r="G306" s="203"/>
      <c r="H306" s="207">
        <v>661</v>
      </c>
      <c r="I306" s="208"/>
      <c r="J306" s="203"/>
      <c r="K306" s="203"/>
      <c r="L306" s="209"/>
      <c r="M306" s="210"/>
      <c r="N306" s="211"/>
      <c r="O306" s="211"/>
      <c r="P306" s="211"/>
      <c r="Q306" s="211"/>
      <c r="R306" s="211"/>
      <c r="S306" s="211"/>
      <c r="T306" s="212"/>
      <c r="AT306" s="213" t="s">
        <v>167</v>
      </c>
      <c r="AU306" s="213" t="s">
        <v>84</v>
      </c>
      <c r="AV306" s="11" t="s">
        <v>84</v>
      </c>
      <c r="AW306" s="11" t="s">
        <v>37</v>
      </c>
      <c r="AX306" s="11" t="s">
        <v>82</v>
      </c>
      <c r="AY306" s="213" t="s">
        <v>154</v>
      </c>
    </row>
    <row r="307" spans="2:65" s="1" customFormat="1" ht="25.5" customHeight="1">
      <c r="B307" s="39"/>
      <c r="C307" s="190" t="s">
        <v>517</v>
      </c>
      <c r="D307" s="190" t="s">
        <v>156</v>
      </c>
      <c r="E307" s="191" t="s">
        <v>518</v>
      </c>
      <c r="F307" s="192" t="s">
        <v>519</v>
      </c>
      <c r="G307" s="193" t="s">
        <v>165</v>
      </c>
      <c r="H307" s="194">
        <v>28.34</v>
      </c>
      <c r="I307" s="195"/>
      <c r="J307" s="196">
        <f>ROUND(I307*H307,2)</f>
        <v>0</v>
      </c>
      <c r="K307" s="192" t="s">
        <v>160</v>
      </c>
      <c r="L307" s="59"/>
      <c r="M307" s="197" t="s">
        <v>21</v>
      </c>
      <c r="N307" s="198" t="s">
        <v>45</v>
      </c>
      <c r="O307" s="40"/>
      <c r="P307" s="199">
        <f>O307*H307</f>
        <v>0</v>
      </c>
      <c r="Q307" s="199">
        <v>2.25634</v>
      </c>
      <c r="R307" s="199">
        <f>Q307*H307</f>
        <v>63.9446756</v>
      </c>
      <c r="S307" s="199">
        <v>0</v>
      </c>
      <c r="T307" s="200">
        <f>S307*H307</f>
        <v>0</v>
      </c>
      <c r="AR307" s="22" t="s">
        <v>161</v>
      </c>
      <c r="AT307" s="22" t="s">
        <v>156</v>
      </c>
      <c r="AU307" s="22" t="s">
        <v>84</v>
      </c>
      <c r="AY307" s="22" t="s">
        <v>154</v>
      </c>
      <c r="BE307" s="201">
        <f>IF(N307="základní",J307,0)</f>
        <v>0</v>
      </c>
      <c r="BF307" s="201">
        <f>IF(N307="snížená",J307,0)</f>
        <v>0</v>
      </c>
      <c r="BG307" s="201">
        <f>IF(N307="zákl. přenesená",J307,0)</f>
        <v>0</v>
      </c>
      <c r="BH307" s="201">
        <f>IF(N307="sníž. přenesená",J307,0)</f>
        <v>0</v>
      </c>
      <c r="BI307" s="201">
        <f>IF(N307="nulová",J307,0)</f>
        <v>0</v>
      </c>
      <c r="BJ307" s="22" t="s">
        <v>82</v>
      </c>
      <c r="BK307" s="201">
        <f>ROUND(I307*H307,2)</f>
        <v>0</v>
      </c>
      <c r="BL307" s="22" t="s">
        <v>161</v>
      </c>
      <c r="BM307" s="22" t="s">
        <v>520</v>
      </c>
    </row>
    <row r="308" spans="2:51" s="11" customFormat="1" ht="13.5">
      <c r="B308" s="202"/>
      <c r="C308" s="203"/>
      <c r="D308" s="204" t="s">
        <v>167</v>
      </c>
      <c r="E308" s="205" t="s">
        <v>21</v>
      </c>
      <c r="F308" s="206" t="s">
        <v>521</v>
      </c>
      <c r="G308" s="203"/>
      <c r="H308" s="207">
        <v>23.27</v>
      </c>
      <c r="I308" s="208"/>
      <c r="J308" s="203"/>
      <c r="K308" s="203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167</v>
      </c>
      <c r="AU308" s="213" t="s">
        <v>84</v>
      </c>
      <c r="AV308" s="11" t="s">
        <v>84</v>
      </c>
      <c r="AW308" s="11" t="s">
        <v>37</v>
      </c>
      <c r="AX308" s="11" t="s">
        <v>74</v>
      </c>
      <c r="AY308" s="213" t="s">
        <v>154</v>
      </c>
    </row>
    <row r="309" spans="2:51" s="11" customFormat="1" ht="13.5">
      <c r="B309" s="202"/>
      <c r="C309" s="203"/>
      <c r="D309" s="204" t="s">
        <v>167</v>
      </c>
      <c r="E309" s="205" t="s">
        <v>21</v>
      </c>
      <c r="F309" s="206" t="s">
        <v>522</v>
      </c>
      <c r="G309" s="203"/>
      <c r="H309" s="207">
        <v>11.05</v>
      </c>
      <c r="I309" s="208"/>
      <c r="J309" s="203"/>
      <c r="K309" s="203"/>
      <c r="L309" s="209"/>
      <c r="M309" s="210"/>
      <c r="N309" s="211"/>
      <c r="O309" s="211"/>
      <c r="P309" s="211"/>
      <c r="Q309" s="211"/>
      <c r="R309" s="211"/>
      <c r="S309" s="211"/>
      <c r="T309" s="212"/>
      <c r="AT309" s="213" t="s">
        <v>167</v>
      </c>
      <c r="AU309" s="213" t="s">
        <v>84</v>
      </c>
      <c r="AV309" s="11" t="s">
        <v>84</v>
      </c>
      <c r="AW309" s="11" t="s">
        <v>37</v>
      </c>
      <c r="AX309" s="11" t="s">
        <v>74</v>
      </c>
      <c r="AY309" s="213" t="s">
        <v>154</v>
      </c>
    </row>
    <row r="310" spans="2:51" s="11" customFormat="1" ht="13.5">
      <c r="B310" s="202"/>
      <c r="C310" s="203"/>
      <c r="D310" s="204" t="s">
        <v>167</v>
      </c>
      <c r="E310" s="205" t="s">
        <v>21</v>
      </c>
      <c r="F310" s="206" t="s">
        <v>523</v>
      </c>
      <c r="G310" s="203"/>
      <c r="H310" s="207">
        <v>-5.98</v>
      </c>
      <c r="I310" s="208"/>
      <c r="J310" s="203"/>
      <c r="K310" s="203"/>
      <c r="L310" s="209"/>
      <c r="M310" s="210"/>
      <c r="N310" s="211"/>
      <c r="O310" s="211"/>
      <c r="P310" s="211"/>
      <c r="Q310" s="211"/>
      <c r="R310" s="211"/>
      <c r="S310" s="211"/>
      <c r="T310" s="212"/>
      <c r="AT310" s="213" t="s">
        <v>167</v>
      </c>
      <c r="AU310" s="213" t="s">
        <v>84</v>
      </c>
      <c r="AV310" s="11" t="s">
        <v>84</v>
      </c>
      <c r="AW310" s="11" t="s">
        <v>37</v>
      </c>
      <c r="AX310" s="11" t="s">
        <v>74</v>
      </c>
      <c r="AY310" s="213" t="s">
        <v>154</v>
      </c>
    </row>
    <row r="311" spans="2:51" s="12" customFormat="1" ht="13.5">
      <c r="B311" s="214"/>
      <c r="C311" s="215"/>
      <c r="D311" s="204" t="s">
        <v>167</v>
      </c>
      <c r="E311" s="216" t="s">
        <v>21</v>
      </c>
      <c r="F311" s="217" t="s">
        <v>170</v>
      </c>
      <c r="G311" s="215"/>
      <c r="H311" s="218">
        <v>28.34</v>
      </c>
      <c r="I311" s="219"/>
      <c r="J311" s="215"/>
      <c r="K311" s="215"/>
      <c r="L311" s="220"/>
      <c r="M311" s="221"/>
      <c r="N311" s="222"/>
      <c r="O311" s="222"/>
      <c r="P311" s="222"/>
      <c r="Q311" s="222"/>
      <c r="R311" s="222"/>
      <c r="S311" s="222"/>
      <c r="T311" s="223"/>
      <c r="AT311" s="224" t="s">
        <v>167</v>
      </c>
      <c r="AU311" s="224" t="s">
        <v>84</v>
      </c>
      <c r="AV311" s="12" t="s">
        <v>161</v>
      </c>
      <c r="AW311" s="12" t="s">
        <v>37</v>
      </c>
      <c r="AX311" s="12" t="s">
        <v>82</v>
      </c>
      <c r="AY311" s="224" t="s">
        <v>154</v>
      </c>
    </row>
    <row r="312" spans="2:65" s="1" customFormat="1" ht="16.5" customHeight="1">
      <c r="B312" s="39"/>
      <c r="C312" s="190" t="s">
        <v>524</v>
      </c>
      <c r="D312" s="190" t="s">
        <v>156</v>
      </c>
      <c r="E312" s="191" t="s">
        <v>525</v>
      </c>
      <c r="F312" s="192" t="s">
        <v>526</v>
      </c>
      <c r="G312" s="193" t="s">
        <v>223</v>
      </c>
      <c r="H312" s="194">
        <v>1.881</v>
      </c>
      <c r="I312" s="195"/>
      <c r="J312" s="196">
        <f>ROUND(I312*H312,2)</f>
        <v>0</v>
      </c>
      <c r="K312" s="192" t="s">
        <v>160</v>
      </c>
      <c r="L312" s="59"/>
      <c r="M312" s="197" t="s">
        <v>21</v>
      </c>
      <c r="N312" s="198" t="s">
        <v>45</v>
      </c>
      <c r="O312" s="40"/>
      <c r="P312" s="199">
        <f>O312*H312</f>
        <v>0</v>
      </c>
      <c r="Q312" s="199">
        <v>1.06277</v>
      </c>
      <c r="R312" s="199">
        <f>Q312*H312</f>
        <v>1.99907037</v>
      </c>
      <c r="S312" s="199">
        <v>0</v>
      </c>
      <c r="T312" s="200">
        <f>S312*H312</f>
        <v>0</v>
      </c>
      <c r="AR312" s="22" t="s">
        <v>161</v>
      </c>
      <c r="AT312" s="22" t="s">
        <v>156</v>
      </c>
      <c r="AU312" s="22" t="s">
        <v>84</v>
      </c>
      <c r="AY312" s="22" t="s">
        <v>154</v>
      </c>
      <c r="BE312" s="201">
        <f>IF(N312="základní",J312,0)</f>
        <v>0</v>
      </c>
      <c r="BF312" s="201">
        <f>IF(N312="snížená",J312,0)</f>
        <v>0</v>
      </c>
      <c r="BG312" s="201">
        <f>IF(N312="zákl. přenesená",J312,0)</f>
        <v>0</v>
      </c>
      <c r="BH312" s="201">
        <f>IF(N312="sníž. přenesená",J312,0)</f>
        <v>0</v>
      </c>
      <c r="BI312" s="201">
        <f>IF(N312="nulová",J312,0)</f>
        <v>0</v>
      </c>
      <c r="BJ312" s="22" t="s">
        <v>82</v>
      </c>
      <c r="BK312" s="201">
        <f>ROUND(I312*H312,2)</f>
        <v>0</v>
      </c>
      <c r="BL312" s="22" t="s">
        <v>161</v>
      </c>
      <c r="BM312" s="22" t="s">
        <v>527</v>
      </c>
    </row>
    <row r="313" spans="2:51" s="11" customFormat="1" ht="13.5">
      <c r="B313" s="202"/>
      <c r="C313" s="203"/>
      <c r="D313" s="204" t="s">
        <v>167</v>
      </c>
      <c r="E313" s="205" t="s">
        <v>21</v>
      </c>
      <c r="F313" s="206" t="s">
        <v>528</v>
      </c>
      <c r="G313" s="203"/>
      <c r="H313" s="207">
        <v>1.086</v>
      </c>
      <c r="I313" s="208"/>
      <c r="J313" s="203"/>
      <c r="K313" s="203"/>
      <c r="L313" s="209"/>
      <c r="M313" s="210"/>
      <c r="N313" s="211"/>
      <c r="O313" s="211"/>
      <c r="P313" s="211"/>
      <c r="Q313" s="211"/>
      <c r="R313" s="211"/>
      <c r="S313" s="211"/>
      <c r="T313" s="212"/>
      <c r="AT313" s="213" t="s">
        <v>167</v>
      </c>
      <c r="AU313" s="213" t="s">
        <v>84</v>
      </c>
      <c r="AV313" s="11" t="s">
        <v>84</v>
      </c>
      <c r="AW313" s="11" t="s">
        <v>37</v>
      </c>
      <c r="AX313" s="11" t="s">
        <v>74</v>
      </c>
      <c r="AY313" s="213" t="s">
        <v>154</v>
      </c>
    </row>
    <row r="314" spans="2:51" s="11" customFormat="1" ht="13.5">
      <c r="B314" s="202"/>
      <c r="C314" s="203"/>
      <c r="D314" s="204" t="s">
        <v>167</v>
      </c>
      <c r="E314" s="205" t="s">
        <v>21</v>
      </c>
      <c r="F314" s="206" t="s">
        <v>529</v>
      </c>
      <c r="G314" s="203"/>
      <c r="H314" s="207">
        <v>0.516</v>
      </c>
      <c r="I314" s="208"/>
      <c r="J314" s="203"/>
      <c r="K314" s="203"/>
      <c r="L314" s="209"/>
      <c r="M314" s="210"/>
      <c r="N314" s="211"/>
      <c r="O314" s="211"/>
      <c r="P314" s="211"/>
      <c r="Q314" s="211"/>
      <c r="R314" s="211"/>
      <c r="S314" s="211"/>
      <c r="T314" s="212"/>
      <c r="AT314" s="213" t="s">
        <v>167</v>
      </c>
      <c r="AU314" s="213" t="s">
        <v>84</v>
      </c>
      <c r="AV314" s="11" t="s">
        <v>84</v>
      </c>
      <c r="AW314" s="11" t="s">
        <v>37</v>
      </c>
      <c r="AX314" s="11" t="s">
        <v>74</v>
      </c>
      <c r="AY314" s="213" t="s">
        <v>154</v>
      </c>
    </row>
    <row r="315" spans="2:51" s="11" customFormat="1" ht="13.5">
      <c r="B315" s="202"/>
      <c r="C315" s="203"/>
      <c r="D315" s="204" t="s">
        <v>167</v>
      </c>
      <c r="E315" s="205" t="s">
        <v>21</v>
      </c>
      <c r="F315" s="206" t="s">
        <v>530</v>
      </c>
      <c r="G315" s="203"/>
      <c r="H315" s="207">
        <v>0.279</v>
      </c>
      <c r="I315" s="208"/>
      <c r="J315" s="203"/>
      <c r="K315" s="203"/>
      <c r="L315" s="209"/>
      <c r="M315" s="210"/>
      <c r="N315" s="211"/>
      <c r="O315" s="211"/>
      <c r="P315" s="211"/>
      <c r="Q315" s="211"/>
      <c r="R315" s="211"/>
      <c r="S315" s="211"/>
      <c r="T315" s="212"/>
      <c r="AT315" s="213" t="s">
        <v>167</v>
      </c>
      <c r="AU315" s="213" t="s">
        <v>84</v>
      </c>
      <c r="AV315" s="11" t="s">
        <v>84</v>
      </c>
      <c r="AW315" s="11" t="s">
        <v>37</v>
      </c>
      <c r="AX315" s="11" t="s">
        <v>74</v>
      </c>
      <c r="AY315" s="213" t="s">
        <v>154</v>
      </c>
    </row>
    <row r="316" spans="2:51" s="12" customFormat="1" ht="13.5">
      <c r="B316" s="214"/>
      <c r="C316" s="215"/>
      <c r="D316" s="204" t="s">
        <v>167</v>
      </c>
      <c r="E316" s="216" t="s">
        <v>21</v>
      </c>
      <c r="F316" s="217" t="s">
        <v>170</v>
      </c>
      <c r="G316" s="215"/>
      <c r="H316" s="218">
        <v>1.881</v>
      </c>
      <c r="I316" s="219"/>
      <c r="J316" s="215"/>
      <c r="K316" s="215"/>
      <c r="L316" s="220"/>
      <c r="M316" s="221"/>
      <c r="N316" s="222"/>
      <c r="O316" s="222"/>
      <c r="P316" s="222"/>
      <c r="Q316" s="222"/>
      <c r="R316" s="222"/>
      <c r="S316" s="222"/>
      <c r="T316" s="223"/>
      <c r="AT316" s="224" t="s">
        <v>167</v>
      </c>
      <c r="AU316" s="224" t="s">
        <v>84</v>
      </c>
      <c r="AV316" s="12" t="s">
        <v>161</v>
      </c>
      <c r="AW316" s="12" t="s">
        <v>37</v>
      </c>
      <c r="AX316" s="12" t="s">
        <v>82</v>
      </c>
      <c r="AY316" s="224" t="s">
        <v>154</v>
      </c>
    </row>
    <row r="317" spans="2:63" s="10" customFormat="1" ht="29.85" customHeight="1">
      <c r="B317" s="174"/>
      <c r="C317" s="175"/>
      <c r="D317" s="176" t="s">
        <v>73</v>
      </c>
      <c r="E317" s="188" t="s">
        <v>202</v>
      </c>
      <c r="F317" s="188" t="s">
        <v>531</v>
      </c>
      <c r="G317" s="175"/>
      <c r="H317" s="175"/>
      <c r="I317" s="178"/>
      <c r="J317" s="189">
        <f>BK317</f>
        <v>0</v>
      </c>
      <c r="K317" s="175"/>
      <c r="L317" s="180"/>
      <c r="M317" s="181"/>
      <c r="N317" s="182"/>
      <c r="O317" s="182"/>
      <c r="P317" s="183">
        <f>SUM(P318:P345)</f>
        <v>0</v>
      </c>
      <c r="Q317" s="182"/>
      <c r="R317" s="183">
        <f>SUM(R318:R345)</f>
        <v>12.372414999999998</v>
      </c>
      <c r="S317" s="182"/>
      <c r="T317" s="184">
        <f>SUM(T318:T345)</f>
        <v>102.63850000000001</v>
      </c>
      <c r="AR317" s="185" t="s">
        <v>82</v>
      </c>
      <c r="AT317" s="186" t="s">
        <v>73</v>
      </c>
      <c r="AU317" s="186" t="s">
        <v>82</v>
      </c>
      <c r="AY317" s="185" t="s">
        <v>154</v>
      </c>
      <c r="BK317" s="187">
        <f>SUM(BK318:BK345)</f>
        <v>0</v>
      </c>
    </row>
    <row r="318" spans="2:65" s="1" customFormat="1" ht="16.5" customHeight="1">
      <c r="B318" s="39"/>
      <c r="C318" s="190" t="s">
        <v>532</v>
      </c>
      <c r="D318" s="190" t="s">
        <v>156</v>
      </c>
      <c r="E318" s="191" t="s">
        <v>533</v>
      </c>
      <c r="F318" s="192" t="s">
        <v>534</v>
      </c>
      <c r="G318" s="193" t="s">
        <v>376</v>
      </c>
      <c r="H318" s="194">
        <v>140</v>
      </c>
      <c r="I318" s="195"/>
      <c r="J318" s="196">
        <f>ROUND(I318*H318,2)</f>
        <v>0</v>
      </c>
      <c r="K318" s="192" t="s">
        <v>21</v>
      </c>
      <c r="L318" s="59"/>
      <c r="M318" s="197" t="s">
        <v>21</v>
      </c>
      <c r="N318" s="198" t="s">
        <v>45</v>
      </c>
      <c r="O318" s="40"/>
      <c r="P318" s="199">
        <f>O318*H318</f>
        <v>0</v>
      </c>
      <c r="Q318" s="199">
        <v>0</v>
      </c>
      <c r="R318" s="199">
        <f>Q318*H318</f>
        <v>0</v>
      </c>
      <c r="S318" s="199">
        <v>0</v>
      </c>
      <c r="T318" s="200">
        <f>S318*H318</f>
        <v>0</v>
      </c>
      <c r="AR318" s="22" t="s">
        <v>161</v>
      </c>
      <c r="AT318" s="22" t="s">
        <v>156</v>
      </c>
      <c r="AU318" s="22" t="s">
        <v>84</v>
      </c>
      <c r="AY318" s="22" t="s">
        <v>154</v>
      </c>
      <c r="BE318" s="201">
        <f>IF(N318="základní",J318,0)</f>
        <v>0</v>
      </c>
      <c r="BF318" s="201">
        <f>IF(N318="snížená",J318,0)</f>
        <v>0</v>
      </c>
      <c r="BG318" s="201">
        <f>IF(N318="zákl. přenesená",J318,0)</f>
        <v>0</v>
      </c>
      <c r="BH318" s="201">
        <f>IF(N318="sníž. přenesená",J318,0)</f>
        <v>0</v>
      </c>
      <c r="BI318" s="201">
        <f>IF(N318="nulová",J318,0)</f>
        <v>0</v>
      </c>
      <c r="BJ318" s="22" t="s">
        <v>82</v>
      </c>
      <c r="BK318" s="201">
        <f>ROUND(I318*H318,2)</f>
        <v>0</v>
      </c>
      <c r="BL318" s="22" t="s">
        <v>161</v>
      </c>
      <c r="BM318" s="22" t="s">
        <v>535</v>
      </c>
    </row>
    <row r="319" spans="2:65" s="1" customFormat="1" ht="16.5" customHeight="1">
      <c r="B319" s="39"/>
      <c r="C319" s="190" t="s">
        <v>536</v>
      </c>
      <c r="D319" s="190" t="s">
        <v>156</v>
      </c>
      <c r="E319" s="191" t="s">
        <v>537</v>
      </c>
      <c r="F319" s="192" t="s">
        <v>538</v>
      </c>
      <c r="G319" s="193" t="s">
        <v>303</v>
      </c>
      <c r="H319" s="194">
        <v>1</v>
      </c>
      <c r="I319" s="195"/>
      <c r="J319" s="196">
        <f>ROUND(I319*H319,2)</f>
        <v>0</v>
      </c>
      <c r="K319" s="192" t="s">
        <v>21</v>
      </c>
      <c r="L319" s="59"/>
      <c r="M319" s="197" t="s">
        <v>21</v>
      </c>
      <c r="N319" s="198" t="s">
        <v>45</v>
      </c>
      <c r="O319" s="40"/>
      <c r="P319" s="199">
        <f>O319*H319</f>
        <v>0</v>
      </c>
      <c r="Q319" s="199">
        <v>0</v>
      </c>
      <c r="R319" s="199">
        <f>Q319*H319</f>
        <v>0</v>
      </c>
      <c r="S319" s="199">
        <v>0</v>
      </c>
      <c r="T319" s="200">
        <f>S319*H319</f>
        <v>0</v>
      </c>
      <c r="AR319" s="22" t="s">
        <v>161</v>
      </c>
      <c r="AT319" s="22" t="s">
        <v>156</v>
      </c>
      <c r="AU319" s="22" t="s">
        <v>84</v>
      </c>
      <c r="AY319" s="22" t="s">
        <v>154</v>
      </c>
      <c r="BE319" s="201">
        <f>IF(N319="základní",J319,0)</f>
        <v>0</v>
      </c>
      <c r="BF319" s="201">
        <f>IF(N319="snížená",J319,0)</f>
        <v>0</v>
      </c>
      <c r="BG319" s="201">
        <f>IF(N319="zákl. přenesená",J319,0)</f>
        <v>0</v>
      </c>
      <c r="BH319" s="201">
        <f>IF(N319="sníž. přenesená",J319,0)</f>
        <v>0</v>
      </c>
      <c r="BI319" s="201">
        <f>IF(N319="nulová",J319,0)</f>
        <v>0</v>
      </c>
      <c r="BJ319" s="22" t="s">
        <v>82</v>
      </c>
      <c r="BK319" s="201">
        <f>ROUND(I319*H319,2)</f>
        <v>0</v>
      </c>
      <c r="BL319" s="22" t="s">
        <v>161</v>
      </c>
      <c r="BM319" s="22" t="s">
        <v>539</v>
      </c>
    </row>
    <row r="320" spans="2:65" s="1" customFormat="1" ht="38.25" customHeight="1">
      <c r="B320" s="39"/>
      <c r="C320" s="190" t="s">
        <v>540</v>
      </c>
      <c r="D320" s="190" t="s">
        <v>156</v>
      </c>
      <c r="E320" s="191" t="s">
        <v>541</v>
      </c>
      <c r="F320" s="192" t="s">
        <v>542</v>
      </c>
      <c r="G320" s="193" t="s">
        <v>376</v>
      </c>
      <c r="H320" s="194">
        <v>75.5</v>
      </c>
      <c r="I320" s="195"/>
      <c r="J320" s="196">
        <f>ROUND(I320*H320,2)</f>
        <v>0</v>
      </c>
      <c r="K320" s="192" t="s">
        <v>160</v>
      </c>
      <c r="L320" s="59"/>
      <c r="M320" s="197" t="s">
        <v>21</v>
      </c>
      <c r="N320" s="198" t="s">
        <v>45</v>
      </c>
      <c r="O320" s="40"/>
      <c r="P320" s="199">
        <f>O320*H320</f>
        <v>0</v>
      </c>
      <c r="Q320" s="199">
        <v>0.1295</v>
      </c>
      <c r="R320" s="199">
        <f>Q320*H320</f>
        <v>9.77725</v>
      </c>
      <c r="S320" s="199">
        <v>0</v>
      </c>
      <c r="T320" s="200">
        <f>S320*H320</f>
        <v>0</v>
      </c>
      <c r="AR320" s="22" t="s">
        <v>161</v>
      </c>
      <c r="AT320" s="22" t="s">
        <v>156</v>
      </c>
      <c r="AU320" s="22" t="s">
        <v>84</v>
      </c>
      <c r="AY320" s="22" t="s">
        <v>154</v>
      </c>
      <c r="BE320" s="201">
        <f>IF(N320="základní",J320,0)</f>
        <v>0</v>
      </c>
      <c r="BF320" s="201">
        <f>IF(N320="snížená",J320,0)</f>
        <v>0</v>
      </c>
      <c r="BG320" s="201">
        <f>IF(N320="zákl. přenesená",J320,0)</f>
        <v>0</v>
      </c>
      <c r="BH320" s="201">
        <f>IF(N320="sníž. přenesená",J320,0)</f>
        <v>0</v>
      </c>
      <c r="BI320" s="201">
        <f>IF(N320="nulová",J320,0)</f>
        <v>0</v>
      </c>
      <c r="BJ320" s="22" t="s">
        <v>82</v>
      </c>
      <c r="BK320" s="201">
        <f>ROUND(I320*H320,2)</f>
        <v>0</v>
      </c>
      <c r="BL320" s="22" t="s">
        <v>161</v>
      </c>
      <c r="BM320" s="22" t="s">
        <v>543</v>
      </c>
    </row>
    <row r="321" spans="2:51" s="11" customFormat="1" ht="13.5">
      <c r="B321" s="202"/>
      <c r="C321" s="203"/>
      <c r="D321" s="204" t="s">
        <v>167</v>
      </c>
      <c r="E321" s="205" t="s">
        <v>21</v>
      </c>
      <c r="F321" s="206" t="s">
        <v>544</v>
      </c>
      <c r="G321" s="203"/>
      <c r="H321" s="207">
        <v>75.5</v>
      </c>
      <c r="I321" s="208"/>
      <c r="J321" s="203"/>
      <c r="K321" s="203"/>
      <c r="L321" s="209"/>
      <c r="M321" s="210"/>
      <c r="N321" s="211"/>
      <c r="O321" s="211"/>
      <c r="P321" s="211"/>
      <c r="Q321" s="211"/>
      <c r="R321" s="211"/>
      <c r="S321" s="211"/>
      <c r="T321" s="212"/>
      <c r="AT321" s="213" t="s">
        <v>167</v>
      </c>
      <c r="AU321" s="213" t="s">
        <v>84</v>
      </c>
      <c r="AV321" s="11" t="s">
        <v>84</v>
      </c>
      <c r="AW321" s="11" t="s">
        <v>37</v>
      </c>
      <c r="AX321" s="11" t="s">
        <v>82</v>
      </c>
      <c r="AY321" s="213" t="s">
        <v>154</v>
      </c>
    </row>
    <row r="322" spans="2:65" s="1" customFormat="1" ht="16.5" customHeight="1">
      <c r="B322" s="39"/>
      <c r="C322" s="225" t="s">
        <v>545</v>
      </c>
      <c r="D322" s="225" t="s">
        <v>237</v>
      </c>
      <c r="E322" s="226" t="s">
        <v>546</v>
      </c>
      <c r="F322" s="227" t="s">
        <v>547</v>
      </c>
      <c r="G322" s="228" t="s">
        <v>376</v>
      </c>
      <c r="H322" s="229">
        <v>75.5</v>
      </c>
      <c r="I322" s="230"/>
      <c r="J322" s="231">
        <f>ROUND(I322*H322,2)</f>
        <v>0</v>
      </c>
      <c r="K322" s="227" t="s">
        <v>160</v>
      </c>
      <c r="L322" s="232"/>
      <c r="M322" s="233" t="s">
        <v>21</v>
      </c>
      <c r="N322" s="234" t="s">
        <v>45</v>
      </c>
      <c r="O322" s="40"/>
      <c r="P322" s="199">
        <f>O322*H322</f>
        <v>0</v>
      </c>
      <c r="Q322" s="199">
        <v>0.0336</v>
      </c>
      <c r="R322" s="199">
        <f>Q322*H322</f>
        <v>2.5368</v>
      </c>
      <c r="S322" s="199">
        <v>0</v>
      </c>
      <c r="T322" s="200">
        <f>S322*H322</f>
        <v>0</v>
      </c>
      <c r="AR322" s="22" t="s">
        <v>198</v>
      </c>
      <c r="AT322" s="22" t="s">
        <v>237</v>
      </c>
      <c r="AU322" s="22" t="s">
        <v>84</v>
      </c>
      <c r="AY322" s="22" t="s">
        <v>154</v>
      </c>
      <c r="BE322" s="201">
        <f>IF(N322="základní",J322,0)</f>
        <v>0</v>
      </c>
      <c r="BF322" s="201">
        <f>IF(N322="snížená",J322,0)</f>
        <v>0</v>
      </c>
      <c r="BG322" s="201">
        <f>IF(N322="zákl. přenesená",J322,0)</f>
        <v>0</v>
      </c>
      <c r="BH322" s="201">
        <f>IF(N322="sníž. přenesená",J322,0)</f>
        <v>0</v>
      </c>
      <c r="BI322" s="201">
        <f>IF(N322="nulová",J322,0)</f>
        <v>0</v>
      </c>
      <c r="BJ322" s="22" t="s">
        <v>82</v>
      </c>
      <c r="BK322" s="201">
        <f>ROUND(I322*H322,2)</f>
        <v>0</v>
      </c>
      <c r="BL322" s="22" t="s">
        <v>161</v>
      </c>
      <c r="BM322" s="22" t="s">
        <v>548</v>
      </c>
    </row>
    <row r="323" spans="2:65" s="1" customFormat="1" ht="38.25" customHeight="1">
      <c r="B323" s="39"/>
      <c r="C323" s="190" t="s">
        <v>549</v>
      </c>
      <c r="D323" s="190" t="s">
        <v>156</v>
      </c>
      <c r="E323" s="191" t="s">
        <v>550</v>
      </c>
      <c r="F323" s="192" t="s">
        <v>551</v>
      </c>
      <c r="G323" s="193" t="s">
        <v>159</v>
      </c>
      <c r="H323" s="194">
        <v>371</v>
      </c>
      <c r="I323" s="195"/>
      <c r="J323" s="196">
        <f>ROUND(I323*H323,2)</f>
        <v>0</v>
      </c>
      <c r="K323" s="192" t="s">
        <v>160</v>
      </c>
      <c r="L323" s="59"/>
      <c r="M323" s="197" t="s">
        <v>21</v>
      </c>
      <c r="N323" s="198" t="s">
        <v>45</v>
      </c>
      <c r="O323" s="40"/>
      <c r="P323" s="199">
        <f>O323*H323</f>
        <v>0</v>
      </c>
      <c r="Q323" s="199">
        <v>0</v>
      </c>
      <c r="R323" s="199">
        <f>Q323*H323</f>
        <v>0</v>
      </c>
      <c r="S323" s="199">
        <v>0</v>
      </c>
      <c r="T323" s="200">
        <f>S323*H323</f>
        <v>0</v>
      </c>
      <c r="AR323" s="22" t="s">
        <v>161</v>
      </c>
      <c r="AT323" s="22" t="s">
        <v>156</v>
      </c>
      <c r="AU323" s="22" t="s">
        <v>84</v>
      </c>
      <c r="AY323" s="22" t="s">
        <v>154</v>
      </c>
      <c r="BE323" s="201">
        <f>IF(N323="základní",J323,0)</f>
        <v>0</v>
      </c>
      <c r="BF323" s="201">
        <f>IF(N323="snížená",J323,0)</f>
        <v>0</v>
      </c>
      <c r="BG323" s="201">
        <f>IF(N323="zákl. přenesená",J323,0)</f>
        <v>0</v>
      </c>
      <c r="BH323" s="201">
        <f>IF(N323="sníž. přenesená",J323,0)</f>
        <v>0</v>
      </c>
      <c r="BI323" s="201">
        <f>IF(N323="nulová",J323,0)</f>
        <v>0</v>
      </c>
      <c r="BJ323" s="22" t="s">
        <v>82</v>
      </c>
      <c r="BK323" s="201">
        <f>ROUND(I323*H323,2)</f>
        <v>0</v>
      </c>
      <c r="BL323" s="22" t="s">
        <v>161</v>
      </c>
      <c r="BM323" s="22" t="s">
        <v>552</v>
      </c>
    </row>
    <row r="324" spans="2:51" s="11" customFormat="1" ht="13.5">
      <c r="B324" s="202"/>
      <c r="C324" s="203"/>
      <c r="D324" s="204" t="s">
        <v>167</v>
      </c>
      <c r="E324" s="205" t="s">
        <v>21</v>
      </c>
      <c r="F324" s="206" t="s">
        <v>553</v>
      </c>
      <c r="G324" s="203"/>
      <c r="H324" s="207">
        <v>490</v>
      </c>
      <c r="I324" s="208"/>
      <c r="J324" s="203"/>
      <c r="K324" s="203"/>
      <c r="L324" s="209"/>
      <c r="M324" s="210"/>
      <c r="N324" s="211"/>
      <c r="O324" s="211"/>
      <c r="P324" s="211"/>
      <c r="Q324" s="211"/>
      <c r="R324" s="211"/>
      <c r="S324" s="211"/>
      <c r="T324" s="212"/>
      <c r="AT324" s="213" t="s">
        <v>167</v>
      </c>
      <c r="AU324" s="213" t="s">
        <v>84</v>
      </c>
      <c r="AV324" s="11" t="s">
        <v>84</v>
      </c>
      <c r="AW324" s="11" t="s">
        <v>37</v>
      </c>
      <c r="AX324" s="11" t="s">
        <v>74</v>
      </c>
      <c r="AY324" s="213" t="s">
        <v>154</v>
      </c>
    </row>
    <row r="325" spans="2:51" s="11" customFormat="1" ht="13.5">
      <c r="B325" s="202"/>
      <c r="C325" s="203"/>
      <c r="D325" s="204" t="s">
        <v>167</v>
      </c>
      <c r="E325" s="205" t="s">
        <v>21</v>
      </c>
      <c r="F325" s="206" t="s">
        <v>554</v>
      </c>
      <c r="G325" s="203"/>
      <c r="H325" s="207">
        <v>-119</v>
      </c>
      <c r="I325" s="208"/>
      <c r="J325" s="203"/>
      <c r="K325" s="203"/>
      <c r="L325" s="209"/>
      <c r="M325" s="210"/>
      <c r="N325" s="211"/>
      <c r="O325" s="211"/>
      <c r="P325" s="211"/>
      <c r="Q325" s="211"/>
      <c r="R325" s="211"/>
      <c r="S325" s="211"/>
      <c r="T325" s="212"/>
      <c r="AT325" s="213" t="s">
        <v>167</v>
      </c>
      <c r="AU325" s="213" t="s">
        <v>84</v>
      </c>
      <c r="AV325" s="11" t="s">
        <v>84</v>
      </c>
      <c r="AW325" s="11" t="s">
        <v>37</v>
      </c>
      <c r="AX325" s="11" t="s">
        <v>74</v>
      </c>
      <c r="AY325" s="213" t="s">
        <v>154</v>
      </c>
    </row>
    <row r="326" spans="2:51" s="12" customFormat="1" ht="13.5">
      <c r="B326" s="214"/>
      <c r="C326" s="215"/>
      <c r="D326" s="204" t="s">
        <v>167</v>
      </c>
      <c r="E326" s="216" t="s">
        <v>21</v>
      </c>
      <c r="F326" s="217" t="s">
        <v>170</v>
      </c>
      <c r="G326" s="215"/>
      <c r="H326" s="218">
        <v>371</v>
      </c>
      <c r="I326" s="219"/>
      <c r="J326" s="215"/>
      <c r="K326" s="215"/>
      <c r="L326" s="220"/>
      <c r="M326" s="221"/>
      <c r="N326" s="222"/>
      <c r="O326" s="222"/>
      <c r="P326" s="222"/>
      <c r="Q326" s="222"/>
      <c r="R326" s="222"/>
      <c r="S326" s="222"/>
      <c r="T326" s="223"/>
      <c r="AT326" s="224" t="s">
        <v>167</v>
      </c>
      <c r="AU326" s="224" t="s">
        <v>84</v>
      </c>
      <c r="AV326" s="12" t="s">
        <v>161</v>
      </c>
      <c r="AW326" s="12" t="s">
        <v>37</v>
      </c>
      <c r="AX326" s="12" t="s">
        <v>82</v>
      </c>
      <c r="AY326" s="224" t="s">
        <v>154</v>
      </c>
    </row>
    <row r="327" spans="2:65" s="1" customFormat="1" ht="38.25" customHeight="1">
      <c r="B327" s="39"/>
      <c r="C327" s="190" t="s">
        <v>555</v>
      </c>
      <c r="D327" s="190" t="s">
        <v>156</v>
      </c>
      <c r="E327" s="191" t="s">
        <v>556</v>
      </c>
      <c r="F327" s="192" t="s">
        <v>557</v>
      </c>
      <c r="G327" s="193" t="s">
        <v>159</v>
      </c>
      <c r="H327" s="194">
        <v>22260</v>
      </c>
      <c r="I327" s="195"/>
      <c r="J327" s="196">
        <f>ROUND(I327*H327,2)</f>
        <v>0</v>
      </c>
      <c r="K327" s="192" t="s">
        <v>160</v>
      </c>
      <c r="L327" s="59"/>
      <c r="M327" s="197" t="s">
        <v>21</v>
      </c>
      <c r="N327" s="198" t="s">
        <v>45</v>
      </c>
      <c r="O327" s="40"/>
      <c r="P327" s="199">
        <f>O327*H327</f>
        <v>0</v>
      </c>
      <c r="Q327" s="199">
        <v>0</v>
      </c>
      <c r="R327" s="199">
        <f>Q327*H327</f>
        <v>0</v>
      </c>
      <c r="S327" s="199">
        <v>0</v>
      </c>
      <c r="T327" s="200">
        <f>S327*H327</f>
        <v>0</v>
      </c>
      <c r="AR327" s="22" t="s">
        <v>161</v>
      </c>
      <c r="AT327" s="22" t="s">
        <v>156</v>
      </c>
      <c r="AU327" s="22" t="s">
        <v>84</v>
      </c>
      <c r="AY327" s="22" t="s">
        <v>154</v>
      </c>
      <c r="BE327" s="201">
        <f>IF(N327="základní",J327,0)</f>
        <v>0</v>
      </c>
      <c r="BF327" s="201">
        <f>IF(N327="snížená",J327,0)</f>
        <v>0</v>
      </c>
      <c r="BG327" s="201">
        <f>IF(N327="zákl. přenesená",J327,0)</f>
        <v>0</v>
      </c>
      <c r="BH327" s="201">
        <f>IF(N327="sníž. přenesená",J327,0)</f>
        <v>0</v>
      </c>
      <c r="BI327" s="201">
        <f>IF(N327="nulová",J327,0)</f>
        <v>0</v>
      </c>
      <c r="BJ327" s="22" t="s">
        <v>82</v>
      </c>
      <c r="BK327" s="201">
        <f>ROUND(I327*H327,2)</f>
        <v>0</v>
      </c>
      <c r="BL327" s="22" t="s">
        <v>161</v>
      </c>
      <c r="BM327" s="22" t="s">
        <v>558</v>
      </c>
    </row>
    <row r="328" spans="2:51" s="11" customFormat="1" ht="13.5">
      <c r="B328" s="202"/>
      <c r="C328" s="203"/>
      <c r="D328" s="204" t="s">
        <v>167</v>
      </c>
      <c r="E328" s="205" t="s">
        <v>21</v>
      </c>
      <c r="F328" s="206" t="s">
        <v>559</v>
      </c>
      <c r="G328" s="203"/>
      <c r="H328" s="207">
        <v>22260</v>
      </c>
      <c r="I328" s="208"/>
      <c r="J328" s="203"/>
      <c r="K328" s="203"/>
      <c r="L328" s="209"/>
      <c r="M328" s="210"/>
      <c r="N328" s="211"/>
      <c r="O328" s="211"/>
      <c r="P328" s="211"/>
      <c r="Q328" s="211"/>
      <c r="R328" s="211"/>
      <c r="S328" s="211"/>
      <c r="T328" s="212"/>
      <c r="AT328" s="213" t="s">
        <v>167</v>
      </c>
      <c r="AU328" s="213" t="s">
        <v>84</v>
      </c>
      <c r="AV328" s="11" t="s">
        <v>84</v>
      </c>
      <c r="AW328" s="11" t="s">
        <v>37</v>
      </c>
      <c r="AX328" s="11" t="s">
        <v>82</v>
      </c>
      <c r="AY328" s="213" t="s">
        <v>154</v>
      </c>
    </row>
    <row r="329" spans="2:65" s="1" customFormat="1" ht="38.25" customHeight="1">
      <c r="B329" s="39"/>
      <c r="C329" s="190" t="s">
        <v>560</v>
      </c>
      <c r="D329" s="190" t="s">
        <v>156</v>
      </c>
      <c r="E329" s="191" t="s">
        <v>561</v>
      </c>
      <c r="F329" s="192" t="s">
        <v>562</v>
      </c>
      <c r="G329" s="193" t="s">
        <v>159</v>
      </c>
      <c r="H329" s="194">
        <v>371</v>
      </c>
      <c r="I329" s="195"/>
      <c r="J329" s="196">
        <f>ROUND(I329*H329,2)</f>
        <v>0</v>
      </c>
      <c r="K329" s="192" t="s">
        <v>160</v>
      </c>
      <c r="L329" s="59"/>
      <c r="M329" s="197" t="s">
        <v>21</v>
      </c>
      <c r="N329" s="198" t="s">
        <v>45</v>
      </c>
      <c r="O329" s="40"/>
      <c r="P329" s="199">
        <f>O329*H329</f>
        <v>0</v>
      </c>
      <c r="Q329" s="199">
        <v>0</v>
      </c>
      <c r="R329" s="199">
        <f>Q329*H329</f>
        <v>0</v>
      </c>
      <c r="S329" s="199">
        <v>0</v>
      </c>
      <c r="T329" s="200">
        <f>S329*H329</f>
        <v>0</v>
      </c>
      <c r="AR329" s="22" t="s">
        <v>161</v>
      </c>
      <c r="AT329" s="22" t="s">
        <v>156</v>
      </c>
      <c r="AU329" s="22" t="s">
        <v>84</v>
      </c>
      <c r="AY329" s="22" t="s">
        <v>154</v>
      </c>
      <c r="BE329" s="201">
        <f>IF(N329="základní",J329,0)</f>
        <v>0</v>
      </c>
      <c r="BF329" s="201">
        <f>IF(N329="snížená",J329,0)</f>
        <v>0</v>
      </c>
      <c r="BG329" s="201">
        <f>IF(N329="zákl. přenesená",J329,0)</f>
        <v>0</v>
      </c>
      <c r="BH329" s="201">
        <f>IF(N329="sníž. přenesená",J329,0)</f>
        <v>0</v>
      </c>
      <c r="BI329" s="201">
        <f>IF(N329="nulová",J329,0)</f>
        <v>0</v>
      </c>
      <c r="BJ329" s="22" t="s">
        <v>82</v>
      </c>
      <c r="BK329" s="201">
        <f>ROUND(I329*H329,2)</f>
        <v>0</v>
      </c>
      <c r="BL329" s="22" t="s">
        <v>161</v>
      </c>
      <c r="BM329" s="22" t="s">
        <v>563</v>
      </c>
    </row>
    <row r="330" spans="2:65" s="1" customFormat="1" ht="25.5" customHeight="1">
      <c r="B330" s="39"/>
      <c r="C330" s="190" t="s">
        <v>564</v>
      </c>
      <c r="D330" s="190" t="s">
        <v>156</v>
      </c>
      <c r="E330" s="191" t="s">
        <v>565</v>
      </c>
      <c r="F330" s="192" t="s">
        <v>566</v>
      </c>
      <c r="G330" s="193" t="s">
        <v>159</v>
      </c>
      <c r="H330" s="194">
        <v>250</v>
      </c>
      <c r="I330" s="195"/>
      <c r="J330" s="196">
        <f>ROUND(I330*H330,2)</f>
        <v>0</v>
      </c>
      <c r="K330" s="192" t="s">
        <v>160</v>
      </c>
      <c r="L330" s="59"/>
      <c r="M330" s="197" t="s">
        <v>21</v>
      </c>
      <c r="N330" s="198" t="s">
        <v>45</v>
      </c>
      <c r="O330" s="40"/>
      <c r="P330" s="199">
        <f>O330*H330</f>
        <v>0</v>
      </c>
      <c r="Q330" s="199">
        <v>0.00021</v>
      </c>
      <c r="R330" s="199">
        <f>Q330*H330</f>
        <v>0.052500000000000005</v>
      </c>
      <c r="S330" s="199">
        <v>0</v>
      </c>
      <c r="T330" s="200">
        <f>S330*H330</f>
        <v>0</v>
      </c>
      <c r="AR330" s="22" t="s">
        <v>161</v>
      </c>
      <c r="AT330" s="22" t="s">
        <v>156</v>
      </c>
      <c r="AU330" s="22" t="s">
        <v>84</v>
      </c>
      <c r="AY330" s="22" t="s">
        <v>154</v>
      </c>
      <c r="BE330" s="201">
        <f>IF(N330="základní",J330,0)</f>
        <v>0</v>
      </c>
      <c r="BF330" s="201">
        <f>IF(N330="snížená",J330,0)</f>
        <v>0</v>
      </c>
      <c r="BG330" s="201">
        <f>IF(N330="zákl. přenesená",J330,0)</f>
        <v>0</v>
      </c>
      <c r="BH330" s="201">
        <f>IF(N330="sníž. přenesená",J330,0)</f>
        <v>0</v>
      </c>
      <c r="BI330" s="201">
        <f>IF(N330="nulová",J330,0)</f>
        <v>0</v>
      </c>
      <c r="BJ330" s="22" t="s">
        <v>82</v>
      </c>
      <c r="BK330" s="201">
        <f>ROUND(I330*H330,2)</f>
        <v>0</v>
      </c>
      <c r="BL330" s="22" t="s">
        <v>161</v>
      </c>
      <c r="BM330" s="22" t="s">
        <v>567</v>
      </c>
    </row>
    <row r="331" spans="2:65" s="1" customFormat="1" ht="38.25" customHeight="1">
      <c r="B331" s="39"/>
      <c r="C331" s="190" t="s">
        <v>568</v>
      </c>
      <c r="D331" s="190" t="s">
        <v>156</v>
      </c>
      <c r="E331" s="191" t="s">
        <v>569</v>
      </c>
      <c r="F331" s="192" t="s">
        <v>570</v>
      </c>
      <c r="G331" s="193" t="s">
        <v>165</v>
      </c>
      <c r="H331" s="194">
        <v>33.435</v>
      </c>
      <c r="I331" s="195"/>
      <c r="J331" s="196">
        <f>ROUND(I331*H331,2)</f>
        <v>0</v>
      </c>
      <c r="K331" s="192" t="s">
        <v>160</v>
      </c>
      <c r="L331" s="59"/>
      <c r="M331" s="197" t="s">
        <v>21</v>
      </c>
      <c r="N331" s="198" t="s">
        <v>45</v>
      </c>
      <c r="O331" s="40"/>
      <c r="P331" s="199">
        <f>O331*H331</f>
        <v>0</v>
      </c>
      <c r="Q331" s="199">
        <v>0</v>
      </c>
      <c r="R331" s="199">
        <f>Q331*H331</f>
        <v>0</v>
      </c>
      <c r="S331" s="199">
        <v>1.8</v>
      </c>
      <c r="T331" s="200">
        <f>S331*H331</f>
        <v>60.18300000000001</v>
      </c>
      <c r="AR331" s="22" t="s">
        <v>161</v>
      </c>
      <c r="AT331" s="22" t="s">
        <v>156</v>
      </c>
      <c r="AU331" s="22" t="s">
        <v>84</v>
      </c>
      <c r="AY331" s="22" t="s">
        <v>154</v>
      </c>
      <c r="BE331" s="201">
        <f>IF(N331="základní",J331,0)</f>
        <v>0</v>
      </c>
      <c r="BF331" s="201">
        <f>IF(N331="snížená",J331,0)</f>
        <v>0</v>
      </c>
      <c r="BG331" s="201">
        <f>IF(N331="zákl. přenesená",J331,0)</f>
        <v>0</v>
      </c>
      <c r="BH331" s="201">
        <f>IF(N331="sníž. přenesená",J331,0)</f>
        <v>0</v>
      </c>
      <c r="BI331" s="201">
        <f>IF(N331="nulová",J331,0)</f>
        <v>0</v>
      </c>
      <c r="BJ331" s="22" t="s">
        <v>82</v>
      </c>
      <c r="BK331" s="201">
        <f>ROUND(I331*H331,2)</f>
        <v>0</v>
      </c>
      <c r="BL331" s="22" t="s">
        <v>161</v>
      </c>
      <c r="BM331" s="22" t="s">
        <v>571</v>
      </c>
    </row>
    <row r="332" spans="2:51" s="11" customFormat="1" ht="13.5">
      <c r="B332" s="202"/>
      <c r="C332" s="203"/>
      <c r="D332" s="204" t="s">
        <v>167</v>
      </c>
      <c r="E332" s="205" t="s">
        <v>21</v>
      </c>
      <c r="F332" s="206" t="s">
        <v>572</v>
      </c>
      <c r="G332" s="203"/>
      <c r="H332" s="207">
        <v>24</v>
      </c>
      <c r="I332" s="208"/>
      <c r="J332" s="203"/>
      <c r="K332" s="203"/>
      <c r="L332" s="209"/>
      <c r="M332" s="210"/>
      <c r="N332" s="211"/>
      <c r="O332" s="211"/>
      <c r="P332" s="211"/>
      <c r="Q332" s="211"/>
      <c r="R332" s="211"/>
      <c r="S332" s="211"/>
      <c r="T332" s="212"/>
      <c r="AT332" s="213" t="s">
        <v>167</v>
      </c>
      <c r="AU332" s="213" t="s">
        <v>84</v>
      </c>
      <c r="AV332" s="11" t="s">
        <v>84</v>
      </c>
      <c r="AW332" s="11" t="s">
        <v>37</v>
      </c>
      <c r="AX332" s="11" t="s">
        <v>74</v>
      </c>
      <c r="AY332" s="213" t="s">
        <v>154</v>
      </c>
    </row>
    <row r="333" spans="2:51" s="11" customFormat="1" ht="13.5">
      <c r="B333" s="202"/>
      <c r="C333" s="203"/>
      <c r="D333" s="204" t="s">
        <v>167</v>
      </c>
      <c r="E333" s="205" t="s">
        <v>21</v>
      </c>
      <c r="F333" s="206" t="s">
        <v>573</v>
      </c>
      <c r="G333" s="203"/>
      <c r="H333" s="207">
        <v>2.08</v>
      </c>
      <c r="I333" s="208"/>
      <c r="J333" s="203"/>
      <c r="K333" s="203"/>
      <c r="L333" s="209"/>
      <c r="M333" s="210"/>
      <c r="N333" s="211"/>
      <c r="O333" s="211"/>
      <c r="P333" s="211"/>
      <c r="Q333" s="211"/>
      <c r="R333" s="211"/>
      <c r="S333" s="211"/>
      <c r="T333" s="212"/>
      <c r="AT333" s="213" t="s">
        <v>167</v>
      </c>
      <c r="AU333" s="213" t="s">
        <v>84</v>
      </c>
      <c r="AV333" s="11" t="s">
        <v>84</v>
      </c>
      <c r="AW333" s="11" t="s">
        <v>37</v>
      </c>
      <c r="AX333" s="11" t="s">
        <v>74</v>
      </c>
      <c r="AY333" s="213" t="s">
        <v>154</v>
      </c>
    </row>
    <row r="334" spans="2:51" s="11" customFormat="1" ht="13.5">
      <c r="B334" s="202"/>
      <c r="C334" s="203"/>
      <c r="D334" s="204" t="s">
        <v>167</v>
      </c>
      <c r="E334" s="205" t="s">
        <v>21</v>
      </c>
      <c r="F334" s="206" t="s">
        <v>574</v>
      </c>
      <c r="G334" s="203"/>
      <c r="H334" s="207">
        <v>7.355</v>
      </c>
      <c r="I334" s="208"/>
      <c r="J334" s="203"/>
      <c r="K334" s="203"/>
      <c r="L334" s="209"/>
      <c r="M334" s="210"/>
      <c r="N334" s="211"/>
      <c r="O334" s="211"/>
      <c r="P334" s="211"/>
      <c r="Q334" s="211"/>
      <c r="R334" s="211"/>
      <c r="S334" s="211"/>
      <c r="T334" s="212"/>
      <c r="AT334" s="213" t="s">
        <v>167</v>
      </c>
      <c r="AU334" s="213" t="s">
        <v>84</v>
      </c>
      <c r="AV334" s="11" t="s">
        <v>84</v>
      </c>
      <c r="AW334" s="11" t="s">
        <v>37</v>
      </c>
      <c r="AX334" s="11" t="s">
        <v>74</v>
      </c>
      <c r="AY334" s="213" t="s">
        <v>154</v>
      </c>
    </row>
    <row r="335" spans="2:51" s="12" customFormat="1" ht="13.5">
      <c r="B335" s="214"/>
      <c r="C335" s="215"/>
      <c r="D335" s="204" t="s">
        <v>167</v>
      </c>
      <c r="E335" s="216" t="s">
        <v>21</v>
      </c>
      <c r="F335" s="217" t="s">
        <v>170</v>
      </c>
      <c r="G335" s="215"/>
      <c r="H335" s="218">
        <v>33.435</v>
      </c>
      <c r="I335" s="219"/>
      <c r="J335" s="215"/>
      <c r="K335" s="215"/>
      <c r="L335" s="220"/>
      <c r="M335" s="221"/>
      <c r="N335" s="222"/>
      <c r="O335" s="222"/>
      <c r="P335" s="222"/>
      <c r="Q335" s="222"/>
      <c r="R335" s="222"/>
      <c r="S335" s="222"/>
      <c r="T335" s="223"/>
      <c r="AT335" s="224" t="s">
        <v>167</v>
      </c>
      <c r="AU335" s="224" t="s">
        <v>84</v>
      </c>
      <c r="AV335" s="12" t="s">
        <v>161</v>
      </c>
      <c r="AW335" s="12" t="s">
        <v>37</v>
      </c>
      <c r="AX335" s="12" t="s">
        <v>82</v>
      </c>
      <c r="AY335" s="224" t="s">
        <v>154</v>
      </c>
    </row>
    <row r="336" spans="2:65" s="1" customFormat="1" ht="25.5" customHeight="1">
      <c r="B336" s="39"/>
      <c r="C336" s="190" t="s">
        <v>575</v>
      </c>
      <c r="D336" s="190" t="s">
        <v>156</v>
      </c>
      <c r="E336" s="191" t="s">
        <v>576</v>
      </c>
      <c r="F336" s="192" t="s">
        <v>577</v>
      </c>
      <c r="G336" s="193" t="s">
        <v>376</v>
      </c>
      <c r="H336" s="194">
        <v>35</v>
      </c>
      <c r="I336" s="195"/>
      <c r="J336" s="196">
        <f aca="true" t="shared" si="0" ref="J336:J341">ROUND(I336*H336,2)</f>
        <v>0</v>
      </c>
      <c r="K336" s="192" t="s">
        <v>160</v>
      </c>
      <c r="L336" s="59"/>
      <c r="M336" s="197" t="s">
        <v>21</v>
      </c>
      <c r="N336" s="198" t="s">
        <v>45</v>
      </c>
      <c r="O336" s="40"/>
      <c r="P336" s="199">
        <f aca="true" t="shared" si="1" ref="P336:P341">O336*H336</f>
        <v>0</v>
      </c>
      <c r="Q336" s="199">
        <v>0</v>
      </c>
      <c r="R336" s="199">
        <f aca="true" t="shared" si="2" ref="R336:R341">Q336*H336</f>
        <v>0</v>
      </c>
      <c r="S336" s="199">
        <v>0.007</v>
      </c>
      <c r="T336" s="200">
        <f aca="true" t="shared" si="3" ref="T336:T341">S336*H336</f>
        <v>0.245</v>
      </c>
      <c r="AR336" s="22" t="s">
        <v>161</v>
      </c>
      <c r="AT336" s="22" t="s">
        <v>156</v>
      </c>
      <c r="AU336" s="22" t="s">
        <v>84</v>
      </c>
      <c r="AY336" s="22" t="s">
        <v>154</v>
      </c>
      <c r="BE336" s="201">
        <f aca="true" t="shared" si="4" ref="BE336:BE341">IF(N336="základní",J336,0)</f>
        <v>0</v>
      </c>
      <c r="BF336" s="201">
        <f aca="true" t="shared" si="5" ref="BF336:BF341">IF(N336="snížená",J336,0)</f>
        <v>0</v>
      </c>
      <c r="BG336" s="201">
        <f aca="true" t="shared" si="6" ref="BG336:BG341">IF(N336="zákl. přenesená",J336,0)</f>
        <v>0</v>
      </c>
      <c r="BH336" s="201">
        <f aca="true" t="shared" si="7" ref="BH336:BH341">IF(N336="sníž. přenesená",J336,0)</f>
        <v>0</v>
      </c>
      <c r="BI336" s="201">
        <f aca="true" t="shared" si="8" ref="BI336:BI341">IF(N336="nulová",J336,0)</f>
        <v>0</v>
      </c>
      <c r="BJ336" s="22" t="s">
        <v>82</v>
      </c>
      <c r="BK336" s="201">
        <f aca="true" t="shared" si="9" ref="BK336:BK341">ROUND(I336*H336,2)</f>
        <v>0</v>
      </c>
      <c r="BL336" s="22" t="s">
        <v>161</v>
      </c>
      <c r="BM336" s="22" t="s">
        <v>578</v>
      </c>
    </row>
    <row r="337" spans="2:65" s="1" customFormat="1" ht="25.5" customHeight="1">
      <c r="B337" s="39"/>
      <c r="C337" s="190" t="s">
        <v>579</v>
      </c>
      <c r="D337" s="190" t="s">
        <v>156</v>
      </c>
      <c r="E337" s="191" t="s">
        <v>580</v>
      </c>
      <c r="F337" s="192" t="s">
        <v>581</v>
      </c>
      <c r="G337" s="193" t="s">
        <v>376</v>
      </c>
      <c r="H337" s="194">
        <v>12</v>
      </c>
      <c r="I337" s="195"/>
      <c r="J337" s="196">
        <f t="shared" si="0"/>
        <v>0</v>
      </c>
      <c r="K337" s="192" t="s">
        <v>160</v>
      </c>
      <c r="L337" s="59"/>
      <c r="M337" s="197" t="s">
        <v>21</v>
      </c>
      <c r="N337" s="198" t="s">
        <v>45</v>
      </c>
      <c r="O337" s="40"/>
      <c r="P337" s="199">
        <f t="shared" si="1"/>
        <v>0</v>
      </c>
      <c r="Q337" s="199">
        <v>9E-05</v>
      </c>
      <c r="R337" s="199">
        <f t="shared" si="2"/>
        <v>0.00108</v>
      </c>
      <c r="S337" s="199">
        <v>0.003</v>
      </c>
      <c r="T337" s="200">
        <f t="shared" si="3"/>
        <v>0.036000000000000004</v>
      </c>
      <c r="AR337" s="22" t="s">
        <v>161</v>
      </c>
      <c r="AT337" s="22" t="s">
        <v>156</v>
      </c>
      <c r="AU337" s="22" t="s">
        <v>84</v>
      </c>
      <c r="AY337" s="22" t="s">
        <v>154</v>
      </c>
      <c r="BE337" s="201">
        <f t="shared" si="4"/>
        <v>0</v>
      </c>
      <c r="BF337" s="201">
        <f t="shared" si="5"/>
        <v>0</v>
      </c>
      <c r="BG337" s="201">
        <f t="shared" si="6"/>
        <v>0</v>
      </c>
      <c r="BH337" s="201">
        <f t="shared" si="7"/>
        <v>0</v>
      </c>
      <c r="BI337" s="201">
        <f t="shared" si="8"/>
        <v>0</v>
      </c>
      <c r="BJ337" s="22" t="s">
        <v>82</v>
      </c>
      <c r="BK337" s="201">
        <f t="shared" si="9"/>
        <v>0</v>
      </c>
      <c r="BL337" s="22" t="s">
        <v>161</v>
      </c>
      <c r="BM337" s="22" t="s">
        <v>582</v>
      </c>
    </row>
    <row r="338" spans="2:65" s="1" customFormat="1" ht="25.5" customHeight="1">
      <c r="B338" s="39"/>
      <c r="C338" s="190" t="s">
        <v>583</v>
      </c>
      <c r="D338" s="190" t="s">
        <v>156</v>
      </c>
      <c r="E338" s="191" t="s">
        <v>584</v>
      </c>
      <c r="F338" s="192" t="s">
        <v>585</v>
      </c>
      <c r="G338" s="193" t="s">
        <v>376</v>
      </c>
      <c r="H338" s="194">
        <v>1.5</v>
      </c>
      <c r="I338" s="195"/>
      <c r="J338" s="196">
        <f t="shared" si="0"/>
        <v>0</v>
      </c>
      <c r="K338" s="192" t="s">
        <v>160</v>
      </c>
      <c r="L338" s="59"/>
      <c r="M338" s="197" t="s">
        <v>21</v>
      </c>
      <c r="N338" s="198" t="s">
        <v>45</v>
      </c>
      <c r="O338" s="40"/>
      <c r="P338" s="199">
        <f t="shared" si="1"/>
        <v>0</v>
      </c>
      <c r="Q338" s="199">
        <v>0.00073</v>
      </c>
      <c r="R338" s="199">
        <f t="shared" si="2"/>
        <v>0.001095</v>
      </c>
      <c r="S338" s="199">
        <v>0.005</v>
      </c>
      <c r="T338" s="200">
        <f t="shared" si="3"/>
        <v>0.0075</v>
      </c>
      <c r="AR338" s="22" t="s">
        <v>161</v>
      </c>
      <c r="AT338" s="22" t="s">
        <v>156</v>
      </c>
      <c r="AU338" s="22" t="s">
        <v>84</v>
      </c>
      <c r="AY338" s="22" t="s">
        <v>154</v>
      </c>
      <c r="BE338" s="201">
        <f t="shared" si="4"/>
        <v>0</v>
      </c>
      <c r="BF338" s="201">
        <f t="shared" si="5"/>
        <v>0</v>
      </c>
      <c r="BG338" s="201">
        <f t="shared" si="6"/>
        <v>0</v>
      </c>
      <c r="BH338" s="201">
        <f t="shared" si="7"/>
        <v>0</v>
      </c>
      <c r="BI338" s="201">
        <f t="shared" si="8"/>
        <v>0</v>
      </c>
      <c r="BJ338" s="22" t="s">
        <v>82</v>
      </c>
      <c r="BK338" s="201">
        <f t="shared" si="9"/>
        <v>0</v>
      </c>
      <c r="BL338" s="22" t="s">
        <v>161</v>
      </c>
      <c r="BM338" s="22" t="s">
        <v>586</v>
      </c>
    </row>
    <row r="339" spans="2:65" s="1" customFormat="1" ht="25.5" customHeight="1">
      <c r="B339" s="39"/>
      <c r="C339" s="190" t="s">
        <v>587</v>
      </c>
      <c r="D339" s="190" t="s">
        <v>156</v>
      </c>
      <c r="E339" s="191" t="s">
        <v>588</v>
      </c>
      <c r="F339" s="192" t="s">
        <v>589</v>
      </c>
      <c r="G339" s="193" t="s">
        <v>376</v>
      </c>
      <c r="H339" s="194">
        <v>1.5</v>
      </c>
      <c r="I339" s="195"/>
      <c r="J339" s="196">
        <f t="shared" si="0"/>
        <v>0</v>
      </c>
      <c r="K339" s="192" t="s">
        <v>160</v>
      </c>
      <c r="L339" s="59"/>
      <c r="M339" s="197" t="s">
        <v>21</v>
      </c>
      <c r="N339" s="198" t="s">
        <v>45</v>
      </c>
      <c r="O339" s="40"/>
      <c r="P339" s="199">
        <f t="shared" si="1"/>
        <v>0</v>
      </c>
      <c r="Q339" s="199">
        <v>0.00107</v>
      </c>
      <c r="R339" s="199">
        <f t="shared" si="2"/>
        <v>0.001605</v>
      </c>
      <c r="S339" s="199">
        <v>0.045</v>
      </c>
      <c r="T339" s="200">
        <f t="shared" si="3"/>
        <v>0.0675</v>
      </c>
      <c r="AR339" s="22" t="s">
        <v>161</v>
      </c>
      <c r="AT339" s="22" t="s">
        <v>156</v>
      </c>
      <c r="AU339" s="22" t="s">
        <v>84</v>
      </c>
      <c r="AY339" s="22" t="s">
        <v>154</v>
      </c>
      <c r="BE339" s="201">
        <f t="shared" si="4"/>
        <v>0</v>
      </c>
      <c r="BF339" s="201">
        <f t="shared" si="5"/>
        <v>0</v>
      </c>
      <c r="BG339" s="201">
        <f t="shared" si="6"/>
        <v>0</v>
      </c>
      <c r="BH339" s="201">
        <f t="shared" si="7"/>
        <v>0</v>
      </c>
      <c r="BI339" s="201">
        <f t="shared" si="8"/>
        <v>0</v>
      </c>
      <c r="BJ339" s="22" t="s">
        <v>82</v>
      </c>
      <c r="BK339" s="201">
        <f t="shared" si="9"/>
        <v>0</v>
      </c>
      <c r="BL339" s="22" t="s">
        <v>161</v>
      </c>
      <c r="BM339" s="22" t="s">
        <v>590</v>
      </c>
    </row>
    <row r="340" spans="2:65" s="1" customFormat="1" ht="25.5" customHeight="1">
      <c r="B340" s="39"/>
      <c r="C340" s="190" t="s">
        <v>591</v>
      </c>
      <c r="D340" s="190" t="s">
        <v>156</v>
      </c>
      <c r="E340" s="191" t="s">
        <v>592</v>
      </c>
      <c r="F340" s="192" t="s">
        <v>593</v>
      </c>
      <c r="G340" s="193" t="s">
        <v>376</v>
      </c>
      <c r="H340" s="194">
        <v>0.5</v>
      </c>
      <c r="I340" s="195"/>
      <c r="J340" s="196">
        <f t="shared" si="0"/>
        <v>0</v>
      </c>
      <c r="K340" s="192" t="s">
        <v>160</v>
      </c>
      <c r="L340" s="59"/>
      <c r="M340" s="197" t="s">
        <v>21</v>
      </c>
      <c r="N340" s="198" t="s">
        <v>45</v>
      </c>
      <c r="O340" s="40"/>
      <c r="P340" s="199">
        <f t="shared" si="1"/>
        <v>0</v>
      </c>
      <c r="Q340" s="199">
        <v>0.00417</v>
      </c>
      <c r="R340" s="199">
        <f t="shared" si="2"/>
        <v>0.002085</v>
      </c>
      <c r="S340" s="199">
        <v>0.283</v>
      </c>
      <c r="T340" s="200">
        <f t="shared" si="3"/>
        <v>0.1415</v>
      </c>
      <c r="AR340" s="22" t="s">
        <v>161</v>
      </c>
      <c r="AT340" s="22" t="s">
        <v>156</v>
      </c>
      <c r="AU340" s="22" t="s">
        <v>84</v>
      </c>
      <c r="AY340" s="22" t="s">
        <v>154</v>
      </c>
      <c r="BE340" s="201">
        <f t="shared" si="4"/>
        <v>0</v>
      </c>
      <c r="BF340" s="201">
        <f t="shared" si="5"/>
        <v>0</v>
      </c>
      <c r="BG340" s="201">
        <f t="shared" si="6"/>
        <v>0</v>
      </c>
      <c r="BH340" s="201">
        <f t="shared" si="7"/>
        <v>0</v>
      </c>
      <c r="BI340" s="201">
        <f t="shared" si="8"/>
        <v>0</v>
      </c>
      <c r="BJ340" s="22" t="s">
        <v>82</v>
      </c>
      <c r="BK340" s="201">
        <f t="shared" si="9"/>
        <v>0</v>
      </c>
      <c r="BL340" s="22" t="s">
        <v>161</v>
      </c>
      <c r="BM340" s="22" t="s">
        <v>594</v>
      </c>
    </row>
    <row r="341" spans="2:65" s="1" customFormat="1" ht="16.5" customHeight="1">
      <c r="B341" s="39"/>
      <c r="C341" s="190" t="s">
        <v>595</v>
      </c>
      <c r="D341" s="190" t="s">
        <v>156</v>
      </c>
      <c r="E341" s="191" t="s">
        <v>596</v>
      </c>
      <c r="F341" s="192" t="s">
        <v>597</v>
      </c>
      <c r="G341" s="193" t="s">
        <v>159</v>
      </c>
      <c r="H341" s="194">
        <v>516</v>
      </c>
      <c r="I341" s="195"/>
      <c r="J341" s="196">
        <f t="shared" si="0"/>
        <v>0</v>
      </c>
      <c r="K341" s="192" t="s">
        <v>160</v>
      </c>
      <c r="L341" s="59"/>
      <c r="M341" s="197" t="s">
        <v>21</v>
      </c>
      <c r="N341" s="198" t="s">
        <v>45</v>
      </c>
      <c r="O341" s="40"/>
      <c r="P341" s="199">
        <f t="shared" si="1"/>
        <v>0</v>
      </c>
      <c r="Q341" s="199">
        <v>0</v>
      </c>
      <c r="R341" s="199">
        <f t="shared" si="2"/>
        <v>0</v>
      </c>
      <c r="S341" s="199">
        <v>0.063</v>
      </c>
      <c r="T341" s="200">
        <f t="shared" si="3"/>
        <v>32.508</v>
      </c>
      <c r="AR341" s="22" t="s">
        <v>161</v>
      </c>
      <c r="AT341" s="22" t="s">
        <v>156</v>
      </c>
      <c r="AU341" s="22" t="s">
        <v>84</v>
      </c>
      <c r="AY341" s="22" t="s">
        <v>154</v>
      </c>
      <c r="BE341" s="201">
        <f t="shared" si="4"/>
        <v>0</v>
      </c>
      <c r="BF341" s="201">
        <f t="shared" si="5"/>
        <v>0</v>
      </c>
      <c r="BG341" s="201">
        <f t="shared" si="6"/>
        <v>0</v>
      </c>
      <c r="BH341" s="201">
        <f t="shared" si="7"/>
        <v>0</v>
      </c>
      <c r="BI341" s="201">
        <f t="shared" si="8"/>
        <v>0</v>
      </c>
      <c r="BJ341" s="22" t="s">
        <v>82</v>
      </c>
      <c r="BK341" s="201">
        <f t="shared" si="9"/>
        <v>0</v>
      </c>
      <c r="BL341" s="22" t="s">
        <v>161</v>
      </c>
      <c r="BM341" s="22" t="s">
        <v>598</v>
      </c>
    </row>
    <row r="342" spans="2:51" s="11" customFormat="1" ht="13.5">
      <c r="B342" s="202"/>
      <c r="C342" s="203"/>
      <c r="D342" s="204" t="s">
        <v>167</v>
      </c>
      <c r="E342" s="205" t="s">
        <v>21</v>
      </c>
      <c r="F342" s="206" t="s">
        <v>599</v>
      </c>
      <c r="G342" s="203"/>
      <c r="H342" s="207">
        <v>516</v>
      </c>
      <c r="I342" s="208"/>
      <c r="J342" s="203"/>
      <c r="K342" s="203"/>
      <c r="L342" s="209"/>
      <c r="M342" s="210"/>
      <c r="N342" s="211"/>
      <c r="O342" s="211"/>
      <c r="P342" s="211"/>
      <c r="Q342" s="211"/>
      <c r="R342" s="211"/>
      <c r="S342" s="211"/>
      <c r="T342" s="212"/>
      <c r="AT342" s="213" t="s">
        <v>167</v>
      </c>
      <c r="AU342" s="213" t="s">
        <v>84</v>
      </c>
      <c r="AV342" s="11" t="s">
        <v>84</v>
      </c>
      <c r="AW342" s="11" t="s">
        <v>37</v>
      </c>
      <c r="AX342" s="11" t="s">
        <v>74</v>
      </c>
      <c r="AY342" s="213" t="s">
        <v>154</v>
      </c>
    </row>
    <row r="343" spans="2:51" s="12" customFormat="1" ht="13.5">
      <c r="B343" s="214"/>
      <c r="C343" s="215"/>
      <c r="D343" s="204" t="s">
        <v>167</v>
      </c>
      <c r="E343" s="216" t="s">
        <v>21</v>
      </c>
      <c r="F343" s="217" t="s">
        <v>170</v>
      </c>
      <c r="G343" s="215"/>
      <c r="H343" s="218">
        <v>516</v>
      </c>
      <c r="I343" s="219"/>
      <c r="J343" s="215"/>
      <c r="K343" s="215"/>
      <c r="L343" s="220"/>
      <c r="M343" s="221"/>
      <c r="N343" s="222"/>
      <c r="O343" s="222"/>
      <c r="P343" s="222"/>
      <c r="Q343" s="222"/>
      <c r="R343" s="222"/>
      <c r="S343" s="222"/>
      <c r="T343" s="223"/>
      <c r="AT343" s="224" t="s">
        <v>167</v>
      </c>
      <c r="AU343" s="224" t="s">
        <v>84</v>
      </c>
      <c r="AV343" s="12" t="s">
        <v>161</v>
      </c>
      <c r="AW343" s="12" t="s">
        <v>37</v>
      </c>
      <c r="AX343" s="12" t="s">
        <v>82</v>
      </c>
      <c r="AY343" s="224" t="s">
        <v>154</v>
      </c>
    </row>
    <row r="344" spans="2:65" s="1" customFormat="1" ht="16.5" customHeight="1">
      <c r="B344" s="39"/>
      <c r="C344" s="190" t="s">
        <v>600</v>
      </c>
      <c r="D344" s="190" t="s">
        <v>156</v>
      </c>
      <c r="E344" s="191" t="s">
        <v>601</v>
      </c>
      <c r="F344" s="192" t="s">
        <v>602</v>
      </c>
      <c r="G344" s="193" t="s">
        <v>159</v>
      </c>
      <c r="H344" s="194">
        <v>150</v>
      </c>
      <c r="I344" s="195"/>
      <c r="J344" s="196">
        <f>ROUND(I344*H344,2)</f>
        <v>0</v>
      </c>
      <c r="K344" s="192" t="s">
        <v>160</v>
      </c>
      <c r="L344" s="59"/>
      <c r="M344" s="197" t="s">
        <v>21</v>
      </c>
      <c r="N344" s="198" t="s">
        <v>45</v>
      </c>
      <c r="O344" s="40"/>
      <c r="P344" s="199">
        <f>O344*H344</f>
        <v>0</v>
      </c>
      <c r="Q344" s="199">
        <v>0</v>
      </c>
      <c r="R344" s="199">
        <f>Q344*H344</f>
        <v>0</v>
      </c>
      <c r="S344" s="199">
        <v>0.063</v>
      </c>
      <c r="T344" s="200">
        <f>S344*H344</f>
        <v>9.45</v>
      </c>
      <c r="AR344" s="22" t="s">
        <v>161</v>
      </c>
      <c r="AT344" s="22" t="s">
        <v>156</v>
      </c>
      <c r="AU344" s="22" t="s">
        <v>84</v>
      </c>
      <c r="AY344" s="22" t="s">
        <v>154</v>
      </c>
      <c r="BE344" s="201">
        <f>IF(N344="základní",J344,0)</f>
        <v>0</v>
      </c>
      <c r="BF344" s="201">
        <f>IF(N344="snížená",J344,0)</f>
        <v>0</v>
      </c>
      <c r="BG344" s="201">
        <f>IF(N344="zákl. přenesená",J344,0)</f>
        <v>0</v>
      </c>
      <c r="BH344" s="201">
        <f>IF(N344="sníž. přenesená",J344,0)</f>
        <v>0</v>
      </c>
      <c r="BI344" s="201">
        <f>IF(N344="nulová",J344,0)</f>
        <v>0</v>
      </c>
      <c r="BJ344" s="22" t="s">
        <v>82</v>
      </c>
      <c r="BK344" s="201">
        <f>ROUND(I344*H344,2)</f>
        <v>0</v>
      </c>
      <c r="BL344" s="22" t="s">
        <v>161</v>
      </c>
      <c r="BM344" s="22" t="s">
        <v>603</v>
      </c>
    </row>
    <row r="345" spans="2:65" s="1" customFormat="1" ht="16.5" customHeight="1">
      <c r="B345" s="39"/>
      <c r="C345" s="190" t="s">
        <v>604</v>
      </c>
      <c r="D345" s="190" t="s">
        <v>156</v>
      </c>
      <c r="E345" s="191" t="s">
        <v>605</v>
      </c>
      <c r="F345" s="192" t="s">
        <v>606</v>
      </c>
      <c r="G345" s="193" t="s">
        <v>371</v>
      </c>
      <c r="H345" s="194">
        <v>7</v>
      </c>
      <c r="I345" s="195"/>
      <c r="J345" s="196">
        <f>ROUND(I345*H345,2)</f>
        <v>0</v>
      </c>
      <c r="K345" s="192" t="s">
        <v>21</v>
      </c>
      <c r="L345" s="59"/>
      <c r="M345" s="197" t="s">
        <v>21</v>
      </c>
      <c r="N345" s="198" t="s">
        <v>45</v>
      </c>
      <c r="O345" s="40"/>
      <c r="P345" s="199">
        <f>O345*H345</f>
        <v>0</v>
      </c>
      <c r="Q345" s="199">
        <v>0</v>
      </c>
      <c r="R345" s="199">
        <f>Q345*H345</f>
        <v>0</v>
      </c>
      <c r="S345" s="199">
        <v>0</v>
      </c>
      <c r="T345" s="200">
        <f>S345*H345</f>
        <v>0</v>
      </c>
      <c r="AR345" s="22" t="s">
        <v>161</v>
      </c>
      <c r="AT345" s="22" t="s">
        <v>156</v>
      </c>
      <c r="AU345" s="22" t="s">
        <v>84</v>
      </c>
      <c r="AY345" s="22" t="s">
        <v>154</v>
      </c>
      <c r="BE345" s="201">
        <f>IF(N345="základní",J345,0)</f>
        <v>0</v>
      </c>
      <c r="BF345" s="201">
        <f>IF(N345="snížená",J345,0)</f>
        <v>0</v>
      </c>
      <c r="BG345" s="201">
        <f>IF(N345="zákl. přenesená",J345,0)</f>
        <v>0</v>
      </c>
      <c r="BH345" s="201">
        <f>IF(N345="sníž. přenesená",J345,0)</f>
        <v>0</v>
      </c>
      <c r="BI345" s="201">
        <f>IF(N345="nulová",J345,0)</f>
        <v>0</v>
      </c>
      <c r="BJ345" s="22" t="s">
        <v>82</v>
      </c>
      <c r="BK345" s="201">
        <f>ROUND(I345*H345,2)</f>
        <v>0</v>
      </c>
      <c r="BL345" s="22" t="s">
        <v>161</v>
      </c>
      <c r="BM345" s="22" t="s">
        <v>607</v>
      </c>
    </row>
    <row r="346" spans="2:63" s="10" customFormat="1" ht="29.85" customHeight="1">
      <c r="B346" s="174"/>
      <c r="C346" s="175"/>
      <c r="D346" s="176" t="s">
        <v>73</v>
      </c>
      <c r="E346" s="188" t="s">
        <v>608</v>
      </c>
      <c r="F346" s="188" t="s">
        <v>609</v>
      </c>
      <c r="G346" s="175"/>
      <c r="H346" s="175"/>
      <c r="I346" s="178"/>
      <c r="J346" s="189">
        <f>BK346</f>
        <v>0</v>
      </c>
      <c r="K346" s="175"/>
      <c r="L346" s="180"/>
      <c r="M346" s="181"/>
      <c r="N346" s="182"/>
      <c r="O346" s="182"/>
      <c r="P346" s="183">
        <f>SUM(P347:P355)</f>
        <v>0</v>
      </c>
      <c r="Q346" s="182"/>
      <c r="R346" s="183">
        <f>SUM(R347:R355)</f>
        <v>0</v>
      </c>
      <c r="S346" s="182"/>
      <c r="T346" s="184">
        <f>SUM(T347:T355)</f>
        <v>0</v>
      </c>
      <c r="AR346" s="185" t="s">
        <v>82</v>
      </c>
      <c r="AT346" s="186" t="s">
        <v>73</v>
      </c>
      <c r="AU346" s="186" t="s">
        <v>82</v>
      </c>
      <c r="AY346" s="185" t="s">
        <v>154</v>
      </c>
      <c r="BK346" s="187">
        <f>SUM(BK347:BK355)</f>
        <v>0</v>
      </c>
    </row>
    <row r="347" spans="2:65" s="1" customFormat="1" ht="25.5" customHeight="1">
      <c r="B347" s="39"/>
      <c r="C347" s="190" t="s">
        <v>610</v>
      </c>
      <c r="D347" s="190" t="s">
        <v>156</v>
      </c>
      <c r="E347" s="191" t="s">
        <v>611</v>
      </c>
      <c r="F347" s="192" t="s">
        <v>612</v>
      </c>
      <c r="G347" s="193" t="s">
        <v>223</v>
      </c>
      <c r="H347" s="194">
        <v>157.359</v>
      </c>
      <c r="I347" s="195"/>
      <c r="J347" s="196">
        <f>ROUND(I347*H347,2)</f>
        <v>0</v>
      </c>
      <c r="K347" s="192" t="s">
        <v>160</v>
      </c>
      <c r="L347" s="59"/>
      <c r="M347" s="197" t="s">
        <v>21</v>
      </c>
      <c r="N347" s="198" t="s">
        <v>45</v>
      </c>
      <c r="O347" s="40"/>
      <c r="P347" s="199">
        <f>O347*H347</f>
        <v>0</v>
      </c>
      <c r="Q347" s="199">
        <v>0</v>
      </c>
      <c r="R347" s="199">
        <f>Q347*H347</f>
        <v>0</v>
      </c>
      <c r="S347" s="199">
        <v>0</v>
      </c>
      <c r="T347" s="200">
        <f>S347*H347</f>
        <v>0</v>
      </c>
      <c r="AR347" s="22" t="s">
        <v>161</v>
      </c>
      <c r="AT347" s="22" t="s">
        <v>156</v>
      </c>
      <c r="AU347" s="22" t="s">
        <v>84</v>
      </c>
      <c r="AY347" s="22" t="s">
        <v>154</v>
      </c>
      <c r="BE347" s="201">
        <f>IF(N347="základní",J347,0)</f>
        <v>0</v>
      </c>
      <c r="BF347" s="201">
        <f>IF(N347="snížená",J347,0)</f>
        <v>0</v>
      </c>
      <c r="BG347" s="201">
        <f>IF(N347="zákl. přenesená",J347,0)</f>
        <v>0</v>
      </c>
      <c r="BH347" s="201">
        <f>IF(N347="sníž. přenesená",J347,0)</f>
        <v>0</v>
      </c>
      <c r="BI347" s="201">
        <f>IF(N347="nulová",J347,0)</f>
        <v>0</v>
      </c>
      <c r="BJ347" s="22" t="s">
        <v>82</v>
      </c>
      <c r="BK347" s="201">
        <f>ROUND(I347*H347,2)</f>
        <v>0</v>
      </c>
      <c r="BL347" s="22" t="s">
        <v>161</v>
      </c>
      <c r="BM347" s="22" t="s">
        <v>613</v>
      </c>
    </row>
    <row r="348" spans="2:65" s="1" customFormat="1" ht="25.5" customHeight="1">
      <c r="B348" s="39"/>
      <c r="C348" s="190" t="s">
        <v>614</v>
      </c>
      <c r="D348" s="190" t="s">
        <v>156</v>
      </c>
      <c r="E348" s="191" t="s">
        <v>615</v>
      </c>
      <c r="F348" s="192" t="s">
        <v>616</v>
      </c>
      <c r="G348" s="193" t="s">
        <v>223</v>
      </c>
      <c r="H348" s="194">
        <v>157.359</v>
      </c>
      <c r="I348" s="195"/>
      <c r="J348" s="196">
        <f>ROUND(I348*H348,2)</f>
        <v>0</v>
      </c>
      <c r="K348" s="192" t="s">
        <v>160</v>
      </c>
      <c r="L348" s="59"/>
      <c r="M348" s="197" t="s">
        <v>21</v>
      </c>
      <c r="N348" s="198" t="s">
        <v>45</v>
      </c>
      <c r="O348" s="40"/>
      <c r="P348" s="199">
        <f>O348*H348</f>
        <v>0</v>
      </c>
      <c r="Q348" s="199">
        <v>0</v>
      </c>
      <c r="R348" s="199">
        <f>Q348*H348</f>
        <v>0</v>
      </c>
      <c r="S348" s="199">
        <v>0</v>
      </c>
      <c r="T348" s="200">
        <f>S348*H348</f>
        <v>0</v>
      </c>
      <c r="AR348" s="22" t="s">
        <v>161</v>
      </c>
      <c r="AT348" s="22" t="s">
        <v>156</v>
      </c>
      <c r="AU348" s="22" t="s">
        <v>84</v>
      </c>
      <c r="AY348" s="22" t="s">
        <v>154</v>
      </c>
      <c r="BE348" s="201">
        <f>IF(N348="základní",J348,0)</f>
        <v>0</v>
      </c>
      <c r="BF348" s="201">
        <f>IF(N348="snížená",J348,0)</f>
        <v>0</v>
      </c>
      <c r="BG348" s="201">
        <f>IF(N348="zákl. přenesená",J348,0)</f>
        <v>0</v>
      </c>
      <c r="BH348" s="201">
        <f>IF(N348="sníž. přenesená",J348,0)</f>
        <v>0</v>
      </c>
      <c r="BI348" s="201">
        <f>IF(N348="nulová",J348,0)</f>
        <v>0</v>
      </c>
      <c r="BJ348" s="22" t="s">
        <v>82</v>
      </c>
      <c r="BK348" s="201">
        <f>ROUND(I348*H348,2)</f>
        <v>0</v>
      </c>
      <c r="BL348" s="22" t="s">
        <v>161</v>
      </c>
      <c r="BM348" s="22" t="s">
        <v>617</v>
      </c>
    </row>
    <row r="349" spans="2:65" s="1" customFormat="1" ht="25.5" customHeight="1">
      <c r="B349" s="39"/>
      <c r="C349" s="190" t="s">
        <v>618</v>
      </c>
      <c r="D349" s="190" t="s">
        <v>156</v>
      </c>
      <c r="E349" s="191" t="s">
        <v>619</v>
      </c>
      <c r="F349" s="192" t="s">
        <v>620</v>
      </c>
      <c r="G349" s="193" t="s">
        <v>223</v>
      </c>
      <c r="H349" s="194">
        <v>629.436</v>
      </c>
      <c r="I349" s="195"/>
      <c r="J349" s="196">
        <f>ROUND(I349*H349,2)</f>
        <v>0</v>
      </c>
      <c r="K349" s="192" t="s">
        <v>160</v>
      </c>
      <c r="L349" s="59"/>
      <c r="M349" s="197" t="s">
        <v>21</v>
      </c>
      <c r="N349" s="198" t="s">
        <v>45</v>
      </c>
      <c r="O349" s="40"/>
      <c r="P349" s="199">
        <f>O349*H349</f>
        <v>0</v>
      </c>
      <c r="Q349" s="199">
        <v>0</v>
      </c>
      <c r="R349" s="199">
        <f>Q349*H349</f>
        <v>0</v>
      </c>
      <c r="S349" s="199">
        <v>0</v>
      </c>
      <c r="T349" s="200">
        <f>S349*H349</f>
        <v>0</v>
      </c>
      <c r="AR349" s="22" t="s">
        <v>161</v>
      </c>
      <c r="AT349" s="22" t="s">
        <v>156</v>
      </c>
      <c r="AU349" s="22" t="s">
        <v>84</v>
      </c>
      <c r="AY349" s="22" t="s">
        <v>154</v>
      </c>
      <c r="BE349" s="201">
        <f>IF(N349="základní",J349,0)</f>
        <v>0</v>
      </c>
      <c r="BF349" s="201">
        <f>IF(N349="snížená",J349,0)</f>
        <v>0</v>
      </c>
      <c r="BG349" s="201">
        <f>IF(N349="zákl. přenesená",J349,0)</f>
        <v>0</v>
      </c>
      <c r="BH349" s="201">
        <f>IF(N349="sníž. přenesená",J349,0)</f>
        <v>0</v>
      </c>
      <c r="BI349" s="201">
        <f>IF(N349="nulová",J349,0)</f>
        <v>0</v>
      </c>
      <c r="BJ349" s="22" t="s">
        <v>82</v>
      </c>
      <c r="BK349" s="201">
        <f>ROUND(I349*H349,2)</f>
        <v>0</v>
      </c>
      <c r="BL349" s="22" t="s">
        <v>161</v>
      </c>
      <c r="BM349" s="22" t="s">
        <v>621</v>
      </c>
    </row>
    <row r="350" spans="2:51" s="11" customFormat="1" ht="13.5">
      <c r="B350" s="202"/>
      <c r="C350" s="203"/>
      <c r="D350" s="204" t="s">
        <v>167</v>
      </c>
      <c r="E350" s="205" t="s">
        <v>21</v>
      </c>
      <c r="F350" s="206" t="s">
        <v>622</v>
      </c>
      <c r="G350" s="203"/>
      <c r="H350" s="207">
        <v>629.436</v>
      </c>
      <c r="I350" s="208"/>
      <c r="J350" s="203"/>
      <c r="K350" s="203"/>
      <c r="L350" s="209"/>
      <c r="M350" s="210"/>
      <c r="N350" s="211"/>
      <c r="O350" s="211"/>
      <c r="P350" s="211"/>
      <c r="Q350" s="211"/>
      <c r="R350" s="211"/>
      <c r="S350" s="211"/>
      <c r="T350" s="212"/>
      <c r="AT350" s="213" t="s">
        <v>167</v>
      </c>
      <c r="AU350" s="213" t="s">
        <v>84</v>
      </c>
      <c r="AV350" s="11" t="s">
        <v>84</v>
      </c>
      <c r="AW350" s="11" t="s">
        <v>37</v>
      </c>
      <c r="AX350" s="11" t="s">
        <v>82</v>
      </c>
      <c r="AY350" s="213" t="s">
        <v>154</v>
      </c>
    </row>
    <row r="351" spans="2:65" s="1" customFormat="1" ht="25.5" customHeight="1">
      <c r="B351" s="39"/>
      <c r="C351" s="190" t="s">
        <v>623</v>
      </c>
      <c r="D351" s="190" t="s">
        <v>156</v>
      </c>
      <c r="E351" s="191" t="s">
        <v>624</v>
      </c>
      <c r="F351" s="192" t="s">
        <v>625</v>
      </c>
      <c r="G351" s="193" t="s">
        <v>223</v>
      </c>
      <c r="H351" s="194">
        <v>33.925</v>
      </c>
      <c r="I351" s="195"/>
      <c r="J351" s="196">
        <f>ROUND(I351*H351,2)</f>
        <v>0</v>
      </c>
      <c r="K351" s="192" t="s">
        <v>160</v>
      </c>
      <c r="L351" s="59"/>
      <c r="M351" s="197" t="s">
        <v>21</v>
      </c>
      <c r="N351" s="198" t="s">
        <v>45</v>
      </c>
      <c r="O351" s="40"/>
      <c r="P351" s="199">
        <f>O351*H351</f>
        <v>0</v>
      </c>
      <c r="Q351" s="199">
        <v>0</v>
      </c>
      <c r="R351" s="199">
        <f>Q351*H351</f>
        <v>0</v>
      </c>
      <c r="S351" s="199">
        <v>0</v>
      </c>
      <c r="T351" s="200">
        <f>S351*H351</f>
        <v>0</v>
      </c>
      <c r="AR351" s="22" t="s">
        <v>161</v>
      </c>
      <c r="AT351" s="22" t="s">
        <v>156</v>
      </c>
      <c r="AU351" s="22" t="s">
        <v>84</v>
      </c>
      <c r="AY351" s="22" t="s">
        <v>154</v>
      </c>
      <c r="BE351" s="201">
        <f>IF(N351="základní",J351,0)</f>
        <v>0</v>
      </c>
      <c r="BF351" s="201">
        <f>IF(N351="snížená",J351,0)</f>
        <v>0</v>
      </c>
      <c r="BG351" s="201">
        <f>IF(N351="zákl. přenesená",J351,0)</f>
        <v>0</v>
      </c>
      <c r="BH351" s="201">
        <f>IF(N351="sníž. přenesená",J351,0)</f>
        <v>0</v>
      </c>
      <c r="BI351" s="201">
        <f>IF(N351="nulová",J351,0)</f>
        <v>0</v>
      </c>
      <c r="BJ351" s="22" t="s">
        <v>82</v>
      </c>
      <c r="BK351" s="201">
        <f>ROUND(I351*H351,2)</f>
        <v>0</v>
      </c>
      <c r="BL351" s="22" t="s">
        <v>161</v>
      </c>
      <c r="BM351" s="22" t="s">
        <v>626</v>
      </c>
    </row>
    <row r="352" spans="2:65" s="1" customFormat="1" ht="25.5" customHeight="1">
      <c r="B352" s="39"/>
      <c r="C352" s="190" t="s">
        <v>627</v>
      </c>
      <c r="D352" s="190" t="s">
        <v>156</v>
      </c>
      <c r="E352" s="191" t="s">
        <v>628</v>
      </c>
      <c r="F352" s="192" t="s">
        <v>629</v>
      </c>
      <c r="G352" s="193" t="s">
        <v>223</v>
      </c>
      <c r="H352" s="194">
        <v>60.82</v>
      </c>
      <c r="I352" s="195"/>
      <c r="J352" s="196">
        <f>ROUND(I352*H352,2)</f>
        <v>0</v>
      </c>
      <c r="K352" s="192" t="s">
        <v>160</v>
      </c>
      <c r="L352" s="59"/>
      <c r="M352" s="197" t="s">
        <v>21</v>
      </c>
      <c r="N352" s="198" t="s">
        <v>45</v>
      </c>
      <c r="O352" s="40"/>
      <c r="P352" s="199">
        <f>O352*H352</f>
        <v>0</v>
      </c>
      <c r="Q352" s="199">
        <v>0</v>
      </c>
      <c r="R352" s="199">
        <f>Q352*H352</f>
        <v>0</v>
      </c>
      <c r="S352" s="199">
        <v>0</v>
      </c>
      <c r="T352" s="200">
        <f>S352*H352</f>
        <v>0</v>
      </c>
      <c r="AR352" s="22" t="s">
        <v>161</v>
      </c>
      <c r="AT352" s="22" t="s">
        <v>156</v>
      </c>
      <c r="AU352" s="22" t="s">
        <v>84</v>
      </c>
      <c r="AY352" s="22" t="s">
        <v>154</v>
      </c>
      <c r="BE352" s="201">
        <f>IF(N352="základní",J352,0)</f>
        <v>0</v>
      </c>
      <c r="BF352" s="201">
        <f>IF(N352="snížená",J352,0)</f>
        <v>0</v>
      </c>
      <c r="BG352" s="201">
        <f>IF(N352="zákl. přenesená",J352,0)</f>
        <v>0</v>
      </c>
      <c r="BH352" s="201">
        <f>IF(N352="sníž. přenesená",J352,0)</f>
        <v>0</v>
      </c>
      <c r="BI352" s="201">
        <f>IF(N352="nulová",J352,0)</f>
        <v>0</v>
      </c>
      <c r="BJ352" s="22" t="s">
        <v>82</v>
      </c>
      <c r="BK352" s="201">
        <f>ROUND(I352*H352,2)</f>
        <v>0</v>
      </c>
      <c r="BL352" s="22" t="s">
        <v>161</v>
      </c>
      <c r="BM352" s="22" t="s">
        <v>630</v>
      </c>
    </row>
    <row r="353" spans="2:65" s="1" customFormat="1" ht="25.5" customHeight="1">
      <c r="B353" s="39"/>
      <c r="C353" s="190" t="s">
        <v>631</v>
      </c>
      <c r="D353" s="190" t="s">
        <v>156</v>
      </c>
      <c r="E353" s="191" t="s">
        <v>632</v>
      </c>
      <c r="F353" s="192" t="s">
        <v>633</v>
      </c>
      <c r="G353" s="193" t="s">
        <v>223</v>
      </c>
      <c r="H353" s="194">
        <v>5.95</v>
      </c>
      <c r="I353" s="195"/>
      <c r="J353" s="196">
        <f>ROUND(I353*H353,2)</f>
        <v>0</v>
      </c>
      <c r="K353" s="192" t="s">
        <v>160</v>
      </c>
      <c r="L353" s="59"/>
      <c r="M353" s="197" t="s">
        <v>21</v>
      </c>
      <c r="N353" s="198" t="s">
        <v>45</v>
      </c>
      <c r="O353" s="40"/>
      <c r="P353" s="199">
        <f>O353*H353</f>
        <v>0</v>
      </c>
      <c r="Q353" s="199">
        <v>0</v>
      </c>
      <c r="R353" s="199">
        <f>Q353*H353</f>
        <v>0</v>
      </c>
      <c r="S353" s="199">
        <v>0</v>
      </c>
      <c r="T353" s="200">
        <f>S353*H353</f>
        <v>0</v>
      </c>
      <c r="AR353" s="22" t="s">
        <v>161</v>
      </c>
      <c r="AT353" s="22" t="s">
        <v>156</v>
      </c>
      <c r="AU353" s="22" t="s">
        <v>84</v>
      </c>
      <c r="AY353" s="22" t="s">
        <v>154</v>
      </c>
      <c r="BE353" s="201">
        <f>IF(N353="základní",J353,0)</f>
        <v>0</v>
      </c>
      <c r="BF353" s="201">
        <f>IF(N353="snížená",J353,0)</f>
        <v>0</v>
      </c>
      <c r="BG353" s="201">
        <f>IF(N353="zákl. přenesená",J353,0)</f>
        <v>0</v>
      </c>
      <c r="BH353" s="201">
        <f>IF(N353="sníž. přenesená",J353,0)</f>
        <v>0</v>
      </c>
      <c r="BI353" s="201">
        <f>IF(N353="nulová",J353,0)</f>
        <v>0</v>
      </c>
      <c r="BJ353" s="22" t="s">
        <v>82</v>
      </c>
      <c r="BK353" s="201">
        <f>ROUND(I353*H353,2)</f>
        <v>0</v>
      </c>
      <c r="BL353" s="22" t="s">
        <v>161</v>
      </c>
      <c r="BM353" s="22" t="s">
        <v>634</v>
      </c>
    </row>
    <row r="354" spans="2:65" s="1" customFormat="1" ht="38.25" customHeight="1">
      <c r="B354" s="39"/>
      <c r="C354" s="190" t="s">
        <v>635</v>
      </c>
      <c r="D354" s="190" t="s">
        <v>156</v>
      </c>
      <c r="E354" s="191" t="s">
        <v>636</v>
      </c>
      <c r="F354" s="192" t="s">
        <v>637</v>
      </c>
      <c r="G354" s="193" t="s">
        <v>223</v>
      </c>
      <c r="H354" s="194">
        <v>56.664</v>
      </c>
      <c r="I354" s="195"/>
      <c r="J354" s="196">
        <f>ROUND(I354*H354,2)</f>
        <v>0</v>
      </c>
      <c r="K354" s="192" t="s">
        <v>160</v>
      </c>
      <c r="L354" s="59"/>
      <c r="M354" s="197" t="s">
        <v>21</v>
      </c>
      <c r="N354" s="198" t="s">
        <v>45</v>
      </c>
      <c r="O354" s="40"/>
      <c r="P354" s="199">
        <f>O354*H354</f>
        <v>0</v>
      </c>
      <c r="Q354" s="199">
        <v>0</v>
      </c>
      <c r="R354" s="199">
        <f>Q354*H354</f>
        <v>0</v>
      </c>
      <c r="S354" s="199">
        <v>0</v>
      </c>
      <c r="T354" s="200">
        <f>S354*H354</f>
        <v>0</v>
      </c>
      <c r="AR354" s="22" t="s">
        <v>161</v>
      </c>
      <c r="AT354" s="22" t="s">
        <v>156</v>
      </c>
      <c r="AU354" s="22" t="s">
        <v>84</v>
      </c>
      <c r="AY354" s="22" t="s">
        <v>154</v>
      </c>
      <c r="BE354" s="201">
        <f>IF(N354="základní",J354,0)</f>
        <v>0</v>
      </c>
      <c r="BF354" s="201">
        <f>IF(N354="snížená",J354,0)</f>
        <v>0</v>
      </c>
      <c r="BG354" s="201">
        <f>IF(N354="zákl. přenesená",J354,0)</f>
        <v>0</v>
      </c>
      <c r="BH354" s="201">
        <f>IF(N354="sníž. přenesená",J354,0)</f>
        <v>0</v>
      </c>
      <c r="BI354" s="201">
        <f>IF(N354="nulová",J354,0)</f>
        <v>0</v>
      </c>
      <c r="BJ354" s="22" t="s">
        <v>82</v>
      </c>
      <c r="BK354" s="201">
        <f>ROUND(I354*H354,2)</f>
        <v>0</v>
      </c>
      <c r="BL354" s="22" t="s">
        <v>161</v>
      </c>
      <c r="BM354" s="22" t="s">
        <v>638</v>
      </c>
    </row>
    <row r="355" spans="2:51" s="11" customFormat="1" ht="13.5">
      <c r="B355" s="202"/>
      <c r="C355" s="203"/>
      <c r="D355" s="204" t="s">
        <v>167</v>
      </c>
      <c r="E355" s="205" t="s">
        <v>21</v>
      </c>
      <c r="F355" s="206" t="s">
        <v>639</v>
      </c>
      <c r="G355" s="203"/>
      <c r="H355" s="207">
        <v>56.664</v>
      </c>
      <c r="I355" s="208"/>
      <c r="J355" s="203"/>
      <c r="K355" s="203"/>
      <c r="L355" s="209"/>
      <c r="M355" s="210"/>
      <c r="N355" s="211"/>
      <c r="O355" s="211"/>
      <c r="P355" s="211"/>
      <c r="Q355" s="211"/>
      <c r="R355" s="211"/>
      <c r="S355" s="211"/>
      <c r="T355" s="212"/>
      <c r="AT355" s="213" t="s">
        <v>167</v>
      </c>
      <c r="AU355" s="213" t="s">
        <v>84</v>
      </c>
      <c r="AV355" s="11" t="s">
        <v>84</v>
      </c>
      <c r="AW355" s="11" t="s">
        <v>37</v>
      </c>
      <c r="AX355" s="11" t="s">
        <v>82</v>
      </c>
      <c r="AY355" s="213" t="s">
        <v>154</v>
      </c>
    </row>
    <row r="356" spans="2:63" s="10" customFormat="1" ht="29.85" customHeight="1">
      <c r="B356" s="174"/>
      <c r="C356" s="175"/>
      <c r="D356" s="176" t="s">
        <v>73</v>
      </c>
      <c r="E356" s="188" t="s">
        <v>640</v>
      </c>
      <c r="F356" s="188" t="s">
        <v>641</v>
      </c>
      <c r="G356" s="175"/>
      <c r="H356" s="175"/>
      <c r="I356" s="178"/>
      <c r="J356" s="189">
        <f>BK356</f>
        <v>0</v>
      </c>
      <c r="K356" s="175"/>
      <c r="L356" s="180"/>
      <c r="M356" s="181"/>
      <c r="N356" s="182"/>
      <c r="O356" s="182"/>
      <c r="P356" s="183">
        <f>P357</f>
        <v>0</v>
      </c>
      <c r="Q356" s="182"/>
      <c r="R356" s="183">
        <f>R357</f>
        <v>0</v>
      </c>
      <c r="S356" s="182"/>
      <c r="T356" s="184">
        <f>T357</f>
        <v>0</v>
      </c>
      <c r="AR356" s="185" t="s">
        <v>82</v>
      </c>
      <c r="AT356" s="186" t="s">
        <v>73</v>
      </c>
      <c r="AU356" s="186" t="s">
        <v>82</v>
      </c>
      <c r="AY356" s="185" t="s">
        <v>154</v>
      </c>
      <c r="BK356" s="187">
        <f>BK357</f>
        <v>0</v>
      </c>
    </row>
    <row r="357" spans="2:65" s="1" customFormat="1" ht="38.25" customHeight="1">
      <c r="B357" s="39"/>
      <c r="C357" s="190" t="s">
        <v>642</v>
      </c>
      <c r="D357" s="190" t="s">
        <v>156</v>
      </c>
      <c r="E357" s="191" t="s">
        <v>643</v>
      </c>
      <c r="F357" s="192" t="s">
        <v>644</v>
      </c>
      <c r="G357" s="193" t="s">
        <v>223</v>
      </c>
      <c r="H357" s="194">
        <v>661.42</v>
      </c>
      <c r="I357" s="195"/>
      <c r="J357" s="196">
        <f>ROUND(I357*H357,2)</f>
        <v>0</v>
      </c>
      <c r="K357" s="192" t="s">
        <v>160</v>
      </c>
      <c r="L357" s="59"/>
      <c r="M357" s="197" t="s">
        <v>21</v>
      </c>
      <c r="N357" s="198" t="s">
        <v>45</v>
      </c>
      <c r="O357" s="40"/>
      <c r="P357" s="199">
        <f>O357*H357</f>
        <v>0</v>
      </c>
      <c r="Q357" s="199">
        <v>0</v>
      </c>
      <c r="R357" s="199">
        <f>Q357*H357</f>
        <v>0</v>
      </c>
      <c r="S357" s="199">
        <v>0</v>
      </c>
      <c r="T357" s="200">
        <f>S357*H357</f>
        <v>0</v>
      </c>
      <c r="AR357" s="22" t="s">
        <v>161</v>
      </c>
      <c r="AT357" s="22" t="s">
        <v>156</v>
      </c>
      <c r="AU357" s="22" t="s">
        <v>84</v>
      </c>
      <c r="AY357" s="22" t="s">
        <v>154</v>
      </c>
      <c r="BE357" s="201">
        <f>IF(N357="základní",J357,0)</f>
        <v>0</v>
      </c>
      <c r="BF357" s="201">
        <f>IF(N357="snížená",J357,0)</f>
        <v>0</v>
      </c>
      <c r="BG357" s="201">
        <f>IF(N357="zákl. přenesená",J357,0)</f>
        <v>0</v>
      </c>
      <c r="BH357" s="201">
        <f>IF(N357="sníž. přenesená",J357,0)</f>
        <v>0</v>
      </c>
      <c r="BI357" s="201">
        <f>IF(N357="nulová",J357,0)</f>
        <v>0</v>
      </c>
      <c r="BJ357" s="22" t="s">
        <v>82</v>
      </c>
      <c r="BK357" s="201">
        <f>ROUND(I357*H357,2)</f>
        <v>0</v>
      </c>
      <c r="BL357" s="22" t="s">
        <v>161</v>
      </c>
      <c r="BM357" s="22" t="s">
        <v>645</v>
      </c>
    </row>
    <row r="358" spans="2:63" s="10" customFormat="1" ht="37.35" customHeight="1">
      <c r="B358" s="174"/>
      <c r="C358" s="175"/>
      <c r="D358" s="176" t="s">
        <v>73</v>
      </c>
      <c r="E358" s="177" t="s">
        <v>646</v>
      </c>
      <c r="F358" s="177" t="s">
        <v>647</v>
      </c>
      <c r="G358" s="175"/>
      <c r="H358" s="175"/>
      <c r="I358" s="178"/>
      <c r="J358" s="179">
        <f>BK358</f>
        <v>0</v>
      </c>
      <c r="K358" s="175"/>
      <c r="L358" s="180"/>
      <c r="M358" s="181"/>
      <c r="N358" s="182"/>
      <c r="O358" s="182"/>
      <c r="P358" s="183">
        <f>P359+P378+P389+P409+P415+P419+P421+P441+P445+P460+P469+P477</f>
        <v>0</v>
      </c>
      <c r="Q358" s="182"/>
      <c r="R358" s="183">
        <f>R359+R378+R389+R409+R415+R419+R421+R441+R445+R460+R469+R477</f>
        <v>15.7255367</v>
      </c>
      <c r="S358" s="182"/>
      <c r="T358" s="184">
        <f>T359+T378+T389+T409+T415+T419+T421+T441+T445+T460+T469+T477</f>
        <v>20.795499999999997</v>
      </c>
      <c r="AR358" s="185" t="s">
        <v>84</v>
      </c>
      <c r="AT358" s="186" t="s">
        <v>73</v>
      </c>
      <c r="AU358" s="186" t="s">
        <v>74</v>
      </c>
      <c r="AY358" s="185" t="s">
        <v>154</v>
      </c>
      <c r="BK358" s="187">
        <f>BK359+BK378+BK389+BK409+BK415+BK419+BK421+BK441+BK445+BK460+BK469+BK477</f>
        <v>0</v>
      </c>
    </row>
    <row r="359" spans="2:63" s="10" customFormat="1" ht="19.9" customHeight="1">
      <c r="B359" s="174"/>
      <c r="C359" s="175"/>
      <c r="D359" s="176" t="s">
        <v>73</v>
      </c>
      <c r="E359" s="188" t="s">
        <v>648</v>
      </c>
      <c r="F359" s="188" t="s">
        <v>649</v>
      </c>
      <c r="G359" s="175"/>
      <c r="H359" s="175"/>
      <c r="I359" s="178"/>
      <c r="J359" s="189">
        <f>BK359</f>
        <v>0</v>
      </c>
      <c r="K359" s="175"/>
      <c r="L359" s="180"/>
      <c r="M359" s="181"/>
      <c r="N359" s="182"/>
      <c r="O359" s="182"/>
      <c r="P359" s="183">
        <f>SUM(P360:P377)</f>
        <v>0</v>
      </c>
      <c r="Q359" s="182"/>
      <c r="R359" s="183">
        <f>SUM(R360:R377)</f>
        <v>2.66251</v>
      </c>
      <c r="S359" s="182"/>
      <c r="T359" s="184">
        <f>SUM(T360:T377)</f>
        <v>0</v>
      </c>
      <c r="AR359" s="185" t="s">
        <v>84</v>
      </c>
      <c r="AT359" s="186" t="s">
        <v>73</v>
      </c>
      <c r="AU359" s="186" t="s">
        <v>82</v>
      </c>
      <c r="AY359" s="185" t="s">
        <v>154</v>
      </c>
      <c r="BK359" s="187">
        <f>SUM(BK360:BK377)</f>
        <v>0</v>
      </c>
    </row>
    <row r="360" spans="2:65" s="1" customFormat="1" ht="25.5" customHeight="1">
      <c r="B360" s="39"/>
      <c r="C360" s="190" t="s">
        <v>650</v>
      </c>
      <c r="D360" s="190" t="s">
        <v>156</v>
      </c>
      <c r="E360" s="191" t="s">
        <v>651</v>
      </c>
      <c r="F360" s="192" t="s">
        <v>652</v>
      </c>
      <c r="G360" s="193" t="s">
        <v>159</v>
      </c>
      <c r="H360" s="194">
        <v>438</v>
      </c>
      <c r="I360" s="195"/>
      <c r="J360" s="196">
        <f>ROUND(I360*H360,2)</f>
        <v>0</v>
      </c>
      <c r="K360" s="192" t="s">
        <v>160</v>
      </c>
      <c r="L360" s="59"/>
      <c r="M360" s="197" t="s">
        <v>21</v>
      </c>
      <c r="N360" s="198" t="s">
        <v>45</v>
      </c>
      <c r="O360" s="40"/>
      <c r="P360" s="199">
        <f>O360*H360</f>
        <v>0</v>
      </c>
      <c r="Q360" s="199">
        <v>0</v>
      </c>
      <c r="R360" s="199">
        <f>Q360*H360</f>
        <v>0</v>
      </c>
      <c r="S360" s="199">
        <v>0</v>
      </c>
      <c r="T360" s="200">
        <f>S360*H360</f>
        <v>0</v>
      </c>
      <c r="AR360" s="22" t="s">
        <v>236</v>
      </c>
      <c r="AT360" s="22" t="s">
        <v>156</v>
      </c>
      <c r="AU360" s="22" t="s">
        <v>84</v>
      </c>
      <c r="AY360" s="22" t="s">
        <v>154</v>
      </c>
      <c r="BE360" s="201">
        <f>IF(N360="základní",J360,0)</f>
        <v>0</v>
      </c>
      <c r="BF360" s="201">
        <f>IF(N360="snížená",J360,0)</f>
        <v>0</v>
      </c>
      <c r="BG360" s="201">
        <f>IF(N360="zákl. přenesená",J360,0)</f>
        <v>0</v>
      </c>
      <c r="BH360" s="201">
        <f>IF(N360="sníž. přenesená",J360,0)</f>
        <v>0</v>
      </c>
      <c r="BI360" s="201">
        <f>IF(N360="nulová",J360,0)</f>
        <v>0</v>
      </c>
      <c r="BJ360" s="22" t="s">
        <v>82</v>
      </c>
      <c r="BK360" s="201">
        <f>ROUND(I360*H360,2)</f>
        <v>0</v>
      </c>
      <c r="BL360" s="22" t="s">
        <v>236</v>
      </c>
      <c r="BM360" s="22" t="s">
        <v>653</v>
      </c>
    </row>
    <row r="361" spans="2:51" s="11" customFormat="1" ht="13.5">
      <c r="B361" s="202"/>
      <c r="C361" s="203"/>
      <c r="D361" s="204" t="s">
        <v>167</v>
      </c>
      <c r="E361" s="205" t="s">
        <v>21</v>
      </c>
      <c r="F361" s="206" t="s">
        <v>654</v>
      </c>
      <c r="G361" s="203"/>
      <c r="H361" s="207">
        <v>438</v>
      </c>
      <c r="I361" s="208"/>
      <c r="J361" s="203"/>
      <c r="K361" s="203"/>
      <c r="L361" s="209"/>
      <c r="M361" s="210"/>
      <c r="N361" s="211"/>
      <c r="O361" s="211"/>
      <c r="P361" s="211"/>
      <c r="Q361" s="211"/>
      <c r="R361" s="211"/>
      <c r="S361" s="211"/>
      <c r="T361" s="212"/>
      <c r="AT361" s="213" t="s">
        <v>167</v>
      </c>
      <c r="AU361" s="213" t="s">
        <v>84</v>
      </c>
      <c r="AV361" s="11" t="s">
        <v>84</v>
      </c>
      <c r="AW361" s="11" t="s">
        <v>37</v>
      </c>
      <c r="AX361" s="11" t="s">
        <v>82</v>
      </c>
      <c r="AY361" s="213" t="s">
        <v>154</v>
      </c>
    </row>
    <row r="362" spans="2:65" s="1" customFormat="1" ht="16.5" customHeight="1">
      <c r="B362" s="39"/>
      <c r="C362" s="225" t="s">
        <v>655</v>
      </c>
      <c r="D362" s="225" t="s">
        <v>237</v>
      </c>
      <c r="E362" s="226" t="s">
        <v>656</v>
      </c>
      <c r="F362" s="227" t="s">
        <v>657</v>
      </c>
      <c r="G362" s="228" t="s">
        <v>223</v>
      </c>
      <c r="H362" s="229">
        <v>0.131</v>
      </c>
      <c r="I362" s="230"/>
      <c r="J362" s="231">
        <f>ROUND(I362*H362,2)</f>
        <v>0</v>
      </c>
      <c r="K362" s="227" t="s">
        <v>160</v>
      </c>
      <c r="L362" s="232"/>
      <c r="M362" s="233" t="s">
        <v>21</v>
      </c>
      <c r="N362" s="234" t="s">
        <v>45</v>
      </c>
      <c r="O362" s="40"/>
      <c r="P362" s="199">
        <f>O362*H362</f>
        <v>0</v>
      </c>
      <c r="Q362" s="199">
        <v>1</v>
      </c>
      <c r="R362" s="199">
        <f>Q362*H362</f>
        <v>0.131</v>
      </c>
      <c r="S362" s="199">
        <v>0</v>
      </c>
      <c r="T362" s="200">
        <f>S362*H362</f>
        <v>0</v>
      </c>
      <c r="AR362" s="22" t="s">
        <v>326</v>
      </c>
      <c r="AT362" s="22" t="s">
        <v>237</v>
      </c>
      <c r="AU362" s="22" t="s">
        <v>84</v>
      </c>
      <c r="AY362" s="22" t="s">
        <v>154</v>
      </c>
      <c r="BE362" s="201">
        <f>IF(N362="základní",J362,0)</f>
        <v>0</v>
      </c>
      <c r="BF362" s="201">
        <f>IF(N362="snížená",J362,0)</f>
        <v>0</v>
      </c>
      <c r="BG362" s="201">
        <f>IF(N362="zákl. přenesená",J362,0)</f>
        <v>0</v>
      </c>
      <c r="BH362" s="201">
        <f>IF(N362="sníž. přenesená",J362,0)</f>
        <v>0</v>
      </c>
      <c r="BI362" s="201">
        <f>IF(N362="nulová",J362,0)</f>
        <v>0</v>
      </c>
      <c r="BJ362" s="22" t="s">
        <v>82</v>
      </c>
      <c r="BK362" s="201">
        <f>ROUND(I362*H362,2)</f>
        <v>0</v>
      </c>
      <c r="BL362" s="22" t="s">
        <v>236</v>
      </c>
      <c r="BM362" s="22" t="s">
        <v>658</v>
      </c>
    </row>
    <row r="363" spans="2:51" s="11" customFormat="1" ht="13.5">
      <c r="B363" s="202"/>
      <c r="C363" s="203"/>
      <c r="D363" s="204" t="s">
        <v>167</v>
      </c>
      <c r="E363" s="203"/>
      <c r="F363" s="206" t="s">
        <v>659</v>
      </c>
      <c r="G363" s="203"/>
      <c r="H363" s="207">
        <v>0.131</v>
      </c>
      <c r="I363" s="208"/>
      <c r="J363" s="203"/>
      <c r="K363" s="203"/>
      <c r="L363" s="209"/>
      <c r="M363" s="210"/>
      <c r="N363" s="211"/>
      <c r="O363" s="211"/>
      <c r="P363" s="211"/>
      <c r="Q363" s="211"/>
      <c r="R363" s="211"/>
      <c r="S363" s="211"/>
      <c r="T363" s="212"/>
      <c r="AT363" s="213" t="s">
        <v>167</v>
      </c>
      <c r="AU363" s="213" t="s">
        <v>84</v>
      </c>
      <c r="AV363" s="11" t="s">
        <v>84</v>
      </c>
      <c r="AW363" s="11" t="s">
        <v>6</v>
      </c>
      <c r="AX363" s="11" t="s">
        <v>82</v>
      </c>
      <c r="AY363" s="213" t="s">
        <v>154</v>
      </c>
    </row>
    <row r="364" spans="2:65" s="1" customFormat="1" ht="25.5" customHeight="1">
      <c r="B364" s="39"/>
      <c r="C364" s="190" t="s">
        <v>660</v>
      </c>
      <c r="D364" s="190" t="s">
        <v>156</v>
      </c>
      <c r="E364" s="191" t="s">
        <v>661</v>
      </c>
      <c r="F364" s="192" t="s">
        <v>662</v>
      </c>
      <c r="G364" s="193" t="s">
        <v>159</v>
      </c>
      <c r="H364" s="194">
        <v>348</v>
      </c>
      <c r="I364" s="195"/>
      <c r="J364" s="196">
        <f>ROUND(I364*H364,2)</f>
        <v>0</v>
      </c>
      <c r="K364" s="192" t="s">
        <v>160</v>
      </c>
      <c r="L364" s="59"/>
      <c r="M364" s="197" t="s">
        <v>21</v>
      </c>
      <c r="N364" s="198" t="s">
        <v>45</v>
      </c>
      <c r="O364" s="40"/>
      <c r="P364" s="199">
        <f>O364*H364</f>
        <v>0</v>
      </c>
      <c r="Q364" s="199">
        <v>0</v>
      </c>
      <c r="R364" s="199">
        <f>Q364*H364</f>
        <v>0</v>
      </c>
      <c r="S364" s="199">
        <v>0</v>
      </c>
      <c r="T364" s="200">
        <f>S364*H364</f>
        <v>0</v>
      </c>
      <c r="AR364" s="22" t="s">
        <v>236</v>
      </c>
      <c r="AT364" s="22" t="s">
        <v>156</v>
      </c>
      <c r="AU364" s="22" t="s">
        <v>84</v>
      </c>
      <c r="AY364" s="22" t="s">
        <v>154</v>
      </c>
      <c r="BE364" s="201">
        <f>IF(N364="základní",J364,0)</f>
        <v>0</v>
      </c>
      <c r="BF364" s="201">
        <f>IF(N364="snížená",J364,0)</f>
        <v>0</v>
      </c>
      <c r="BG364" s="201">
        <f>IF(N364="zákl. přenesená",J364,0)</f>
        <v>0</v>
      </c>
      <c r="BH364" s="201">
        <f>IF(N364="sníž. přenesená",J364,0)</f>
        <v>0</v>
      </c>
      <c r="BI364" s="201">
        <f>IF(N364="nulová",J364,0)</f>
        <v>0</v>
      </c>
      <c r="BJ364" s="22" t="s">
        <v>82</v>
      </c>
      <c r="BK364" s="201">
        <f>ROUND(I364*H364,2)</f>
        <v>0</v>
      </c>
      <c r="BL364" s="22" t="s">
        <v>236</v>
      </c>
      <c r="BM364" s="22" t="s">
        <v>663</v>
      </c>
    </row>
    <row r="365" spans="2:51" s="11" customFormat="1" ht="13.5">
      <c r="B365" s="202"/>
      <c r="C365" s="203"/>
      <c r="D365" s="204" t="s">
        <v>167</v>
      </c>
      <c r="E365" s="205" t="s">
        <v>21</v>
      </c>
      <c r="F365" s="206" t="s">
        <v>664</v>
      </c>
      <c r="G365" s="203"/>
      <c r="H365" s="207">
        <v>348</v>
      </c>
      <c r="I365" s="208"/>
      <c r="J365" s="203"/>
      <c r="K365" s="203"/>
      <c r="L365" s="209"/>
      <c r="M365" s="210"/>
      <c r="N365" s="211"/>
      <c r="O365" s="211"/>
      <c r="P365" s="211"/>
      <c r="Q365" s="211"/>
      <c r="R365" s="211"/>
      <c r="S365" s="211"/>
      <c r="T365" s="212"/>
      <c r="AT365" s="213" t="s">
        <v>167</v>
      </c>
      <c r="AU365" s="213" t="s">
        <v>84</v>
      </c>
      <c r="AV365" s="11" t="s">
        <v>84</v>
      </c>
      <c r="AW365" s="11" t="s">
        <v>37</v>
      </c>
      <c r="AX365" s="11" t="s">
        <v>82</v>
      </c>
      <c r="AY365" s="213" t="s">
        <v>154</v>
      </c>
    </row>
    <row r="366" spans="2:65" s="1" customFormat="1" ht="16.5" customHeight="1">
      <c r="B366" s="39"/>
      <c r="C366" s="225" t="s">
        <v>665</v>
      </c>
      <c r="D366" s="225" t="s">
        <v>237</v>
      </c>
      <c r="E366" s="226" t="s">
        <v>666</v>
      </c>
      <c r="F366" s="227" t="s">
        <v>667</v>
      </c>
      <c r="G366" s="228" t="s">
        <v>223</v>
      </c>
      <c r="H366" s="229">
        <v>0.122</v>
      </c>
      <c r="I366" s="230"/>
      <c r="J366" s="231">
        <f>ROUND(I366*H366,2)</f>
        <v>0</v>
      </c>
      <c r="K366" s="227" t="s">
        <v>160</v>
      </c>
      <c r="L366" s="232"/>
      <c r="M366" s="233" t="s">
        <v>21</v>
      </c>
      <c r="N366" s="234" t="s">
        <v>45</v>
      </c>
      <c r="O366" s="40"/>
      <c r="P366" s="199">
        <f>O366*H366</f>
        <v>0</v>
      </c>
      <c r="Q366" s="199">
        <v>1</v>
      </c>
      <c r="R366" s="199">
        <f>Q366*H366</f>
        <v>0.122</v>
      </c>
      <c r="S366" s="199">
        <v>0</v>
      </c>
      <c r="T366" s="200">
        <f>S366*H366</f>
        <v>0</v>
      </c>
      <c r="AR366" s="22" t="s">
        <v>326</v>
      </c>
      <c r="AT366" s="22" t="s">
        <v>237</v>
      </c>
      <c r="AU366" s="22" t="s">
        <v>84</v>
      </c>
      <c r="AY366" s="22" t="s">
        <v>154</v>
      </c>
      <c r="BE366" s="201">
        <f>IF(N366="základní",J366,0)</f>
        <v>0</v>
      </c>
      <c r="BF366" s="201">
        <f>IF(N366="snížená",J366,0)</f>
        <v>0</v>
      </c>
      <c r="BG366" s="201">
        <f>IF(N366="zákl. přenesená",J366,0)</f>
        <v>0</v>
      </c>
      <c r="BH366" s="201">
        <f>IF(N366="sníž. přenesená",J366,0)</f>
        <v>0</v>
      </c>
      <c r="BI366" s="201">
        <f>IF(N366="nulová",J366,0)</f>
        <v>0</v>
      </c>
      <c r="BJ366" s="22" t="s">
        <v>82</v>
      </c>
      <c r="BK366" s="201">
        <f>ROUND(I366*H366,2)</f>
        <v>0</v>
      </c>
      <c r="BL366" s="22" t="s">
        <v>236</v>
      </c>
      <c r="BM366" s="22" t="s">
        <v>668</v>
      </c>
    </row>
    <row r="367" spans="2:51" s="11" customFormat="1" ht="13.5">
      <c r="B367" s="202"/>
      <c r="C367" s="203"/>
      <c r="D367" s="204" t="s">
        <v>167</v>
      </c>
      <c r="E367" s="203"/>
      <c r="F367" s="206" t="s">
        <v>669</v>
      </c>
      <c r="G367" s="203"/>
      <c r="H367" s="207">
        <v>0.122</v>
      </c>
      <c r="I367" s="208"/>
      <c r="J367" s="203"/>
      <c r="K367" s="203"/>
      <c r="L367" s="209"/>
      <c r="M367" s="210"/>
      <c r="N367" s="211"/>
      <c r="O367" s="211"/>
      <c r="P367" s="211"/>
      <c r="Q367" s="211"/>
      <c r="R367" s="211"/>
      <c r="S367" s="211"/>
      <c r="T367" s="212"/>
      <c r="AT367" s="213" t="s">
        <v>167</v>
      </c>
      <c r="AU367" s="213" t="s">
        <v>84</v>
      </c>
      <c r="AV367" s="11" t="s">
        <v>84</v>
      </c>
      <c r="AW367" s="11" t="s">
        <v>6</v>
      </c>
      <c r="AX367" s="11" t="s">
        <v>82</v>
      </c>
      <c r="AY367" s="213" t="s">
        <v>154</v>
      </c>
    </row>
    <row r="368" spans="2:65" s="1" customFormat="1" ht="25.5" customHeight="1">
      <c r="B368" s="39"/>
      <c r="C368" s="190" t="s">
        <v>670</v>
      </c>
      <c r="D368" s="190" t="s">
        <v>156</v>
      </c>
      <c r="E368" s="191" t="s">
        <v>671</v>
      </c>
      <c r="F368" s="192" t="s">
        <v>672</v>
      </c>
      <c r="G368" s="193" t="s">
        <v>159</v>
      </c>
      <c r="H368" s="194">
        <v>786</v>
      </c>
      <c r="I368" s="195"/>
      <c r="J368" s="196">
        <f>ROUND(I368*H368,2)</f>
        <v>0</v>
      </c>
      <c r="K368" s="192" t="s">
        <v>160</v>
      </c>
      <c r="L368" s="59"/>
      <c r="M368" s="197" t="s">
        <v>21</v>
      </c>
      <c r="N368" s="198" t="s">
        <v>45</v>
      </c>
      <c r="O368" s="40"/>
      <c r="P368" s="199">
        <f>O368*H368</f>
        <v>0</v>
      </c>
      <c r="Q368" s="199">
        <v>0.0004</v>
      </c>
      <c r="R368" s="199">
        <f>Q368*H368</f>
        <v>0.3144</v>
      </c>
      <c r="S368" s="199">
        <v>0</v>
      </c>
      <c r="T368" s="200">
        <f>S368*H368</f>
        <v>0</v>
      </c>
      <c r="AR368" s="22" t="s">
        <v>236</v>
      </c>
      <c r="AT368" s="22" t="s">
        <v>156</v>
      </c>
      <c r="AU368" s="22" t="s">
        <v>84</v>
      </c>
      <c r="AY368" s="22" t="s">
        <v>154</v>
      </c>
      <c r="BE368" s="201">
        <f>IF(N368="základní",J368,0)</f>
        <v>0</v>
      </c>
      <c r="BF368" s="201">
        <f>IF(N368="snížená",J368,0)</f>
        <v>0</v>
      </c>
      <c r="BG368" s="201">
        <f>IF(N368="zákl. přenesená",J368,0)</f>
        <v>0</v>
      </c>
      <c r="BH368" s="201">
        <f>IF(N368="sníž. přenesená",J368,0)</f>
        <v>0</v>
      </c>
      <c r="BI368" s="201">
        <f>IF(N368="nulová",J368,0)</f>
        <v>0</v>
      </c>
      <c r="BJ368" s="22" t="s">
        <v>82</v>
      </c>
      <c r="BK368" s="201">
        <f>ROUND(I368*H368,2)</f>
        <v>0</v>
      </c>
      <c r="BL368" s="22" t="s">
        <v>236</v>
      </c>
      <c r="BM368" s="22" t="s">
        <v>673</v>
      </c>
    </row>
    <row r="369" spans="2:51" s="11" customFormat="1" ht="13.5">
      <c r="B369" s="202"/>
      <c r="C369" s="203"/>
      <c r="D369" s="204" t="s">
        <v>167</v>
      </c>
      <c r="E369" s="205" t="s">
        <v>21</v>
      </c>
      <c r="F369" s="206" t="s">
        <v>674</v>
      </c>
      <c r="G369" s="203"/>
      <c r="H369" s="207">
        <v>970</v>
      </c>
      <c r="I369" s="208"/>
      <c r="J369" s="203"/>
      <c r="K369" s="203"/>
      <c r="L369" s="209"/>
      <c r="M369" s="210"/>
      <c r="N369" s="211"/>
      <c r="O369" s="211"/>
      <c r="P369" s="211"/>
      <c r="Q369" s="211"/>
      <c r="R369" s="211"/>
      <c r="S369" s="211"/>
      <c r="T369" s="212"/>
      <c r="AT369" s="213" t="s">
        <v>167</v>
      </c>
      <c r="AU369" s="213" t="s">
        <v>84</v>
      </c>
      <c r="AV369" s="11" t="s">
        <v>84</v>
      </c>
      <c r="AW369" s="11" t="s">
        <v>37</v>
      </c>
      <c r="AX369" s="11" t="s">
        <v>74</v>
      </c>
      <c r="AY369" s="213" t="s">
        <v>154</v>
      </c>
    </row>
    <row r="370" spans="2:51" s="11" customFormat="1" ht="13.5">
      <c r="B370" s="202"/>
      <c r="C370" s="203"/>
      <c r="D370" s="204" t="s">
        <v>167</v>
      </c>
      <c r="E370" s="205" t="s">
        <v>21</v>
      </c>
      <c r="F370" s="206" t="s">
        <v>675</v>
      </c>
      <c r="G370" s="203"/>
      <c r="H370" s="207">
        <v>-184</v>
      </c>
      <c r="I370" s="208"/>
      <c r="J370" s="203"/>
      <c r="K370" s="203"/>
      <c r="L370" s="209"/>
      <c r="M370" s="210"/>
      <c r="N370" s="211"/>
      <c r="O370" s="211"/>
      <c r="P370" s="211"/>
      <c r="Q370" s="211"/>
      <c r="R370" s="211"/>
      <c r="S370" s="211"/>
      <c r="T370" s="212"/>
      <c r="AT370" s="213" t="s">
        <v>167</v>
      </c>
      <c r="AU370" s="213" t="s">
        <v>84</v>
      </c>
      <c r="AV370" s="11" t="s">
        <v>84</v>
      </c>
      <c r="AW370" s="11" t="s">
        <v>37</v>
      </c>
      <c r="AX370" s="11" t="s">
        <v>74</v>
      </c>
      <c r="AY370" s="213" t="s">
        <v>154</v>
      </c>
    </row>
    <row r="371" spans="2:51" s="12" customFormat="1" ht="13.5">
      <c r="B371" s="214"/>
      <c r="C371" s="215"/>
      <c r="D371" s="204" t="s">
        <v>167</v>
      </c>
      <c r="E371" s="216" t="s">
        <v>21</v>
      </c>
      <c r="F371" s="217" t="s">
        <v>170</v>
      </c>
      <c r="G371" s="215"/>
      <c r="H371" s="218">
        <v>786</v>
      </c>
      <c r="I371" s="219"/>
      <c r="J371" s="215"/>
      <c r="K371" s="215"/>
      <c r="L371" s="220"/>
      <c r="M371" s="221"/>
      <c r="N371" s="222"/>
      <c r="O371" s="222"/>
      <c r="P371" s="222"/>
      <c r="Q371" s="222"/>
      <c r="R371" s="222"/>
      <c r="S371" s="222"/>
      <c r="T371" s="223"/>
      <c r="AT371" s="224" t="s">
        <v>167</v>
      </c>
      <c r="AU371" s="224" t="s">
        <v>84</v>
      </c>
      <c r="AV371" s="12" t="s">
        <v>161</v>
      </c>
      <c r="AW371" s="12" t="s">
        <v>37</v>
      </c>
      <c r="AX371" s="12" t="s">
        <v>82</v>
      </c>
      <c r="AY371" s="224" t="s">
        <v>154</v>
      </c>
    </row>
    <row r="372" spans="2:65" s="1" customFormat="1" ht="16.5" customHeight="1">
      <c r="B372" s="39"/>
      <c r="C372" s="225" t="s">
        <v>676</v>
      </c>
      <c r="D372" s="225" t="s">
        <v>237</v>
      </c>
      <c r="E372" s="226" t="s">
        <v>677</v>
      </c>
      <c r="F372" s="227" t="s">
        <v>678</v>
      </c>
      <c r="G372" s="228" t="s">
        <v>159</v>
      </c>
      <c r="H372" s="229">
        <v>369</v>
      </c>
      <c r="I372" s="230"/>
      <c r="J372" s="231">
        <f>ROUND(I372*H372,2)</f>
        <v>0</v>
      </c>
      <c r="K372" s="227" t="s">
        <v>160</v>
      </c>
      <c r="L372" s="232"/>
      <c r="M372" s="233" t="s">
        <v>21</v>
      </c>
      <c r="N372" s="234" t="s">
        <v>45</v>
      </c>
      <c r="O372" s="40"/>
      <c r="P372" s="199">
        <f>O372*H372</f>
        <v>0</v>
      </c>
      <c r="Q372" s="199">
        <v>0.00388</v>
      </c>
      <c r="R372" s="199">
        <f>Q372*H372</f>
        <v>1.43172</v>
      </c>
      <c r="S372" s="199">
        <v>0</v>
      </c>
      <c r="T372" s="200">
        <f>S372*H372</f>
        <v>0</v>
      </c>
      <c r="AR372" s="22" t="s">
        <v>326</v>
      </c>
      <c r="AT372" s="22" t="s">
        <v>237</v>
      </c>
      <c r="AU372" s="22" t="s">
        <v>84</v>
      </c>
      <c r="AY372" s="22" t="s">
        <v>154</v>
      </c>
      <c r="BE372" s="201">
        <f>IF(N372="základní",J372,0)</f>
        <v>0</v>
      </c>
      <c r="BF372" s="201">
        <f>IF(N372="snížená",J372,0)</f>
        <v>0</v>
      </c>
      <c r="BG372" s="201">
        <f>IF(N372="zákl. přenesená",J372,0)</f>
        <v>0</v>
      </c>
      <c r="BH372" s="201">
        <f>IF(N372="sníž. přenesená",J372,0)</f>
        <v>0</v>
      </c>
      <c r="BI372" s="201">
        <f>IF(N372="nulová",J372,0)</f>
        <v>0</v>
      </c>
      <c r="BJ372" s="22" t="s">
        <v>82</v>
      </c>
      <c r="BK372" s="201">
        <f>ROUND(I372*H372,2)</f>
        <v>0</v>
      </c>
      <c r="BL372" s="22" t="s">
        <v>236</v>
      </c>
      <c r="BM372" s="22" t="s">
        <v>679</v>
      </c>
    </row>
    <row r="373" spans="2:51" s="11" customFormat="1" ht="13.5">
      <c r="B373" s="202"/>
      <c r="C373" s="203"/>
      <c r="D373" s="204" t="s">
        <v>167</v>
      </c>
      <c r="E373" s="203"/>
      <c r="F373" s="206" t="s">
        <v>680</v>
      </c>
      <c r="G373" s="203"/>
      <c r="H373" s="207">
        <v>369</v>
      </c>
      <c r="I373" s="208"/>
      <c r="J373" s="203"/>
      <c r="K373" s="203"/>
      <c r="L373" s="209"/>
      <c r="M373" s="210"/>
      <c r="N373" s="211"/>
      <c r="O373" s="211"/>
      <c r="P373" s="211"/>
      <c r="Q373" s="211"/>
      <c r="R373" s="211"/>
      <c r="S373" s="211"/>
      <c r="T373" s="212"/>
      <c r="AT373" s="213" t="s">
        <v>167</v>
      </c>
      <c r="AU373" s="213" t="s">
        <v>84</v>
      </c>
      <c r="AV373" s="11" t="s">
        <v>84</v>
      </c>
      <c r="AW373" s="11" t="s">
        <v>6</v>
      </c>
      <c r="AX373" s="11" t="s">
        <v>82</v>
      </c>
      <c r="AY373" s="213" t="s">
        <v>154</v>
      </c>
    </row>
    <row r="374" spans="2:65" s="1" customFormat="1" ht="16.5" customHeight="1">
      <c r="B374" s="39"/>
      <c r="C374" s="225" t="s">
        <v>681</v>
      </c>
      <c r="D374" s="225" t="s">
        <v>237</v>
      </c>
      <c r="E374" s="226" t="s">
        <v>682</v>
      </c>
      <c r="F374" s="227" t="s">
        <v>683</v>
      </c>
      <c r="G374" s="228" t="s">
        <v>159</v>
      </c>
      <c r="H374" s="229">
        <v>491.4</v>
      </c>
      <c r="I374" s="230"/>
      <c r="J374" s="231">
        <f>ROUND(I374*H374,2)</f>
        <v>0</v>
      </c>
      <c r="K374" s="227" t="s">
        <v>160</v>
      </c>
      <c r="L374" s="232"/>
      <c r="M374" s="233" t="s">
        <v>21</v>
      </c>
      <c r="N374" s="234" t="s">
        <v>45</v>
      </c>
      <c r="O374" s="40"/>
      <c r="P374" s="199">
        <f>O374*H374</f>
        <v>0</v>
      </c>
      <c r="Q374" s="199">
        <v>0.00135</v>
      </c>
      <c r="R374" s="199">
        <f>Q374*H374</f>
        <v>0.66339</v>
      </c>
      <c r="S374" s="199">
        <v>0</v>
      </c>
      <c r="T374" s="200">
        <f>S374*H374</f>
        <v>0</v>
      </c>
      <c r="AR374" s="22" t="s">
        <v>326</v>
      </c>
      <c r="AT374" s="22" t="s">
        <v>237</v>
      </c>
      <c r="AU374" s="22" t="s">
        <v>84</v>
      </c>
      <c r="AY374" s="22" t="s">
        <v>154</v>
      </c>
      <c r="BE374" s="201">
        <f>IF(N374="základní",J374,0)</f>
        <v>0</v>
      </c>
      <c r="BF374" s="201">
        <f>IF(N374="snížená",J374,0)</f>
        <v>0</v>
      </c>
      <c r="BG374" s="201">
        <f>IF(N374="zákl. přenesená",J374,0)</f>
        <v>0</v>
      </c>
      <c r="BH374" s="201">
        <f>IF(N374="sníž. přenesená",J374,0)</f>
        <v>0</v>
      </c>
      <c r="BI374" s="201">
        <f>IF(N374="nulová",J374,0)</f>
        <v>0</v>
      </c>
      <c r="BJ374" s="22" t="s">
        <v>82</v>
      </c>
      <c r="BK374" s="201">
        <f>ROUND(I374*H374,2)</f>
        <v>0</v>
      </c>
      <c r="BL374" s="22" t="s">
        <v>236</v>
      </c>
      <c r="BM374" s="22" t="s">
        <v>684</v>
      </c>
    </row>
    <row r="375" spans="2:51" s="11" customFormat="1" ht="13.5">
      <c r="B375" s="202"/>
      <c r="C375" s="203"/>
      <c r="D375" s="204" t="s">
        <v>167</v>
      </c>
      <c r="E375" s="205" t="s">
        <v>21</v>
      </c>
      <c r="F375" s="206" t="s">
        <v>685</v>
      </c>
      <c r="G375" s="203"/>
      <c r="H375" s="207">
        <v>468</v>
      </c>
      <c r="I375" s="208"/>
      <c r="J375" s="203"/>
      <c r="K375" s="203"/>
      <c r="L375" s="209"/>
      <c r="M375" s="210"/>
      <c r="N375" s="211"/>
      <c r="O375" s="211"/>
      <c r="P375" s="211"/>
      <c r="Q375" s="211"/>
      <c r="R375" s="211"/>
      <c r="S375" s="211"/>
      <c r="T375" s="212"/>
      <c r="AT375" s="213" t="s">
        <v>167</v>
      </c>
      <c r="AU375" s="213" t="s">
        <v>84</v>
      </c>
      <c r="AV375" s="11" t="s">
        <v>84</v>
      </c>
      <c r="AW375" s="11" t="s">
        <v>37</v>
      </c>
      <c r="AX375" s="11" t="s">
        <v>82</v>
      </c>
      <c r="AY375" s="213" t="s">
        <v>154</v>
      </c>
    </row>
    <row r="376" spans="2:51" s="11" customFormat="1" ht="13.5">
      <c r="B376" s="202"/>
      <c r="C376" s="203"/>
      <c r="D376" s="204" t="s">
        <v>167</v>
      </c>
      <c r="E376" s="203"/>
      <c r="F376" s="206" t="s">
        <v>686</v>
      </c>
      <c r="G376" s="203"/>
      <c r="H376" s="207">
        <v>491.4</v>
      </c>
      <c r="I376" s="208"/>
      <c r="J376" s="203"/>
      <c r="K376" s="203"/>
      <c r="L376" s="209"/>
      <c r="M376" s="210"/>
      <c r="N376" s="211"/>
      <c r="O376" s="211"/>
      <c r="P376" s="211"/>
      <c r="Q376" s="211"/>
      <c r="R376" s="211"/>
      <c r="S376" s="211"/>
      <c r="T376" s="212"/>
      <c r="AT376" s="213" t="s">
        <v>167</v>
      </c>
      <c r="AU376" s="213" t="s">
        <v>84</v>
      </c>
      <c r="AV376" s="11" t="s">
        <v>84</v>
      </c>
      <c r="AW376" s="11" t="s">
        <v>6</v>
      </c>
      <c r="AX376" s="11" t="s">
        <v>82</v>
      </c>
      <c r="AY376" s="213" t="s">
        <v>154</v>
      </c>
    </row>
    <row r="377" spans="2:65" s="1" customFormat="1" ht="38.25" customHeight="1">
      <c r="B377" s="39"/>
      <c r="C377" s="190" t="s">
        <v>687</v>
      </c>
      <c r="D377" s="190" t="s">
        <v>156</v>
      </c>
      <c r="E377" s="191" t="s">
        <v>688</v>
      </c>
      <c r="F377" s="192" t="s">
        <v>689</v>
      </c>
      <c r="G377" s="193" t="s">
        <v>223</v>
      </c>
      <c r="H377" s="194">
        <v>2.663</v>
      </c>
      <c r="I377" s="195"/>
      <c r="J377" s="196">
        <f>ROUND(I377*H377,2)</f>
        <v>0</v>
      </c>
      <c r="K377" s="192" t="s">
        <v>160</v>
      </c>
      <c r="L377" s="59"/>
      <c r="M377" s="197" t="s">
        <v>21</v>
      </c>
      <c r="N377" s="198" t="s">
        <v>45</v>
      </c>
      <c r="O377" s="40"/>
      <c r="P377" s="199">
        <f>O377*H377</f>
        <v>0</v>
      </c>
      <c r="Q377" s="199">
        <v>0</v>
      </c>
      <c r="R377" s="199">
        <f>Q377*H377</f>
        <v>0</v>
      </c>
      <c r="S377" s="199">
        <v>0</v>
      </c>
      <c r="T377" s="200">
        <f>S377*H377</f>
        <v>0</v>
      </c>
      <c r="AR377" s="22" t="s">
        <v>236</v>
      </c>
      <c r="AT377" s="22" t="s">
        <v>156</v>
      </c>
      <c r="AU377" s="22" t="s">
        <v>84</v>
      </c>
      <c r="AY377" s="22" t="s">
        <v>154</v>
      </c>
      <c r="BE377" s="201">
        <f>IF(N377="základní",J377,0)</f>
        <v>0</v>
      </c>
      <c r="BF377" s="201">
        <f>IF(N377="snížená",J377,0)</f>
        <v>0</v>
      </c>
      <c r="BG377" s="201">
        <f>IF(N377="zákl. přenesená",J377,0)</f>
        <v>0</v>
      </c>
      <c r="BH377" s="201">
        <f>IF(N377="sníž. přenesená",J377,0)</f>
        <v>0</v>
      </c>
      <c r="BI377" s="201">
        <f>IF(N377="nulová",J377,0)</f>
        <v>0</v>
      </c>
      <c r="BJ377" s="22" t="s">
        <v>82</v>
      </c>
      <c r="BK377" s="201">
        <f>ROUND(I377*H377,2)</f>
        <v>0</v>
      </c>
      <c r="BL377" s="22" t="s">
        <v>236</v>
      </c>
      <c r="BM377" s="22" t="s">
        <v>690</v>
      </c>
    </row>
    <row r="378" spans="2:63" s="10" customFormat="1" ht="29.85" customHeight="1">
      <c r="B378" s="174"/>
      <c r="C378" s="175"/>
      <c r="D378" s="176" t="s">
        <v>73</v>
      </c>
      <c r="E378" s="188" t="s">
        <v>691</v>
      </c>
      <c r="F378" s="188" t="s">
        <v>692</v>
      </c>
      <c r="G378" s="175"/>
      <c r="H378" s="175"/>
      <c r="I378" s="178"/>
      <c r="J378" s="189">
        <f>BK378</f>
        <v>0</v>
      </c>
      <c r="K378" s="175"/>
      <c r="L378" s="180"/>
      <c r="M378" s="181"/>
      <c r="N378" s="182"/>
      <c r="O378" s="182"/>
      <c r="P378" s="183">
        <f>SUM(P379:P388)</f>
        <v>0</v>
      </c>
      <c r="Q378" s="182"/>
      <c r="R378" s="183">
        <f>SUM(R379:R388)</f>
        <v>1.5531480000000002</v>
      </c>
      <c r="S378" s="182"/>
      <c r="T378" s="184">
        <f>SUM(T379:T388)</f>
        <v>1.75</v>
      </c>
      <c r="AR378" s="185" t="s">
        <v>84</v>
      </c>
      <c r="AT378" s="186" t="s">
        <v>73</v>
      </c>
      <c r="AU378" s="186" t="s">
        <v>82</v>
      </c>
      <c r="AY378" s="185" t="s">
        <v>154</v>
      </c>
      <c r="BK378" s="187">
        <f>SUM(BK379:BK388)</f>
        <v>0</v>
      </c>
    </row>
    <row r="379" spans="2:65" s="1" customFormat="1" ht="16.5" customHeight="1">
      <c r="B379" s="39"/>
      <c r="C379" s="190" t="s">
        <v>693</v>
      </c>
      <c r="D379" s="190" t="s">
        <v>156</v>
      </c>
      <c r="E379" s="191" t="s">
        <v>694</v>
      </c>
      <c r="F379" s="192" t="s">
        <v>695</v>
      </c>
      <c r="G379" s="193" t="s">
        <v>159</v>
      </c>
      <c r="H379" s="194">
        <v>175</v>
      </c>
      <c r="I379" s="195"/>
      <c r="J379" s="196">
        <f>ROUND(I379*H379,2)</f>
        <v>0</v>
      </c>
      <c r="K379" s="192" t="s">
        <v>160</v>
      </c>
      <c r="L379" s="59"/>
      <c r="M379" s="197" t="s">
        <v>21</v>
      </c>
      <c r="N379" s="198" t="s">
        <v>45</v>
      </c>
      <c r="O379" s="40"/>
      <c r="P379" s="199">
        <f>O379*H379</f>
        <v>0</v>
      </c>
      <c r="Q379" s="199">
        <v>0</v>
      </c>
      <c r="R379" s="199">
        <f>Q379*H379</f>
        <v>0</v>
      </c>
      <c r="S379" s="199">
        <v>0.01</v>
      </c>
      <c r="T379" s="200">
        <f>S379*H379</f>
        <v>1.75</v>
      </c>
      <c r="AR379" s="22" t="s">
        <v>236</v>
      </c>
      <c r="AT379" s="22" t="s">
        <v>156</v>
      </c>
      <c r="AU379" s="22" t="s">
        <v>84</v>
      </c>
      <c r="AY379" s="22" t="s">
        <v>154</v>
      </c>
      <c r="BE379" s="201">
        <f>IF(N379="základní",J379,0)</f>
        <v>0</v>
      </c>
      <c r="BF379" s="201">
        <f>IF(N379="snížená",J379,0)</f>
        <v>0</v>
      </c>
      <c r="BG379" s="201">
        <f>IF(N379="zákl. přenesená",J379,0)</f>
        <v>0</v>
      </c>
      <c r="BH379" s="201">
        <f>IF(N379="sníž. přenesená",J379,0)</f>
        <v>0</v>
      </c>
      <c r="BI379" s="201">
        <f>IF(N379="nulová",J379,0)</f>
        <v>0</v>
      </c>
      <c r="BJ379" s="22" t="s">
        <v>82</v>
      </c>
      <c r="BK379" s="201">
        <f>ROUND(I379*H379,2)</f>
        <v>0</v>
      </c>
      <c r="BL379" s="22" t="s">
        <v>236</v>
      </c>
      <c r="BM379" s="22" t="s">
        <v>696</v>
      </c>
    </row>
    <row r="380" spans="2:65" s="1" customFormat="1" ht="51" customHeight="1">
      <c r="B380" s="39"/>
      <c r="C380" s="190" t="s">
        <v>697</v>
      </c>
      <c r="D380" s="190" t="s">
        <v>156</v>
      </c>
      <c r="E380" s="191" t="s">
        <v>698</v>
      </c>
      <c r="F380" s="192" t="s">
        <v>699</v>
      </c>
      <c r="G380" s="193" t="s">
        <v>159</v>
      </c>
      <c r="H380" s="194">
        <v>438</v>
      </c>
      <c r="I380" s="195"/>
      <c r="J380" s="196">
        <f>ROUND(I380*H380,2)</f>
        <v>0</v>
      </c>
      <c r="K380" s="192" t="s">
        <v>160</v>
      </c>
      <c r="L380" s="59"/>
      <c r="M380" s="197" t="s">
        <v>21</v>
      </c>
      <c r="N380" s="198" t="s">
        <v>45</v>
      </c>
      <c r="O380" s="40"/>
      <c r="P380" s="199">
        <f>O380*H380</f>
        <v>0</v>
      </c>
      <c r="Q380" s="199">
        <v>5E-05</v>
      </c>
      <c r="R380" s="199">
        <f>Q380*H380</f>
        <v>0.0219</v>
      </c>
      <c r="S380" s="199">
        <v>0</v>
      </c>
      <c r="T380" s="200">
        <f>S380*H380</f>
        <v>0</v>
      </c>
      <c r="AR380" s="22" t="s">
        <v>236</v>
      </c>
      <c r="AT380" s="22" t="s">
        <v>156</v>
      </c>
      <c r="AU380" s="22" t="s">
        <v>84</v>
      </c>
      <c r="AY380" s="22" t="s">
        <v>154</v>
      </c>
      <c r="BE380" s="201">
        <f>IF(N380="základní",J380,0)</f>
        <v>0</v>
      </c>
      <c r="BF380" s="201">
        <f>IF(N380="snížená",J380,0)</f>
        <v>0</v>
      </c>
      <c r="BG380" s="201">
        <f>IF(N380="zákl. přenesená",J380,0)</f>
        <v>0</v>
      </c>
      <c r="BH380" s="201">
        <f>IF(N380="sníž. přenesená",J380,0)</f>
        <v>0</v>
      </c>
      <c r="BI380" s="201">
        <f>IF(N380="nulová",J380,0)</f>
        <v>0</v>
      </c>
      <c r="BJ380" s="22" t="s">
        <v>82</v>
      </c>
      <c r="BK380" s="201">
        <f>ROUND(I380*H380,2)</f>
        <v>0</v>
      </c>
      <c r="BL380" s="22" t="s">
        <v>236</v>
      </c>
      <c r="BM380" s="22" t="s">
        <v>700</v>
      </c>
    </row>
    <row r="381" spans="2:51" s="11" customFormat="1" ht="13.5">
      <c r="B381" s="202"/>
      <c r="C381" s="203"/>
      <c r="D381" s="204" t="s">
        <v>167</v>
      </c>
      <c r="E381" s="205" t="s">
        <v>21</v>
      </c>
      <c r="F381" s="206" t="s">
        <v>654</v>
      </c>
      <c r="G381" s="203"/>
      <c r="H381" s="207">
        <v>438</v>
      </c>
      <c r="I381" s="208"/>
      <c r="J381" s="203"/>
      <c r="K381" s="203"/>
      <c r="L381" s="209"/>
      <c r="M381" s="210"/>
      <c r="N381" s="211"/>
      <c r="O381" s="211"/>
      <c r="P381" s="211"/>
      <c r="Q381" s="211"/>
      <c r="R381" s="211"/>
      <c r="S381" s="211"/>
      <c r="T381" s="212"/>
      <c r="AT381" s="213" t="s">
        <v>167</v>
      </c>
      <c r="AU381" s="213" t="s">
        <v>84</v>
      </c>
      <c r="AV381" s="11" t="s">
        <v>84</v>
      </c>
      <c r="AW381" s="11" t="s">
        <v>37</v>
      </c>
      <c r="AX381" s="11" t="s">
        <v>82</v>
      </c>
      <c r="AY381" s="213" t="s">
        <v>154</v>
      </c>
    </row>
    <row r="382" spans="2:65" s="1" customFormat="1" ht="16.5" customHeight="1">
      <c r="B382" s="39"/>
      <c r="C382" s="225" t="s">
        <v>701</v>
      </c>
      <c r="D382" s="225" t="s">
        <v>237</v>
      </c>
      <c r="E382" s="226" t="s">
        <v>702</v>
      </c>
      <c r="F382" s="227" t="s">
        <v>703</v>
      </c>
      <c r="G382" s="228" t="s">
        <v>159</v>
      </c>
      <c r="H382" s="229">
        <v>503.7</v>
      </c>
      <c r="I382" s="230"/>
      <c r="J382" s="231">
        <f>ROUND(I382*H382,2)</f>
        <v>0</v>
      </c>
      <c r="K382" s="227" t="s">
        <v>160</v>
      </c>
      <c r="L382" s="232"/>
      <c r="M382" s="233" t="s">
        <v>21</v>
      </c>
      <c r="N382" s="234" t="s">
        <v>45</v>
      </c>
      <c r="O382" s="40"/>
      <c r="P382" s="199">
        <f>O382*H382</f>
        <v>0</v>
      </c>
      <c r="Q382" s="199">
        <v>0.00254</v>
      </c>
      <c r="R382" s="199">
        <f>Q382*H382</f>
        <v>1.279398</v>
      </c>
      <c r="S382" s="199">
        <v>0</v>
      </c>
      <c r="T382" s="200">
        <f>S382*H382</f>
        <v>0</v>
      </c>
      <c r="AR382" s="22" t="s">
        <v>326</v>
      </c>
      <c r="AT382" s="22" t="s">
        <v>237</v>
      </c>
      <c r="AU382" s="22" t="s">
        <v>84</v>
      </c>
      <c r="AY382" s="22" t="s">
        <v>154</v>
      </c>
      <c r="BE382" s="201">
        <f>IF(N382="základní",J382,0)</f>
        <v>0</v>
      </c>
      <c r="BF382" s="201">
        <f>IF(N382="snížená",J382,0)</f>
        <v>0</v>
      </c>
      <c r="BG382" s="201">
        <f>IF(N382="zákl. přenesená",J382,0)</f>
        <v>0</v>
      </c>
      <c r="BH382" s="201">
        <f>IF(N382="sníž. přenesená",J382,0)</f>
        <v>0</v>
      </c>
      <c r="BI382" s="201">
        <f>IF(N382="nulová",J382,0)</f>
        <v>0</v>
      </c>
      <c r="BJ382" s="22" t="s">
        <v>82</v>
      </c>
      <c r="BK382" s="201">
        <f>ROUND(I382*H382,2)</f>
        <v>0</v>
      </c>
      <c r="BL382" s="22" t="s">
        <v>236</v>
      </c>
      <c r="BM382" s="22" t="s">
        <v>704</v>
      </c>
    </row>
    <row r="383" spans="2:51" s="11" customFormat="1" ht="13.5">
      <c r="B383" s="202"/>
      <c r="C383" s="203"/>
      <c r="D383" s="204" t="s">
        <v>167</v>
      </c>
      <c r="E383" s="203"/>
      <c r="F383" s="206" t="s">
        <v>705</v>
      </c>
      <c r="G383" s="203"/>
      <c r="H383" s="207">
        <v>503.7</v>
      </c>
      <c r="I383" s="208"/>
      <c r="J383" s="203"/>
      <c r="K383" s="203"/>
      <c r="L383" s="209"/>
      <c r="M383" s="210"/>
      <c r="N383" s="211"/>
      <c r="O383" s="211"/>
      <c r="P383" s="211"/>
      <c r="Q383" s="211"/>
      <c r="R383" s="211"/>
      <c r="S383" s="211"/>
      <c r="T383" s="212"/>
      <c r="AT383" s="213" t="s">
        <v>167</v>
      </c>
      <c r="AU383" s="213" t="s">
        <v>84</v>
      </c>
      <c r="AV383" s="11" t="s">
        <v>84</v>
      </c>
      <c r="AW383" s="11" t="s">
        <v>6</v>
      </c>
      <c r="AX383" s="11" t="s">
        <v>82</v>
      </c>
      <c r="AY383" s="213" t="s">
        <v>154</v>
      </c>
    </row>
    <row r="384" spans="2:65" s="1" customFormat="1" ht="25.5" customHeight="1">
      <c r="B384" s="39"/>
      <c r="C384" s="190" t="s">
        <v>706</v>
      </c>
      <c r="D384" s="190" t="s">
        <v>156</v>
      </c>
      <c r="E384" s="191" t="s">
        <v>707</v>
      </c>
      <c r="F384" s="192" t="s">
        <v>708</v>
      </c>
      <c r="G384" s="193" t="s">
        <v>159</v>
      </c>
      <c r="H384" s="194">
        <v>438</v>
      </c>
      <c r="I384" s="195"/>
      <c r="J384" s="196">
        <f>ROUND(I384*H384,2)</f>
        <v>0</v>
      </c>
      <c r="K384" s="192" t="s">
        <v>160</v>
      </c>
      <c r="L384" s="59"/>
      <c r="M384" s="197" t="s">
        <v>21</v>
      </c>
      <c r="N384" s="198" t="s">
        <v>45</v>
      </c>
      <c r="O384" s="40"/>
      <c r="P384" s="199">
        <f>O384*H384</f>
        <v>0</v>
      </c>
      <c r="Q384" s="199">
        <v>0</v>
      </c>
      <c r="R384" s="199">
        <f>Q384*H384</f>
        <v>0</v>
      </c>
      <c r="S384" s="199">
        <v>0</v>
      </c>
      <c r="T384" s="200">
        <f>S384*H384</f>
        <v>0</v>
      </c>
      <c r="AR384" s="22" t="s">
        <v>236</v>
      </c>
      <c r="AT384" s="22" t="s">
        <v>156</v>
      </c>
      <c r="AU384" s="22" t="s">
        <v>84</v>
      </c>
      <c r="AY384" s="22" t="s">
        <v>154</v>
      </c>
      <c r="BE384" s="201">
        <f>IF(N384="základní",J384,0)</f>
        <v>0</v>
      </c>
      <c r="BF384" s="201">
        <f>IF(N384="snížená",J384,0)</f>
        <v>0</v>
      </c>
      <c r="BG384" s="201">
        <f>IF(N384="zákl. přenesená",J384,0)</f>
        <v>0</v>
      </c>
      <c r="BH384" s="201">
        <f>IF(N384="sníž. přenesená",J384,0)</f>
        <v>0</v>
      </c>
      <c r="BI384" s="201">
        <f>IF(N384="nulová",J384,0)</f>
        <v>0</v>
      </c>
      <c r="BJ384" s="22" t="s">
        <v>82</v>
      </c>
      <c r="BK384" s="201">
        <f>ROUND(I384*H384,2)</f>
        <v>0</v>
      </c>
      <c r="BL384" s="22" t="s">
        <v>236</v>
      </c>
      <c r="BM384" s="22" t="s">
        <v>709</v>
      </c>
    </row>
    <row r="385" spans="2:51" s="11" customFormat="1" ht="13.5">
      <c r="B385" s="202"/>
      <c r="C385" s="203"/>
      <c r="D385" s="204" t="s">
        <v>167</v>
      </c>
      <c r="E385" s="205" t="s">
        <v>21</v>
      </c>
      <c r="F385" s="206" t="s">
        <v>654</v>
      </c>
      <c r="G385" s="203"/>
      <c r="H385" s="207">
        <v>438</v>
      </c>
      <c r="I385" s="208"/>
      <c r="J385" s="203"/>
      <c r="K385" s="203"/>
      <c r="L385" s="209"/>
      <c r="M385" s="210"/>
      <c r="N385" s="211"/>
      <c r="O385" s="211"/>
      <c r="P385" s="211"/>
      <c r="Q385" s="211"/>
      <c r="R385" s="211"/>
      <c r="S385" s="211"/>
      <c r="T385" s="212"/>
      <c r="AT385" s="213" t="s">
        <v>167</v>
      </c>
      <c r="AU385" s="213" t="s">
        <v>84</v>
      </c>
      <c r="AV385" s="11" t="s">
        <v>84</v>
      </c>
      <c r="AW385" s="11" t="s">
        <v>37</v>
      </c>
      <c r="AX385" s="11" t="s">
        <v>82</v>
      </c>
      <c r="AY385" s="213" t="s">
        <v>154</v>
      </c>
    </row>
    <row r="386" spans="2:65" s="1" customFormat="1" ht="16.5" customHeight="1">
      <c r="B386" s="39"/>
      <c r="C386" s="225" t="s">
        <v>710</v>
      </c>
      <c r="D386" s="225" t="s">
        <v>237</v>
      </c>
      <c r="E386" s="226" t="s">
        <v>711</v>
      </c>
      <c r="F386" s="227" t="s">
        <v>712</v>
      </c>
      <c r="G386" s="228" t="s">
        <v>159</v>
      </c>
      <c r="H386" s="229">
        <v>503.7</v>
      </c>
      <c r="I386" s="230"/>
      <c r="J386" s="231">
        <f>ROUND(I386*H386,2)</f>
        <v>0</v>
      </c>
      <c r="K386" s="227" t="s">
        <v>160</v>
      </c>
      <c r="L386" s="232"/>
      <c r="M386" s="233" t="s">
        <v>21</v>
      </c>
      <c r="N386" s="234" t="s">
        <v>45</v>
      </c>
      <c r="O386" s="40"/>
      <c r="P386" s="199">
        <f>O386*H386</f>
        <v>0</v>
      </c>
      <c r="Q386" s="199">
        <v>0.0005</v>
      </c>
      <c r="R386" s="199">
        <f>Q386*H386</f>
        <v>0.25185</v>
      </c>
      <c r="S386" s="199">
        <v>0</v>
      </c>
      <c r="T386" s="200">
        <f>S386*H386</f>
        <v>0</v>
      </c>
      <c r="AR386" s="22" t="s">
        <v>326</v>
      </c>
      <c r="AT386" s="22" t="s">
        <v>237</v>
      </c>
      <c r="AU386" s="22" t="s">
        <v>84</v>
      </c>
      <c r="AY386" s="22" t="s">
        <v>154</v>
      </c>
      <c r="BE386" s="201">
        <f>IF(N386="základní",J386,0)</f>
        <v>0</v>
      </c>
      <c r="BF386" s="201">
        <f>IF(N386="snížená",J386,0)</f>
        <v>0</v>
      </c>
      <c r="BG386" s="201">
        <f>IF(N386="zákl. přenesená",J386,0)</f>
        <v>0</v>
      </c>
      <c r="BH386" s="201">
        <f>IF(N386="sníž. přenesená",J386,0)</f>
        <v>0</v>
      </c>
      <c r="BI386" s="201">
        <f>IF(N386="nulová",J386,0)</f>
        <v>0</v>
      </c>
      <c r="BJ386" s="22" t="s">
        <v>82</v>
      </c>
      <c r="BK386" s="201">
        <f>ROUND(I386*H386,2)</f>
        <v>0</v>
      </c>
      <c r="BL386" s="22" t="s">
        <v>236</v>
      </c>
      <c r="BM386" s="22" t="s">
        <v>713</v>
      </c>
    </row>
    <row r="387" spans="2:51" s="11" customFormat="1" ht="13.5">
      <c r="B387" s="202"/>
      <c r="C387" s="203"/>
      <c r="D387" s="204" t="s">
        <v>167</v>
      </c>
      <c r="E387" s="203"/>
      <c r="F387" s="206" t="s">
        <v>705</v>
      </c>
      <c r="G387" s="203"/>
      <c r="H387" s="207">
        <v>503.7</v>
      </c>
      <c r="I387" s="208"/>
      <c r="J387" s="203"/>
      <c r="K387" s="203"/>
      <c r="L387" s="209"/>
      <c r="M387" s="210"/>
      <c r="N387" s="211"/>
      <c r="O387" s="211"/>
      <c r="P387" s="211"/>
      <c r="Q387" s="211"/>
      <c r="R387" s="211"/>
      <c r="S387" s="211"/>
      <c r="T387" s="212"/>
      <c r="AT387" s="213" t="s">
        <v>167</v>
      </c>
      <c r="AU387" s="213" t="s">
        <v>84</v>
      </c>
      <c r="AV387" s="11" t="s">
        <v>84</v>
      </c>
      <c r="AW387" s="11" t="s">
        <v>6</v>
      </c>
      <c r="AX387" s="11" t="s">
        <v>82</v>
      </c>
      <c r="AY387" s="213" t="s">
        <v>154</v>
      </c>
    </row>
    <row r="388" spans="2:65" s="1" customFormat="1" ht="38.25" customHeight="1">
      <c r="B388" s="39"/>
      <c r="C388" s="190" t="s">
        <v>714</v>
      </c>
      <c r="D388" s="190" t="s">
        <v>156</v>
      </c>
      <c r="E388" s="191" t="s">
        <v>715</v>
      </c>
      <c r="F388" s="192" t="s">
        <v>716</v>
      </c>
      <c r="G388" s="193" t="s">
        <v>223</v>
      </c>
      <c r="H388" s="194">
        <v>1.553</v>
      </c>
      <c r="I388" s="195"/>
      <c r="J388" s="196">
        <f>ROUND(I388*H388,2)</f>
        <v>0</v>
      </c>
      <c r="K388" s="192" t="s">
        <v>160</v>
      </c>
      <c r="L388" s="59"/>
      <c r="M388" s="197" t="s">
        <v>21</v>
      </c>
      <c r="N388" s="198" t="s">
        <v>45</v>
      </c>
      <c r="O388" s="40"/>
      <c r="P388" s="199">
        <f>O388*H388</f>
        <v>0</v>
      </c>
      <c r="Q388" s="199">
        <v>0</v>
      </c>
      <c r="R388" s="199">
        <f>Q388*H388</f>
        <v>0</v>
      </c>
      <c r="S388" s="199">
        <v>0</v>
      </c>
      <c r="T388" s="200">
        <f>S388*H388</f>
        <v>0</v>
      </c>
      <c r="AR388" s="22" t="s">
        <v>236</v>
      </c>
      <c r="AT388" s="22" t="s">
        <v>156</v>
      </c>
      <c r="AU388" s="22" t="s">
        <v>84</v>
      </c>
      <c r="AY388" s="22" t="s">
        <v>154</v>
      </c>
      <c r="BE388" s="201">
        <f>IF(N388="základní",J388,0)</f>
        <v>0</v>
      </c>
      <c r="BF388" s="201">
        <f>IF(N388="snížená",J388,0)</f>
        <v>0</v>
      </c>
      <c r="BG388" s="201">
        <f>IF(N388="zákl. přenesená",J388,0)</f>
        <v>0</v>
      </c>
      <c r="BH388" s="201">
        <f>IF(N388="sníž. přenesená",J388,0)</f>
        <v>0</v>
      </c>
      <c r="BI388" s="201">
        <f>IF(N388="nulová",J388,0)</f>
        <v>0</v>
      </c>
      <c r="BJ388" s="22" t="s">
        <v>82</v>
      </c>
      <c r="BK388" s="201">
        <f>ROUND(I388*H388,2)</f>
        <v>0</v>
      </c>
      <c r="BL388" s="22" t="s">
        <v>236</v>
      </c>
      <c r="BM388" s="22" t="s">
        <v>717</v>
      </c>
    </row>
    <row r="389" spans="2:63" s="10" customFormat="1" ht="29.85" customHeight="1">
      <c r="B389" s="174"/>
      <c r="C389" s="175"/>
      <c r="D389" s="176" t="s">
        <v>73</v>
      </c>
      <c r="E389" s="188" t="s">
        <v>718</v>
      </c>
      <c r="F389" s="188" t="s">
        <v>719</v>
      </c>
      <c r="G389" s="175"/>
      <c r="H389" s="175"/>
      <c r="I389" s="178"/>
      <c r="J389" s="189">
        <f>BK389</f>
        <v>0</v>
      </c>
      <c r="K389" s="175"/>
      <c r="L389" s="180"/>
      <c r="M389" s="181"/>
      <c r="N389" s="182"/>
      <c r="O389" s="182"/>
      <c r="P389" s="183">
        <f>SUM(P390:P408)</f>
        <v>0</v>
      </c>
      <c r="Q389" s="182"/>
      <c r="R389" s="183">
        <f>SUM(R390:R408)</f>
        <v>2.6910696</v>
      </c>
      <c r="S389" s="182"/>
      <c r="T389" s="184">
        <f>SUM(T390:T408)</f>
        <v>4.2</v>
      </c>
      <c r="AR389" s="185" t="s">
        <v>84</v>
      </c>
      <c r="AT389" s="186" t="s">
        <v>73</v>
      </c>
      <c r="AU389" s="186" t="s">
        <v>82</v>
      </c>
      <c r="AY389" s="185" t="s">
        <v>154</v>
      </c>
      <c r="BK389" s="187">
        <f>SUM(BK390:BK408)</f>
        <v>0</v>
      </c>
    </row>
    <row r="390" spans="2:65" s="1" customFormat="1" ht="25.5" customHeight="1">
      <c r="B390" s="39"/>
      <c r="C390" s="190" t="s">
        <v>720</v>
      </c>
      <c r="D390" s="190" t="s">
        <v>156</v>
      </c>
      <c r="E390" s="191" t="s">
        <v>721</v>
      </c>
      <c r="F390" s="192" t="s">
        <v>722</v>
      </c>
      <c r="G390" s="193" t="s">
        <v>159</v>
      </c>
      <c r="H390" s="194">
        <v>284.2</v>
      </c>
      <c r="I390" s="195"/>
      <c r="J390" s="196">
        <f>ROUND(I390*H390,2)</f>
        <v>0</v>
      </c>
      <c r="K390" s="192" t="s">
        <v>160</v>
      </c>
      <c r="L390" s="59"/>
      <c r="M390" s="197" t="s">
        <v>21</v>
      </c>
      <c r="N390" s="198" t="s">
        <v>45</v>
      </c>
      <c r="O390" s="40"/>
      <c r="P390" s="199">
        <f>O390*H390</f>
        <v>0</v>
      </c>
      <c r="Q390" s="199">
        <v>0</v>
      </c>
      <c r="R390" s="199">
        <f>Q390*H390</f>
        <v>0</v>
      </c>
      <c r="S390" s="199">
        <v>0</v>
      </c>
      <c r="T390" s="200">
        <f>S390*H390</f>
        <v>0</v>
      </c>
      <c r="AR390" s="22" t="s">
        <v>236</v>
      </c>
      <c r="AT390" s="22" t="s">
        <v>156</v>
      </c>
      <c r="AU390" s="22" t="s">
        <v>84</v>
      </c>
      <c r="AY390" s="22" t="s">
        <v>154</v>
      </c>
      <c r="BE390" s="201">
        <f>IF(N390="základní",J390,0)</f>
        <v>0</v>
      </c>
      <c r="BF390" s="201">
        <f>IF(N390="snížená",J390,0)</f>
        <v>0</v>
      </c>
      <c r="BG390" s="201">
        <f>IF(N390="zákl. přenesená",J390,0)</f>
        <v>0</v>
      </c>
      <c r="BH390" s="201">
        <f>IF(N390="sníž. přenesená",J390,0)</f>
        <v>0</v>
      </c>
      <c r="BI390" s="201">
        <f>IF(N390="nulová",J390,0)</f>
        <v>0</v>
      </c>
      <c r="BJ390" s="22" t="s">
        <v>82</v>
      </c>
      <c r="BK390" s="201">
        <f>ROUND(I390*H390,2)</f>
        <v>0</v>
      </c>
      <c r="BL390" s="22" t="s">
        <v>236</v>
      </c>
      <c r="BM390" s="22" t="s">
        <v>723</v>
      </c>
    </row>
    <row r="391" spans="2:51" s="11" customFormat="1" ht="13.5">
      <c r="B391" s="202"/>
      <c r="C391" s="203"/>
      <c r="D391" s="204" t="s">
        <v>167</v>
      </c>
      <c r="E391" s="205" t="s">
        <v>21</v>
      </c>
      <c r="F391" s="206" t="s">
        <v>724</v>
      </c>
      <c r="G391" s="203"/>
      <c r="H391" s="207">
        <v>284.2</v>
      </c>
      <c r="I391" s="208"/>
      <c r="J391" s="203"/>
      <c r="K391" s="203"/>
      <c r="L391" s="209"/>
      <c r="M391" s="210"/>
      <c r="N391" s="211"/>
      <c r="O391" s="211"/>
      <c r="P391" s="211"/>
      <c r="Q391" s="211"/>
      <c r="R391" s="211"/>
      <c r="S391" s="211"/>
      <c r="T391" s="212"/>
      <c r="AT391" s="213" t="s">
        <v>167</v>
      </c>
      <c r="AU391" s="213" t="s">
        <v>84</v>
      </c>
      <c r="AV391" s="11" t="s">
        <v>84</v>
      </c>
      <c r="AW391" s="11" t="s">
        <v>37</v>
      </c>
      <c r="AX391" s="11" t="s">
        <v>82</v>
      </c>
      <c r="AY391" s="213" t="s">
        <v>154</v>
      </c>
    </row>
    <row r="392" spans="2:65" s="1" customFormat="1" ht="16.5" customHeight="1">
      <c r="B392" s="39"/>
      <c r="C392" s="225" t="s">
        <v>725</v>
      </c>
      <c r="D392" s="225" t="s">
        <v>237</v>
      </c>
      <c r="E392" s="226" t="s">
        <v>726</v>
      </c>
      <c r="F392" s="227" t="s">
        <v>727</v>
      </c>
      <c r="G392" s="228" t="s">
        <v>159</v>
      </c>
      <c r="H392" s="229">
        <v>289.884</v>
      </c>
      <c r="I392" s="230"/>
      <c r="J392" s="231">
        <f>ROUND(I392*H392,2)</f>
        <v>0</v>
      </c>
      <c r="K392" s="227" t="s">
        <v>160</v>
      </c>
      <c r="L392" s="232"/>
      <c r="M392" s="233" t="s">
        <v>21</v>
      </c>
      <c r="N392" s="234" t="s">
        <v>45</v>
      </c>
      <c r="O392" s="40"/>
      <c r="P392" s="199">
        <f>O392*H392</f>
        <v>0</v>
      </c>
      <c r="Q392" s="199">
        <v>0.0005</v>
      </c>
      <c r="R392" s="199">
        <f>Q392*H392</f>
        <v>0.14494200000000002</v>
      </c>
      <c r="S392" s="199">
        <v>0</v>
      </c>
      <c r="T392" s="200">
        <f>S392*H392</f>
        <v>0</v>
      </c>
      <c r="AR392" s="22" t="s">
        <v>326</v>
      </c>
      <c r="AT392" s="22" t="s">
        <v>237</v>
      </c>
      <c r="AU392" s="22" t="s">
        <v>84</v>
      </c>
      <c r="AY392" s="22" t="s">
        <v>154</v>
      </c>
      <c r="BE392" s="201">
        <f>IF(N392="základní",J392,0)</f>
        <v>0</v>
      </c>
      <c r="BF392" s="201">
        <f>IF(N392="snížená",J392,0)</f>
        <v>0</v>
      </c>
      <c r="BG392" s="201">
        <f>IF(N392="zákl. přenesená",J392,0)</f>
        <v>0</v>
      </c>
      <c r="BH392" s="201">
        <f>IF(N392="sníž. přenesená",J392,0)</f>
        <v>0</v>
      </c>
      <c r="BI392" s="201">
        <f>IF(N392="nulová",J392,0)</f>
        <v>0</v>
      </c>
      <c r="BJ392" s="22" t="s">
        <v>82</v>
      </c>
      <c r="BK392" s="201">
        <f>ROUND(I392*H392,2)</f>
        <v>0</v>
      </c>
      <c r="BL392" s="22" t="s">
        <v>236</v>
      </c>
      <c r="BM392" s="22" t="s">
        <v>728</v>
      </c>
    </row>
    <row r="393" spans="2:51" s="11" customFormat="1" ht="13.5">
      <c r="B393" s="202"/>
      <c r="C393" s="203"/>
      <c r="D393" s="204" t="s">
        <v>167</v>
      </c>
      <c r="E393" s="203"/>
      <c r="F393" s="206" t="s">
        <v>729</v>
      </c>
      <c r="G393" s="203"/>
      <c r="H393" s="207">
        <v>289.884</v>
      </c>
      <c r="I393" s="208"/>
      <c r="J393" s="203"/>
      <c r="K393" s="203"/>
      <c r="L393" s="209"/>
      <c r="M393" s="210"/>
      <c r="N393" s="211"/>
      <c r="O393" s="211"/>
      <c r="P393" s="211"/>
      <c r="Q393" s="211"/>
      <c r="R393" s="211"/>
      <c r="S393" s="211"/>
      <c r="T393" s="212"/>
      <c r="AT393" s="213" t="s">
        <v>167</v>
      </c>
      <c r="AU393" s="213" t="s">
        <v>84</v>
      </c>
      <c r="AV393" s="11" t="s">
        <v>84</v>
      </c>
      <c r="AW393" s="11" t="s">
        <v>6</v>
      </c>
      <c r="AX393" s="11" t="s">
        <v>82</v>
      </c>
      <c r="AY393" s="213" t="s">
        <v>154</v>
      </c>
    </row>
    <row r="394" spans="2:65" s="1" customFormat="1" ht="25.5" customHeight="1">
      <c r="B394" s="39"/>
      <c r="C394" s="190" t="s">
        <v>730</v>
      </c>
      <c r="D394" s="190" t="s">
        <v>156</v>
      </c>
      <c r="E394" s="191" t="s">
        <v>731</v>
      </c>
      <c r="F394" s="192" t="s">
        <v>732</v>
      </c>
      <c r="G394" s="193" t="s">
        <v>159</v>
      </c>
      <c r="H394" s="194">
        <v>91.32</v>
      </c>
      <c r="I394" s="195"/>
      <c r="J394" s="196">
        <f>ROUND(I394*H394,2)</f>
        <v>0</v>
      </c>
      <c r="K394" s="192" t="s">
        <v>160</v>
      </c>
      <c r="L394" s="59"/>
      <c r="M394" s="197" t="s">
        <v>21</v>
      </c>
      <c r="N394" s="198" t="s">
        <v>45</v>
      </c>
      <c r="O394" s="40"/>
      <c r="P394" s="199">
        <f>O394*H394</f>
        <v>0</v>
      </c>
      <c r="Q394" s="199">
        <v>0.003</v>
      </c>
      <c r="R394" s="199">
        <f>Q394*H394</f>
        <v>0.27396</v>
      </c>
      <c r="S394" s="199">
        <v>0</v>
      </c>
      <c r="T394" s="200">
        <f>S394*H394</f>
        <v>0</v>
      </c>
      <c r="AR394" s="22" t="s">
        <v>236</v>
      </c>
      <c r="AT394" s="22" t="s">
        <v>156</v>
      </c>
      <c r="AU394" s="22" t="s">
        <v>84</v>
      </c>
      <c r="AY394" s="22" t="s">
        <v>154</v>
      </c>
      <c r="BE394" s="201">
        <f>IF(N394="základní",J394,0)</f>
        <v>0</v>
      </c>
      <c r="BF394" s="201">
        <f>IF(N394="snížená",J394,0)</f>
        <v>0</v>
      </c>
      <c r="BG394" s="201">
        <f>IF(N394="zákl. přenesená",J394,0)</f>
        <v>0</v>
      </c>
      <c r="BH394" s="201">
        <f>IF(N394="sníž. přenesená",J394,0)</f>
        <v>0</v>
      </c>
      <c r="BI394" s="201">
        <f>IF(N394="nulová",J394,0)</f>
        <v>0</v>
      </c>
      <c r="BJ394" s="22" t="s">
        <v>82</v>
      </c>
      <c r="BK394" s="201">
        <f>ROUND(I394*H394,2)</f>
        <v>0</v>
      </c>
      <c r="BL394" s="22" t="s">
        <v>236</v>
      </c>
      <c r="BM394" s="22" t="s">
        <v>733</v>
      </c>
    </row>
    <row r="395" spans="2:51" s="11" customFormat="1" ht="13.5">
      <c r="B395" s="202"/>
      <c r="C395" s="203"/>
      <c r="D395" s="204" t="s">
        <v>167</v>
      </c>
      <c r="E395" s="205" t="s">
        <v>21</v>
      </c>
      <c r="F395" s="206" t="s">
        <v>734</v>
      </c>
      <c r="G395" s="203"/>
      <c r="H395" s="207">
        <v>132</v>
      </c>
      <c r="I395" s="208"/>
      <c r="J395" s="203"/>
      <c r="K395" s="203"/>
      <c r="L395" s="209"/>
      <c r="M395" s="210"/>
      <c r="N395" s="211"/>
      <c r="O395" s="211"/>
      <c r="P395" s="211"/>
      <c r="Q395" s="211"/>
      <c r="R395" s="211"/>
      <c r="S395" s="211"/>
      <c r="T395" s="212"/>
      <c r="AT395" s="213" t="s">
        <v>167</v>
      </c>
      <c r="AU395" s="213" t="s">
        <v>84</v>
      </c>
      <c r="AV395" s="11" t="s">
        <v>84</v>
      </c>
      <c r="AW395" s="11" t="s">
        <v>37</v>
      </c>
      <c r="AX395" s="11" t="s">
        <v>74</v>
      </c>
      <c r="AY395" s="213" t="s">
        <v>154</v>
      </c>
    </row>
    <row r="396" spans="2:51" s="11" customFormat="1" ht="13.5">
      <c r="B396" s="202"/>
      <c r="C396" s="203"/>
      <c r="D396" s="204" t="s">
        <v>167</v>
      </c>
      <c r="E396" s="205" t="s">
        <v>21</v>
      </c>
      <c r="F396" s="206" t="s">
        <v>735</v>
      </c>
      <c r="G396" s="203"/>
      <c r="H396" s="207">
        <v>-40.68</v>
      </c>
      <c r="I396" s="208"/>
      <c r="J396" s="203"/>
      <c r="K396" s="203"/>
      <c r="L396" s="209"/>
      <c r="M396" s="210"/>
      <c r="N396" s="211"/>
      <c r="O396" s="211"/>
      <c r="P396" s="211"/>
      <c r="Q396" s="211"/>
      <c r="R396" s="211"/>
      <c r="S396" s="211"/>
      <c r="T396" s="212"/>
      <c r="AT396" s="213" t="s">
        <v>167</v>
      </c>
      <c r="AU396" s="213" t="s">
        <v>84</v>
      </c>
      <c r="AV396" s="11" t="s">
        <v>84</v>
      </c>
      <c r="AW396" s="11" t="s">
        <v>37</v>
      </c>
      <c r="AX396" s="11" t="s">
        <v>74</v>
      </c>
      <c r="AY396" s="213" t="s">
        <v>154</v>
      </c>
    </row>
    <row r="397" spans="2:51" s="12" customFormat="1" ht="13.5">
      <c r="B397" s="214"/>
      <c r="C397" s="215"/>
      <c r="D397" s="204" t="s">
        <v>167</v>
      </c>
      <c r="E397" s="216" t="s">
        <v>21</v>
      </c>
      <c r="F397" s="217" t="s">
        <v>170</v>
      </c>
      <c r="G397" s="215"/>
      <c r="H397" s="218">
        <v>91.32</v>
      </c>
      <c r="I397" s="219"/>
      <c r="J397" s="215"/>
      <c r="K397" s="215"/>
      <c r="L397" s="220"/>
      <c r="M397" s="221"/>
      <c r="N397" s="222"/>
      <c r="O397" s="222"/>
      <c r="P397" s="222"/>
      <c r="Q397" s="222"/>
      <c r="R397" s="222"/>
      <c r="S397" s="222"/>
      <c r="T397" s="223"/>
      <c r="AT397" s="224" t="s">
        <v>167</v>
      </c>
      <c r="AU397" s="224" t="s">
        <v>84</v>
      </c>
      <c r="AV397" s="12" t="s">
        <v>161</v>
      </c>
      <c r="AW397" s="12" t="s">
        <v>37</v>
      </c>
      <c r="AX397" s="12" t="s">
        <v>82</v>
      </c>
      <c r="AY397" s="224" t="s">
        <v>154</v>
      </c>
    </row>
    <row r="398" spans="2:65" s="1" customFormat="1" ht="16.5" customHeight="1">
      <c r="B398" s="39"/>
      <c r="C398" s="225" t="s">
        <v>736</v>
      </c>
      <c r="D398" s="225" t="s">
        <v>237</v>
      </c>
      <c r="E398" s="226" t="s">
        <v>737</v>
      </c>
      <c r="F398" s="227" t="s">
        <v>738</v>
      </c>
      <c r="G398" s="228" t="s">
        <v>159</v>
      </c>
      <c r="H398" s="229">
        <v>93.146</v>
      </c>
      <c r="I398" s="230"/>
      <c r="J398" s="231">
        <f>ROUND(I398*H398,2)</f>
        <v>0</v>
      </c>
      <c r="K398" s="227" t="s">
        <v>160</v>
      </c>
      <c r="L398" s="232"/>
      <c r="M398" s="233" t="s">
        <v>21</v>
      </c>
      <c r="N398" s="234" t="s">
        <v>45</v>
      </c>
      <c r="O398" s="40"/>
      <c r="P398" s="199">
        <f>O398*H398</f>
        <v>0</v>
      </c>
      <c r="Q398" s="199">
        <v>0.0006</v>
      </c>
      <c r="R398" s="199">
        <f>Q398*H398</f>
        <v>0.055887599999999996</v>
      </c>
      <c r="S398" s="199">
        <v>0</v>
      </c>
      <c r="T398" s="200">
        <f>S398*H398</f>
        <v>0</v>
      </c>
      <c r="AR398" s="22" t="s">
        <v>326</v>
      </c>
      <c r="AT398" s="22" t="s">
        <v>237</v>
      </c>
      <c r="AU398" s="22" t="s">
        <v>84</v>
      </c>
      <c r="AY398" s="22" t="s">
        <v>154</v>
      </c>
      <c r="BE398" s="201">
        <f>IF(N398="základní",J398,0)</f>
        <v>0</v>
      </c>
      <c r="BF398" s="201">
        <f>IF(N398="snížená",J398,0)</f>
        <v>0</v>
      </c>
      <c r="BG398" s="201">
        <f>IF(N398="zákl. přenesená",J398,0)</f>
        <v>0</v>
      </c>
      <c r="BH398" s="201">
        <f>IF(N398="sníž. přenesená",J398,0)</f>
        <v>0</v>
      </c>
      <c r="BI398" s="201">
        <f>IF(N398="nulová",J398,0)</f>
        <v>0</v>
      </c>
      <c r="BJ398" s="22" t="s">
        <v>82</v>
      </c>
      <c r="BK398" s="201">
        <f>ROUND(I398*H398,2)</f>
        <v>0</v>
      </c>
      <c r="BL398" s="22" t="s">
        <v>236</v>
      </c>
      <c r="BM398" s="22" t="s">
        <v>739</v>
      </c>
    </row>
    <row r="399" spans="2:51" s="11" customFormat="1" ht="13.5">
      <c r="B399" s="202"/>
      <c r="C399" s="203"/>
      <c r="D399" s="204" t="s">
        <v>167</v>
      </c>
      <c r="E399" s="203"/>
      <c r="F399" s="206" t="s">
        <v>740</v>
      </c>
      <c r="G399" s="203"/>
      <c r="H399" s="207">
        <v>93.146</v>
      </c>
      <c r="I399" s="208"/>
      <c r="J399" s="203"/>
      <c r="K399" s="203"/>
      <c r="L399" s="209"/>
      <c r="M399" s="210"/>
      <c r="N399" s="211"/>
      <c r="O399" s="211"/>
      <c r="P399" s="211"/>
      <c r="Q399" s="211"/>
      <c r="R399" s="211"/>
      <c r="S399" s="211"/>
      <c r="T399" s="212"/>
      <c r="AT399" s="213" t="s">
        <v>167</v>
      </c>
      <c r="AU399" s="213" t="s">
        <v>84</v>
      </c>
      <c r="AV399" s="11" t="s">
        <v>84</v>
      </c>
      <c r="AW399" s="11" t="s">
        <v>6</v>
      </c>
      <c r="AX399" s="11" t="s">
        <v>82</v>
      </c>
      <c r="AY399" s="213" t="s">
        <v>154</v>
      </c>
    </row>
    <row r="400" spans="2:65" s="1" customFormat="1" ht="38.25" customHeight="1">
      <c r="B400" s="39"/>
      <c r="C400" s="190" t="s">
        <v>741</v>
      </c>
      <c r="D400" s="190" t="s">
        <v>156</v>
      </c>
      <c r="E400" s="191" t="s">
        <v>742</v>
      </c>
      <c r="F400" s="192" t="s">
        <v>743</v>
      </c>
      <c r="G400" s="193" t="s">
        <v>159</v>
      </c>
      <c r="H400" s="194">
        <v>175</v>
      </c>
      <c r="I400" s="195"/>
      <c r="J400" s="196">
        <f>ROUND(I400*H400,2)</f>
        <v>0</v>
      </c>
      <c r="K400" s="192" t="s">
        <v>160</v>
      </c>
      <c r="L400" s="59"/>
      <c r="M400" s="197" t="s">
        <v>21</v>
      </c>
      <c r="N400" s="198" t="s">
        <v>45</v>
      </c>
      <c r="O400" s="40"/>
      <c r="P400" s="199">
        <f>O400*H400</f>
        <v>0</v>
      </c>
      <c r="Q400" s="199">
        <v>0</v>
      </c>
      <c r="R400" s="199">
        <f>Q400*H400</f>
        <v>0</v>
      </c>
      <c r="S400" s="199">
        <v>0.024</v>
      </c>
      <c r="T400" s="200">
        <f>S400*H400</f>
        <v>4.2</v>
      </c>
      <c r="AR400" s="22" t="s">
        <v>236</v>
      </c>
      <c r="AT400" s="22" t="s">
        <v>156</v>
      </c>
      <c r="AU400" s="22" t="s">
        <v>84</v>
      </c>
      <c r="AY400" s="22" t="s">
        <v>154</v>
      </c>
      <c r="BE400" s="201">
        <f>IF(N400="základní",J400,0)</f>
        <v>0</v>
      </c>
      <c r="BF400" s="201">
        <f>IF(N400="snížená",J400,0)</f>
        <v>0</v>
      </c>
      <c r="BG400" s="201">
        <f>IF(N400="zákl. přenesená",J400,0)</f>
        <v>0</v>
      </c>
      <c r="BH400" s="201">
        <f>IF(N400="sníž. přenesená",J400,0)</f>
        <v>0</v>
      </c>
      <c r="BI400" s="201">
        <f>IF(N400="nulová",J400,0)</f>
        <v>0</v>
      </c>
      <c r="BJ400" s="22" t="s">
        <v>82</v>
      </c>
      <c r="BK400" s="201">
        <f>ROUND(I400*H400,2)</f>
        <v>0</v>
      </c>
      <c r="BL400" s="22" t="s">
        <v>236</v>
      </c>
      <c r="BM400" s="22" t="s">
        <v>744</v>
      </c>
    </row>
    <row r="401" spans="2:65" s="1" customFormat="1" ht="25.5" customHeight="1">
      <c r="B401" s="39"/>
      <c r="C401" s="190" t="s">
        <v>745</v>
      </c>
      <c r="D401" s="190" t="s">
        <v>156</v>
      </c>
      <c r="E401" s="191" t="s">
        <v>746</v>
      </c>
      <c r="F401" s="192" t="s">
        <v>747</v>
      </c>
      <c r="G401" s="193" t="s">
        <v>159</v>
      </c>
      <c r="H401" s="194">
        <v>438</v>
      </c>
      <c r="I401" s="195"/>
      <c r="J401" s="196">
        <f>ROUND(I401*H401,2)</f>
        <v>0</v>
      </c>
      <c r="K401" s="192" t="s">
        <v>160</v>
      </c>
      <c r="L401" s="59"/>
      <c r="M401" s="197" t="s">
        <v>21</v>
      </c>
      <c r="N401" s="198" t="s">
        <v>45</v>
      </c>
      <c r="O401" s="40"/>
      <c r="P401" s="199">
        <f>O401*H401</f>
        <v>0</v>
      </c>
      <c r="Q401" s="199">
        <v>0</v>
      </c>
      <c r="R401" s="199">
        <f>Q401*H401</f>
        <v>0</v>
      </c>
      <c r="S401" s="199">
        <v>0</v>
      </c>
      <c r="T401" s="200">
        <f>S401*H401</f>
        <v>0</v>
      </c>
      <c r="AR401" s="22" t="s">
        <v>236</v>
      </c>
      <c r="AT401" s="22" t="s">
        <v>156</v>
      </c>
      <c r="AU401" s="22" t="s">
        <v>84</v>
      </c>
      <c r="AY401" s="22" t="s">
        <v>154</v>
      </c>
      <c r="BE401" s="201">
        <f>IF(N401="základní",J401,0)</f>
        <v>0</v>
      </c>
      <c r="BF401" s="201">
        <f>IF(N401="snížená",J401,0)</f>
        <v>0</v>
      </c>
      <c r="BG401" s="201">
        <f>IF(N401="zákl. přenesená",J401,0)</f>
        <v>0</v>
      </c>
      <c r="BH401" s="201">
        <f>IF(N401="sníž. přenesená",J401,0)</f>
        <v>0</v>
      </c>
      <c r="BI401" s="201">
        <f>IF(N401="nulová",J401,0)</f>
        <v>0</v>
      </c>
      <c r="BJ401" s="22" t="s">
        <v>82</v>
      </c>
      <c r="BK401" s="201">
        <f>ROUND(I401*H401,2)</f>
        <v>0</v>
      </c>
      <c r="BL401" s="22" t="s">
        <v>236</v>
      </c>
      <c r="BM401" s="22" t="s">
        <v>748</v>
      </c>
    </row>
    <row r="402" spans="2:51" s="11" customFormat="1" ht="13.5">
      <c r="B402" s="202"/>
      <c r="C402" s="203"/>
      <c r="D402" s="204" t="s">
        <v>167</v>
      </c>
      <c r="E402" s="205" t="s">
        <v>21</v>
      </c>
      <c r="F402" s="206" t="s">
        <v>654</v>
      </c>
      <c r="G402" s="203"/>
      <c r="H402" s="207">
        <v>438</v>
      </c>
      <c r="I402" s="208"/>
      <c r="J402" s="203"/>
      <c r="K402" s="203"/>
      <c r="L402" s="209"/>
      <c r="M402" s="210"/>
      <c r="N402" s="211"/>
      <c r="O402" s="211"/>
      <c r="P402" s="211"/>
      <c r="Q402" s="211"/>
      <c r="R402" s="211"/>
      <c r="S402" s="211"/>
      <c r="T402" s="212"/>
      <c r="AT402" s="213" t="s">
        <v>167</v>
      </c>
      <c r="AU402" s="213" t="s">
        <v>84</v>
      </c>
      <c r="AV402" s="11" t="s">
        <v>84</v>
      </c>
      <c r="AW402" s="11" t="s">
        <v>37</v>
      </c>
      <c r="AX402" s="11" t="s">
        <v>82</v>
      </c>
      <c r="AY402" s="213" t="s">
        <v>154</v>
      </c>
    </row>
    <row r="403" spans="2:65" s="1" customFormat="1" ht="16.5" customHeight="1">
      <c r="B403" s="39"/>
      <c r="C403" s="225" t="s">
        <v>749</v>
      </c>
      <c r="D403" s="225" t="s">
        <v>237</v>
      </c>
      <c r="E403" s="226" t="s">
        <v>750</v>
      </c>
      <c r="F403" s="227" t="s">
        <v>751</v>
      </c>
      <c r="G403" s="228" t="s">
        <v>159</v>
      </c>
      <c r="H403" s="229">
        <v>446.76</v>
      </c>
      <c r="I403" s="230"/>
      <c r="J403" s="231">
        <f>ROUND(I403*H403,2)</f>
        <v>0</v>
      </c>
      <c r="K403" s="227" t="s">
        <v>160</v>
      </c>
      <c r="L403" s="232"/>
      <c r="M403" s="233" t="s">
        <v>21</v>
      </c>
      <c r="N403" s="234" t="s">
        <v>45</v>
      </c>
      <c r="O403" s="40"/>
      <c r="P403" s="199">
        <f>O403*H403</f>
        <v>0</v>
      </c>
      <c r="Q403" s="199">
        <v>0.003</v>
      </c>
      <c r="R403" s="199">
        <f>Q403*H403</f>
        <v>1.34028</v>
      </c>
      <c r="S403" s="199">
        <v>0</v>
      </c>
      <c r="T403" s="200">
        <f>S403*H403</f>
        <v>0</v>
      </c>
      <c r="AR403" s="22" t="s">
        <v>326</v>
      </c>
      <c r="AT403" s="22" t="s">
        <v>237</v>
      </c>
      <c r="AU403" s="22" t="s">
        <v>84</v>
      </c>
      <c r="AY403" s="22" t="s">
        <v>154</v>
      </c>
      <c r="BE403" s="201">
        <f>IF(N403="základní",J403,0)</f>
        <v>0</v>
      </c>
      <c r="BF403" s="201">
        <f>IF(N403="snížená",J403,0)</f>
        <v>0</v>
      </c>
      <c r="BG403" s="201">
        <f>IF(N403="zákl. přenesená",J403,0)</f>
        <v>0</v>
      </c>
      <c r="BH403" s="201">
        <f>IF(N403="sníž. přenesená",J403,0)</f>
        <v>0</v>
      </c>
      <c r="BI403" s="201">
        <f>IF(N403="nulová",J403,0)</f>
        <v>0</v>
      </c>
      <c r="BJ403" s="22" t="s">
        <v>82</v>
      </c>
      <c r="BK403" s="201">
        <f>ROUND(I403*H403,2)</f>
        <v>0</v>
      </c>
      <c r="BL403" s="22" t="s">
        <v>236</v>
      </c>
      <c r="BM403" s="22" t="s">
        <v>752</v>
      </c>
    </row>
    <row r="404" spans="2:51" s="11" customFormat="1" ht="13.5">
      <c r="B404" s="202"/>
      <c r="C404" s="203"/>
      <c r="D404" s="204" t="s">
        <v>167</v>
      </c>
      <c r="E404" s="203"/>
      <c r="F404" s="206" t="s">
        <v>753</v>
      </c>
      <c r="G404" s="203"/>
      <c r="H404" s="207">
        <v>446.76</v>
      </c>
      <c r="I404" s="208"/>
      <c r="J404" s="203"/>
      <c r="K404" s="203"/>
      <c r="L404" s="209"/>
      <c r="M404" s="210"/>
      <c r="N404" s="211"/>
      <c r="O404" s="211"/>
      <c r="P404" s="211"/>
      <c r="Q404" s="211"/>
      <c r="R404" s="211"/>
      <c r="S404" s="211"/>
      <c r="T404" s="212"/>
      <c r="AT404" s="213" t="s">
        <v>167</v>
      </c>
      <c r="AU404" s="213" t="s">
        <v>84</v>
      </c>
      <c r="AV404" s="11" t="s">
        <v>84</v>
      </c>
      <c r="AW404" s="11" t="s">
        <v>6</v>
      </c>
      <c r="AX404" s="11" t="s">
        <v>82</v>
      </c>
      <c r="AY404" s="213" t="s">
        <v>154</v>
      </c>
    </row>
    <row r="405" spans="2:65" s="1" customFormat="1" ht="25.5" customHeight="1">
      <c r="B405" s="39"/>
      <c r="C405" s="190" t="s">
        <v>754</v>
      </c>
      <c r="D405" s="190" t="s">
        <v>156</v>
      </c>
      <c r="E405" s="191" t="s">
        <v>755</v>
      </c>
      <c r="F405" s="192" t="s">
        <v>756</v>
      </c>
      <c r="G405" s="193" t="s">
        <v>159</v>
      </c>
      <c r="H405" s="194">
        <v>438</v>
      </c>
      <c r="I405" s="195"/>
      <c r="J405" s="196">
        <f>ROUND(I405*H405,2)</f>
        <v>0</v>
      </c>
      <c r="K405" s="192" t="s">
        <v>160</v>
      </c>
      <c r="L405" s="59"/>
      <c r="M405" s="197" t="s">
        <v>21</v>
      </c>
      <c r="N405" s="198" t="s">
        <v>45</v>
      </c>
      <c r="O405" s="40"/>
      <c r="P405" s="199">
        <f>O405*H405</f>
        <v>0</v>
      </c>
      <c r="Q405" s="199">
        <v>0</v>
      </c>
      <c r="R405" s="199">
        <f>Q405*H405</f>
        <v>0</v>
      </c>
      <c r="S405" s="199">
        <v>0</v>
      </c>
      <c r="T405" s="200">
        <f>S405*H405</f>
        <v>0</v>
      </c>
      <c r="AR405" s="22" t="s">
        <v>236</v>
      </c>
      <c r="AT405" s="22" t="s">
        <v>156</v>
      </c>
      <c r="AU405" s="22" t="s">
        <v>84</v>
      </c>
      <c r="AY405" s="22" t="s">
        <v>154</v>
      </c>
      <c r="BE405" s="201">
        <f>IF(N405="základní",J405,0)</f>
        <v>0</v>
      </c>
      <c r="BF405" s="201">
        <f>IF(N405="snížená",J405,0)</f>
        <v>0</v>
      </c>
      <c r="BG405" s="201">
        <f>IF(N405="zákl. přenesená",J405,0)</f>
        <v>0</v>
      </c>
      <c r="BH405" s="201">
        <f>IF(N405="sníž. přenesená",J405,0)</f>
        <v>0</v>
      </c>
      <c r="BI405" s="201">
        <f>IF(N405="nulová",J405,0)</f>
        <v>0</v>
      </c>
      <c r="BJ405" s="22" t="s">
        <v>82</v>
      </c>
      <c r="BK405" s="201">
        <f>ROUND(I405*H405,2)</f>
        <v>0</v>
      </c>
      <c r="BL405" s="22" t="s">
        <v>236</v>
      </c>
      <c r="BM405" s="22" t="s">
        <v>757</v>
      </c>
    </row>
    <row r="406" spans="2:51" s="11" customFormat="1" ht="13.5">
      <c r="B406" s="202"/>
      <c r="C406" s="203"/>
      <c r="D406" s="204" t="s">
        <v>167</v>
      </c>
      <c r="E406" s="205" t="s">
        <v>21</v>
      </c>
      <c r="F406" s="206" t="s">
        <v>654</v>
      </c>
      <c r="G406" s="203"/>
      <c r="H406" s="207">
        <v>438</v>
      </c>
      <c r="I406" s="208"/>
      <c r="J406" s="203"/>
      <c r="K406" s="203"/>
      <c r="L406" s="209"/>
      <c r="M406" s="210"/>
      <c r="N406" s="211"/>
      <c r="O406" s="211"/>
      <c r="P406" s="211"/>
      <c r="Q406" s="211"/>
      <c r="R406" s="211"/>
      <c r="S406" s="211"/>
      <c r="T406" s="212"/>
      <c r="AT406" s="213" t="s">
        <v>167</v>
      </c>
      <c r="AU406" s="213" t="s">
        <v>84</v>
      </c>
      <c r="AV406" s="11" t="s">
        <v>84</v>
      </c>
      <c r="AW406" s="11" t="s">
        <v>37</v>
      </c>
      <c r="AX406" s="11" t="s">
        <v>82</v>
      </c>
      <c r="AY406" s="213" t="s">
        <v>154</v>
      </c>
    </row>
    <row r="407" spans="2:65" s="1" customFormat="1" ht="16.5" customHeight="1">
      <c r="B407" s="39"/>
      <c r="C407" s="225" t="s">
        <v>758</v>
      </c>
      <c r="D407" s="225" t="s">
        <v>237</v>
      </c>
      <c r="E407" s="226" t="s">
        <v>759</v>
      </c>
      <c r="F407" s="227" t="s">
        <v>760</v>
      </c>
      <c r="G407" s="228" t="s">
        <v>165</v>
      </c>
      <c r="H407" s="229">
        <v>43.8</v>
      </c>
      <c r="I407" s="230"/>
      <c r="J407" s="231">
        <f>ROUND(I407*H407,2)</f>
        <v>0</v>
      </c>
      <c r="K407" s="227" t="s">
        <v>160</v>
      </c>
      <c r="L407" s="232"/>
      <c r="M407" s="233" t="s">
        <v>21</v>
      </c>
      <c r="N407" s="234" t="s">
        <v>45</v>
      </c>
      <c r="O407" s="40"/>
      <c r="P407" s="199">
        <f>O407*H407</f>
        <v>0</v>
      </c>
      <c r="Q407" s="199">
        <v>0.02</v>
      </c>
      <c r="R407" s="199">
        <f>Q407*H407</f>
        <v>0.876</v>
      </c>
      <c r="S407" s="199">
        <v>0</v>
      </c>
      <c r="T407" s="200">
        <f>S407*H407</f>
        <v>0</v>
      </c>
      <c r="AR407" s="22" t="s">
        <v>326</v>
      </c>
      <c r="AT407" s="22" t="s">
        <v>237</v>
      </c>
      <c r="AU407" s="22" t="s">
        <v>84</v>
      </c>
      <c r="AY407" s="22" t="s">
        <v>154</v>
      </c>
      <c r="BE407" s="201">
        <f>IF(N407="základní",J407,0)</f>
        <v>0</v>
      </c>
      <c r="BF407" s="201">
        <f>IF(N407="snížená",J407,0)</f>
        <v>0</v>
      </c>
      <c r="BG407" s="201">
        <f>IF(N407="zákl. přenesená",J407,0)</f>
        <v>0</v>
      </c>
      <c r="BH407" s="201">
        <f>IF(N407="sníž. přenesená",J407,0)</f>
        <v>0</v>
      </c>
      <c r="BI407" s="201">
        <f>IF(N407="nulová",J407,0)</f>
        <v>0</v>
      </c>
      <c r="BJ407" s="22" t="s">
        <v>82</v>
      </c>
      <c r="BK407" s="201">
        <f>ROUND(I407*H407,2)</f>
        <v>0</v>
      </c>
      <c r="BL407" s="22" t="s">
        <v>236</v>
      </c>
      <c r="BM407" s="22" t="s">
        <v>761</v>
      </c>
    </row>
    <row r="408" spans="2:65" s="1" customFormat="1" ht="38.25" customHeight="1">
      <c r="B408" s="39"/>
      <c r="C408" s="190" t="s">
        <v>762</v>
      </c>
      <c r="D408" s="190" t="s">
        <v>156</v>
      </c>
      <c r="E408" s="191" t="s">
        <v>763</v>
      </c>
      <c r="F408" s="192" t="s">
        <v>764</v>
      </c>
      <c r="G408" s="193" t="s">
        <v>223</v>
      </c>
      <c r="H408" s="194">
        <v>2.691</v>
      </c>
      <c r="I408" s="195"/>
      <c r="J408" s="196">
        <f>ROUND(I408*H408,2)</f>
        <v>0</v>
      </c>
      <c r="K408" s="192" t="s">
        <v>160</v>
      </c>
      <c r="L408" s="59"/>
      <c r="M408" s="197" t="s">
        <v>21</v>
      </c>
      <c r="N408" s="198" t="s">
        <v>45</v>
      </c>
      <c r="O408" s="40"/>
      <c r="P408" s="199">
        <f>O408*H408</f>
        <v>0</v>
      </c>
      <c r="Q408" s="199">
        <v>0</v>
      </c>
      <c r="R408" s="199">
        <f>Q408*H408</f>
        <v>0</v>
      </c>
      <c r="S408" s="199">
        <v>0</v>
      </c>
      <c r="T408" s="200">
        <f>S408*H408</f>
        <v>0</v>
      </c>
      <c r="AR408" s="22" t="s">
        <v>236</v>
      </c>
      <c r="AT408" s="22" t="s">
        <v>156</v>
      </c>
      <c r="AU408" s="22" t="s">
        <v>84</v>
      </c>
      <c r="AY408" s="22" t="s">
        <v>154</v>
      </c>
      <c r="BE408" s="201">
        <f>IF(N408="základní",J408,0)</f>
        <v>0</v>
      </c>
      <c r="BF408" s="201">
        <f>IF(N408="snížená",J408,0)</f>
        <v>0</v>
      </c>
      <c r="BG408" s="201">
        <f>IF(N408="zákl. přenesená",J408,0)</f>
        <v>0</v>
      </c>
      <c r="BH408" s="201">
        <f>IF(N408="sníž. přenesená",J408,0)</f>
        <v>0</v>
      </c>
      <c r="BI408" s="201">
        <f>IF(N408="nulová",J408,0)</f>
        <v>0</v>
      </c>
      <c r="BJ408" s="22" t="s">
        <v>82</v>
      </c>
      <c r="BK408" s="201">
        <f>ROUND(I408*H408,2)</f>
        <v>0</v>
      </c>
      <c r="BL408" s="22" t="s">
        <v>236</v>
      </c>
      <c r="BM408" s="22" t="s">
        <v>765</v>
      </c>
    </row>
    <row r="409" spans="2:63" s="10" customFormat="1" ht="29.85" customHeight="1">
      <c r="B409" s="174"/>
      <c r="C409" s="175"/>
      <c r="D409" s="176" t="s">
        <v>73</v>
      </c>
      <c r="E409" s="188" t="s">
        <v>766</v>
      </c>
      <c r="F409" s="188" t="s">
        <v>767</v>
      </c>
      <c r="G409" s="175"/>
      <c r="H409" s="175"/>
      <c r="I409" s="178"/>
      <c r="J409" s="189">
        <f>BK409</f>
        <v>0</v>
      </c>
      <c r="K409" s="175"/>
      <c r="L409" s="180"/>
      <c r="M409" s="181"/>
      <c r="N409" s="182"/>
      <c r="O409" s="182"/>
      <c r="P409" s="183">
        <f>SUM(P410:P414)</f>
        <v>0</v>
      </c>
      <c r="Q409" s="182"/>
      <c r="R409" s="183">
        <f>SUM(R410:R414)</f>
        <v>0</v>
      </c>
      <c r="S409" s="182"/>
      <c r="T409" s="184">
        <f>SUM(T410:T414)</f>
        <v>2.37</v>
      </c>
      <c r="AR409" s="185" t="s">
        <v>84</v>
      </c>
      <c r="AT409" s="186" t="s">
        <v>73</v>
      </c>
      <c r="AU409" s="186" t="s">
        <v>82</v>
      </c>
      <c r="AY409" s="185" t="s">
        <v>154</v>
      </c>
      <c r="BK409" s="187">
        <f>SUM(BK410:BK414)</f>
        <v>0</v>
      </c>
    </row>
    <row r="410" spans="2:65" s="1" customFormat="1" ht="25.5" customHeight="1">
      <c r="B410" s="39"/>
      <c r="C410" s="190" t="s">
        <v>768</v>
      </c>
      <c r="D410" s="190" t="s">
        <v>156</v>
      </c>
      <c r="E410" s="191" t="s">
        <v>769</v>
      </c>
      <c r="F410" s="192" t="s">
        <v>770</v>
      </c>
      <c r="G410" s="193" t="s">
        <v>376</v>
      </c>
      <c r="H410" s="194">
        <v>237</v>
      </c>
      <c r="I410" s="195"/>
      <c r="J410" s="196">
        <f>ROUND(I410*H410,2)</f>
        <v>0</v>
      </c>
      <c r="K410" s="192" t="s">
        <v>160</v>
      </c>
      <c r="L410" s="59"/>
      <c r="M410" s="197" t="s">
        <v>21</v>
      </c>
      <c r="N410" s="198" t="s">
        <v>45</v>
      </c>
      <c r="O410" s="40"/>
      <c r="P410" s="199">
        <f>O410*H410</f>
        <v>0</v>
      </c>
      <c r="Q410" s="199">
        <v>0</v>
      </c>
      <c r="R410" s="199">
        <f>Q410*H410</f>
        <v>0</v>
      </c>
      <c r="S410" s="199">
        <v>0.01</v>
      </c>
      <c r="T410" s="200">
        <f>S410*H410</f>
        <v>2.37</v>
      </c>
      <c r="AR410" s="22" t="s">
        <v>236</v>
      </c>
      <c r="AT410" s="22" t="s">
        <v>156</v>
      </c>
      <c r="AU410" s="22" t="s">
        <v>84</v>
      </c>
      <c r="AY410" s="22" t="s">
        <v>154</v>
      </c>
      <c r="BE410" s="201">
        <f>IF(N410="základní",J410,0)</f>
        <v>0</v>
      </c>
      <c r="BF410" s="201">
        <f>IF(N410="snížená",J410,0)</f>
        <v>0</v>
      </c>
      <c r="BG410" s="201">
        <f>IF(N410="zákl. přenesená",J410,0)</f>
        <v>0</v>
      </c>
      <c r="BH410" s="201">
        <f>IF(N410="sníž. přenesená",J410,0)</f>
        <v>0</v>
      </c>
      <c r="BI410" s="201">
        <f>IF(N410="nulová",J410,0)</f>
        <v>0</v>
      </c>
      <c r="BJ410" s="22" t="s">
        <v>82</v>
      </c>
      <c r="BK410" s="201">
        <f>ROUND(I410*H410,2)</f>
        <v>0</v>
      </c>
      <c r="BL410" s="22" t="s">
        <v>236</v>
      </c>
      <c r="BM410" s="22" t="s">
        <v>771</v>
      </c>
    </row>
    <row r="411" spans="2:51" s="11" customFormat="1" ht="13.5">
      <c r="B411" s="202"/>
      <c r="C411" s="203"/>
      <c r="D411" s="204" t="s">
        <v>167</v>
      </c>
      <c r="E411" s="205" t="s">
        <v>21</v>
      </c>
      <c r="F411" s="206" t="s">
        <v>772</v>
      </c>
      <c r="G411" s="203"/>
      <c r="H411" s="207">
        <v>27</v>
      </c>
      <c r="I411" s="208"/>
      <c r="J411" s="203"/>
      <c r="K411" s="203"/>
      <c r="L411" s="209"/>
      <c r="M411" s="210"/>
      <c r="N411" s="211"/>
      <c r="O411" s="211"/>
      <c r="P411" s="211"/>
      <c r="Q411" s="211"/>
      <c r="R411" s="211"/>
      <c r="S411" s="211"/>
      <c r="T411" s="212"/>
      <c r="AT411" s="213" t="s">
        <v>167</v>
      </c>
      <c r="AU411" s="213" t="s">
        <v>84</v>
      </c>
      <c r="AV411" s="11" t="s">
        <v>84</v>
      </c>
      <c r="AW411" s="11" t="s">
        <v>37</v>
      </c>
      <c r="AX411" s="11" t="s">
        <v>74</v>
      </c>
      <c r="AY411" s="213" t="s">
        <v>154</v>
      </c>
    </row>
    <row r="412" spans="2:51" s="11" customFormat="1" ht="13.5">
      <c r="B412" s="202"/>
      <c r="C412" s="203"/>
      <c r="D412" s="204" t="s">
        <v>167</v>
      </c>
      <c r="E412" s="205" t="s">
        <v>21</v>
      </c>
      <c r="F412" s="206" t="s">
        <v>489</v>
      </c>
      <c r="G412" s="203"/>
      <c r="H412" s="207">
        <v>60</v>
      </c>
      <c r="I412" s="208"/>
      <c r="J412" s="203"/>
      <c r="K412" s="203"/>
      <c r="L412" s="209"/>
      <c r="M412" s="210"/>
      <c r="N412" s="211"/>
      <c r="O412" s="211"/>
      <c r="P412" s="211"/>
      <c r="Q412" s="211"/>
      <c r="R412" s="211"/>
      <c r="S412" s="211"/>
      <c r="T412" s="212"/>
      <c r="AT412" s="213" t="s">
        <v>167</v>
      </c>
      <c r="AU412" s="213" t="s">
        <v>84</v>
      </c>
      <c r="AV412" s="11" t="s">
        <v>84</v>
      </c>
      <c r="AW412" s="11" t="s">
        <v>37</v>
      </c>
      <c r="AX412" s="11" t="s">
        <v>74</v>
      </c>
      <c r="AY412" s="213" t="s">
        <v>154</v>
      </c>
    </row>
    <row r="413" spans="2:51" s="11" customFormat="1" ht="13.5">
      <c r="B413" s="202"/>
      <c r="C413" s="203"/>
      <c r="D413" s="204" t="s">
        <v>167</v>
      </c>
      <c r="E413" s="205" t="s">
        <v>21</v>
      </c>
      <c r="F413" s="206" t="s">
        <v>773</v>
      </c>
      <c r="G413" s="203"/>
      <c r="H413" s="207">
        <v>150</v>
      </c>
      <c r="I413" s="208"/>
      <c r="J413" s="203"/>
      <c r="K413" s="203"/>
      <c r="L413" s="209"/>
      <c r="M413" s="210"/>
      <c r="N413" s="211"/>
      <c r="O413" s="211"/>
      <c r="P413" s="211"/>
      <c r="Q413" s="211"/>
      <c r="R413" s="211"/>
      <c r="S413" s="211"/>
      <c r="T413" s="212"/>
      <c r="AT413" s="213" t="s">
        <v>167</v>
      </c>
      <c r="AU413" s="213" t="s">
        <v>84</v>
      </c>
      <c r="AV413" s="11" t="s">
        <v>84</v>
      </c>
      <c r="AW413" s="11" t="s">
        <v>37</v>
      </c>
      <c r="AX413" s="11" t="s">
        <v>74</v>
      </c>
      <c r="AY413" s="213" t="s">
        <v>154</v>
      </c>
    </row>
    <row r="414" spans="2:51" s="12" customFormat="1" ht="13.5">
      <c r="B414" s="214"/>
      <c r="C414" s="215"/>
      <c r="D414" s="204" t="s">
        <v>167</v>
      </c>
      <c r="E414" s="216" t="s">
        <v>21</v>
      </c>
      <c r="F414" s="217" t="s">
        <v>170</v>
      </c>
      <c r="G414" s="215"/>
      <c r="H414" s="218">
        <v>237</v>
      </c>
      <c r="I414" s="219"/>
      <c r="J414" s="215"/>
      <c r="K414" s="215"/>
      <c r="L414" s="220"/>
      <c r="M414" s="221"/>
      <c r="N414" s="222"/>
      <c r="O414" s="222"/>
      <c r="P414" s="222"/>
      <c r="Q414" s="222"/>
      <c r="R414" s="222"/>
      <c r="S414" s="222"/>
      <c r="T414" s="223"/>
      <c r="AT414" s="224" t="s">
        <v>167</v>
      </c>
      <c r="AU414" s="224" t="s">
        <v>84</v>
      </c>
      <c r="AV414" s="12" t="s">
        <v>161</v>
      </c>
      <c r="AW414" s="12" t="s">
        <v>37</v>
      </c>
      <c r="AX414" s="12" t="s">
        <v>82</v>
      </c>
      <c r="AY414" s="224" t="s">
        <v>154</v>
      </c>
    </row>
    <row r="415" spans="2:63" s="10" customFormat="1" ht="29.85" customHeight="1">
      <c r="B415" s="174"/>
      <c r="C415" s="175"/>
      <c r="D415" s="176" t="s">
        <v>73</v>
      </c>
      <c r="E415" s="188" t="s">
        <v>774</v>
      </c>
      <c r="F415" s="188" t="s">
        <v>775</v>
      </c>
      <c r="G415" s="175"/>
      <c r="H415" s="175"/>
      <c r="I415" s="178"/>
      <c r="J415" s="189">
        <f>BK415</f>
        <v>0</v>
      </c>
      <c r="K415" s="175"/>
      <c r="L415" s="180"/>
      <c r="M415" s="181"/>
      <c r="N415" s="182"/>
      <c r="O415" s="182"/>
      <c r="P415" s="183">
        <f>SUM(P416:P418)</f>
        <v>0</v>
      </c>
      <c r="Q415" s="182"/>
      <c r="R415" s="183">
        <f>SUM(R416:R418)</f>
        <v>0.1779676</v>
      </c>
      <c r="S415" s="182"/>
      <c r="T415" s="184">
        <f>SUM(T416:T418)</f>
        <v>0</v>
      </c>
      <c r="AR415" s="185" t="s">
        <v>84</v>
      </c>
      <c r="AT415" s="186" t="s">
        <v>73</v>
      </c>
      <c r="AU415" s="186" t="s">
        <v>82</v>
      </c>
      <c r="AY415" s="185" t="s">
        <v>154</v>
      </c>
      <c r="BK415" s="187">
        <f>SUM(BK416:BK418)</f>
        <v>0</v>
      </c>
    </row>
    <row r="416" spans="2:65" s="1" customFormat="1" ht="25.5" customHeight="1">
      <c r="B416" s="39"/>
      <c r="C416" s="190" t="s">
        <v>776</v>
      </c>
      <c r="D416" s="190" t="s">
        <v>156</v>
      </c>
      <c r="E416" s="191" t="s">
        <v>777</v>
      </c>
      <c r="F416" s="192" t="s">
        <v>778</v>
      </c>
      <c r="G416" s="193" t="s">
        <v>376</v>
      </c>
      <c r="H416" s="194">
        <v>107</v>
      </c>
      <c r="I416" s="195"/>
      <c r="J416" s="196">
        <f>ROUND(I416*H416,2)</f>
        <v>0</v>
      </c>
      <c r="K416" s="192" t="s">
        <v>21</v>
      </c>
      <c r="L416" s="59"/>
      <c r="M416" s="197" t="s">
        <v>21</v>
      </c>
      <c r="N416" s="198" t="s">
        <v>45</v>
      </c>
      <c r="O416" s="40"/>
      <c r="P416" s="199">
        <f>O416*H416</f>
        <v>0</v>
      </c>
      <c r="Q416" s="199">
        <v>0.00115</v>
      </c>
      <c r="R416" s="199">
        <f>Q416*H416</f>
        <v>0.12304999999999999</v>
      </c>
      <c r="S416" s="199">
        <v>0</v>
      </c>
      <c r="T416" s="200">
        <f>S416*H416</f>
        <v>0</v>
      </c>
      <c r="AR416" s="22" t="s">
        <v>236</v>
      </c>
      <c r="AT416" s="22" t="s">
        <v>156</v>
      </c>
      <c r="AU416" s="22" t="s">
        <v>84</v>
      </c>
      <c r="AY416" s="22" t="s">
        <v>154</v>
      </c>
      <c r="BE416" s="201">
        <f>IF(N416="základní",J416,0)</f>
        <v>0</v>
      </c>
      <c r="BF416" s="201">
        <f>IF(N416="snížená",J416,0)</f>
        <v>0</v>
      </c>
      <c r="BG416" s="201">
        <f>IF(N416="zákl. přenesená",J416,0)</f>
        <v>0</v>
      </c>
      <c r="BH416" s="201">
        <f>IF(N416="sníž. přenesená",J416,0)</f>
        <v>0</v>
      </c>
      <c r="BI416" s="201">
        <f>IF(N416="nulová",J416,0)</f>
        <v>0</v>
      </c>
      <c r="BJ416" s="22" t="s">
        <v>82</v>
      </c>
      <c r="BK416" s="201">
        <f>ROUND(I416*H416,2)</f>
        <v>0</v>
      </c>
      <c r="BL416" s="22" t="s">
        <v>236</v>
      </c>
      <c r="BM416" s="22" t="s">
        <v>779</v>
      </c>
    </row>
    <row r="417" spans="2:65" s="1" customFormat="1" ht="25.5" customHeight="1">
      <c r="B417" s="39"/>
      <c r="C417" s="190" t="s">
        <v>780</v>
      </c>
      <c r="D417" s="190" t="s">
        <v>156</v>
      </c>
      <c r="E417" s="191" t="s">
        <v>781</v>
      </c>
      <c r="F417" s="192" t="s">
        <v>782</v>
      </c>
      <c r="G417" s="193" t="s">
        <v>376</v>
      </c>
      <c r="H417" s="194">
        <v>36.13</v>
      </c>
      <c r="I417" s="195"/>
      <c r="J417" s="196">
        <f>ROUND(I417*H417,2)</f>
        <v>0</v>
      </c>
      <c r="K417" s="192" t="s">
        <v>21</v>
      </c>
      <c r="L417" s="59"/>
      <c r="M417" s="197" t="s">
        <v>21</v>
      </c>
      <c r="N417" s="198" t="s">
        <v>45</v>
      </c>
      <c r="O417" s="40"/>
      <c r="P417" s="199">
        <f>O417*H417</f>
        <v>0</v>
      </c>
      <c r="Q417" s="199">
        <v>0.00152</v>
      </c>
      <c r="R417" s="199">
        <f>Q417*H417</f>
        <v>0.054917600000000004</v>
      </c>
      <c r="S417" s="199">
        <v>0</v>
      </c>
      <c r="T417" s="200">
        <f>S417*H417</f>
        <v>0</v>
      </c>
      <c r="AR417" s="22" t="s">
        <v>236</v>
      </c>
      <c r="AT417" s="22" t="s">
        <v>156</v>
      </c>
      <c r="AU417" s="22" t="s">
        <v>84</v>
      </c>
      <c r="AY417" s="22" t="s">
        <v>154</v>
      </c>
      <c r="BE417" s="201">
        <f>IF(N417="základní",J417,0)</f>
        <v>0</v>
      </c>
      <c r="BF417" s="201">
        <f>IF(N417="snížená",J417,0)</f>
        <v>0</v>
      </c>
      <c r="BG417" s="201">
        <f>IF(N417="zákl. přenesená",J417,0)</f>
        <v>0</v>
      </c>
      <c r="BH417" s="201">
        <f>IF(N417="sníž. přenesená",J417,0)</f>
        <v>0</v>
      </c>
      <c r="BI417" s="201">
        <f>IF(N417="nulová",J417,0)</f>
        <v>0</v>
      </c>
      <c r="BJ417" s="22" t="s">
        <v>82</v>
      </c>
      <c r="BK417" s="201">
        <f>ROUND(I417*H417,2)</f>
        <v>0</v>
      </c>
      <c r="BL417" s="22" t="s">
        <v>236</v>
      </c>
      <c r="BM417" s="22" t="s">
        <v>783</v>
      </c>
    </row>
    <row r="418" spans="2:65" s="1" customFormat="1" ht="38.25" customHeight="1">
      <c r="B418" s="39"/>
      <c r="C418" s="190" t="s">
        <v>784</v>
      </c>
      <c r="D418" s="190" t="s">
        <v>156</v>
      </c>
      <c r="E418" s="191" t="s">
        <v>785</v>
      </c>
      <c r="F418" s="192" t="s">
        <v>786</v>
      </c>
      <c r="G418" s="193" t="s">
        <v>223</v>
      </c>
      <c r="H418" s="194">
        <v>0.178</v>
      </c>
      <c r="I418" s="195"/>
      <c r="J418" s="196">
        <f>ROUND(I418*H418,2)</f>
        <v>0</v>
      </c>
      <c r="K418" s="192" t="s">
        <v>160</v>
      </c>
      <c r="L418" s="59"/>
      <c r="M418" s="197" t="s">
        <v>21</v>
      </c>
      <c r="N418" s="198" t="s">
        <v>45</v>
      </c>
      <c r="O418" s="40"/>
      <c r="P418" s="199">
        <f>O418*H418</f>
        <v>0</v>
      </c>
      <c r="Q418" s="199">
        <v>0</v>
      </c>
      <c r="R418" s="199">
        <f>Q418*H418</f>
        <v>0</v>
      </c>
      <c r="S418" s="199">
        <v>0</v>
      </c>
      <c r="T418" s="200">
        <f>S418*H418</f>
        <v>0</v>
      </c>
      <c r="AR418" s="22" t="s">
        <v>236</v>
      </c>
      <c r="AT418" s="22" t="s">
        <v>156</v>
      </c>
      <c r="AU418" s="22" t="s">
        <v>84</v>
      </c>
      <c r="AY418" s="22" t="s">
        <v>154</v>
      </c>
      <c r="BE418" s="201">
        <f>IF(N418="základní",J418,0)</f>
        <v>0</v>
      </c>
      <c r="BF418" s="201">
        <f>IF(N418="snížená",J418,0)</f>
        <v>0</v>
      </c>
      <c r="BG418" s="201">
        <f>IF(N418="zákl. přenesená",J418,0)</f>
        <v>0</v>
      </c>
      <c r="BH418" s="201">
        <f>IF(N418="sníž. přenesená",J418,0)</f>
        <v>0</v>
      </c>
      <c r="BI418" s="201">
        <f>IF(N418="nulová",J418,0)</f>
        <v>0</v>
      </c>
      <c r="BJ418" s="22" t="s">
        <v>82</v>
      </c>
      <c r="BK418" s="201">
        <f>ROUND(I418*H418,2)</f>
        <v>0</v>
      </c>
      <c r="BL418" s="22" t="s">
        <v>236</v>
      </c>
      <c r="BM418" s="22" t="s">
        <v>787</v>
      </c>
    </row>
    <row r="419" spans="2:63" s="10" customFormat="1" ht="29.85" customHeight="1">
      <c r="B419" s="174"/>
      <c r="C419" s="175"/>
      <c r="D419" s="176" t="s">
        <v>73</v>
      </c>
      <c r="E419" s="188" t="s">
        <v>788</v>
      </c>
      <c r="F419" s="188" t="s">
        <v>789</v>
      </c>
      <c r="G419" s="175"/>
      <c r="H419" s="175"/>
      <c r="I419" s="178"/>
      <c r="J419" s="189">
        <f>BK419</f>
        <v>0</v>
      </c>
      <c r="K419" s="175"/>
      <c r="L419" s="180"/>
      <c r="M419" s="181"/>
      <c r="N419" s="182"/>
      <c r="O419" s="182"/>
      <c r="P419" s="183">
        <f>P420</f>
        <v>0</v>
      </c>
      <c r="Q419" s="182"/>
      <c r="R419" s="183">
        <f>R420</f>
        <v>0</v>
      </c>
      <c r="S419" s="182"/>
      <c r="T419" s="184">
        <f>T420</f>
        <v>0</v>
      </c>
      <c r="AR419" s="185" t="s">
        <v>84</v>
      </c>
      <c r="AT419" s="186" t="s">
        <v>73</v>
      </c>
      <c r="AU419" s="186" t="s">
        <v>82</v>
      </c>
      <c r="AY419" s="185" t="s">
        <v>154</v>
      </c>
      <c r="BK419" s="187">
        <f>BK420</f>
        <v>0</v>
      </c>
    </row>
    <row r="420" spans="2:65" s="1" customFormat="1" ht="16.5" customHeight="1">
      <c r="B420" s="39"/>
      <c r="C420" s="190" t="s">
        <v>790</v>
      </c>
      <c r="D420" s="190" t="s">
        <v>156</v>
      </c>
      <c r="E420" s="191" t="s">
        <v>791</v>
      </c>
      <c r="F420" s="192" t="s">
        <v>792</v>
      </c>
      <c r="G420" s="193" t="s">
        <v>159</v>
      </c>
      <c r="H420" s="194">
        <v>63</v>
      </c>
      <c r="I420" s="195"/>
      <c r="J420" s="196">
        <f>ROUND(I420*H420,2)</f>
        <v>0</v>
      </c>
      <c r="K420" s="192" t="s">
        <v>21</v>
      </c>
      <c r="L420" s="59"/>
      <c r="M420" s="197" t="s">
        <v>21</v>
      </c>
      <c r="N420" s="198" t="s">
        <v>45</v>
      </c>
      <c r="O420" s="40"/>
      <c r="P420" s="199">
        <f>O420*H420</f>
        <v>0</v>
      </c>
      <c r="Q420" s="199">
        <v>0</v>
      </c>
      <c r="R420" s="199">
        <f>Q420*H420</f>
        <v>0</v>
      </c>
      <c r="S420" s="199">
        <v>0</v>
      </c>
      <c r="T420" s="200">
        <f>S420*H420</f>
        <v>0</v>
      </c>
      <c r="AR420" s="22" t="s">
        <v>236</v>
      </c>
      <c r="AT420" s="22" t="s">
        <v>156</v>
      </c>
      <c r="AU420" s="22" t="s">
        <v>84</v>
      </c>
      <c r="AY420" s="22" t="s">
        <v>154</v>
      </c>
      <c r="BE420" s="201">
        <f>IF(N420="základní",J420,0)</f>
        <v>0</v>
      </c>
      <c r="BF420" s="201">
        <f>IF(N420="snížená",J420,0)</f>
        <v>0</v>
      </c>
      <c r="BG420" s="201">
        <f>IF(N420="zákl. přenesená",J420,0)</f>
        <v>0</v>
      </c>
      <c r="BH420" s="201">
        <f>IF(N420="sníž. přenesená",J420,0)</f>
        <v>0</v>
      </c>
      <c r="BI420" s="201">
        <f>IF(N420="nulová",J420,0)</f>
        <v>0</v>
      </c>
      <c r="BJ420" s="22" t="s">
        <v>82</v>
      </c>
      <c r="BK420" s="201">
        <f>ROUND(I420*H420,2)</f>
        <v>0</v>
      </c>
      <c r="BL420" s="22" t="s">
        <v>236</v>
      </c>
      <c r="BM420" s="22" t="s">
        <v>793</v>
      </c>
    </row>
    <row r="421" spans="2:63" s="10" customFormat="1" ht="29.85" customHeight="1">
      <c r="B421" s="174"/>
      <c r="C421" s="175"/>
      <c r="D421" s="176" t="s">
        <v>73</v>
      </c>
      <c r="E421" s="188" t="s">
        <v>794</v>
      </c>
      <c r="F421" s="188" t="s">
        <v>795</v>
      </c>
      <c r="G421" s="175"/>
      <c r="H421" s="175"/>
      <c r="I421" s="178"/>
      <c r="J421" s="189">
        <f>BK421</f>
        <v>0</v>
      </c>
      <c r="K421" s="175"/>
      <c r="L421" s="180"/>
      <c r="M421" s="181"/>
      <c r="N421" s="182"/>
      <c r="O421" s="182"/>
      <c r="P421" s="183">
        <f>SUM(P422:P440)</f>
        <v>0</v>
      </c>
      <c r="Q421" s="182"/>
      <c r="R421" s="183">
        <f>SUM(R422:R440)</f>
        <v>0</v>
      </c>
      <c r="S421" s="182"/>
      <c r="T421" s="184">
        <f>SUM(T422:T440)</f>
        <v>0</v>
      </c>
      <c r="AR421" s="185" t="s">
        <v>84</v>
      </c>
      <c r="AT421" s="186" t="s">
        <v>73</v>
      </c>
      <c r="AU421" s="186" t="s">
        <v>82</v>
      </c>
      <c r="AY421" s="185" t="s">
        <v>154</v>
      </c>
      <c r="BK421" s="187">
        <f>SUM(BK422:BK440)</f>
        <v>0</v>
      </c>
    </row>
    <row r="422" spans="2:65" s="1" customFormat="1" ht="25.5" customHeight="1">
      <c r="B422" s="39"/>
      <c r="C422" s="190" t="s">
        <v>796</v>
      </c>
      <c r="D422" s="190" t="s">
        <v>156</v>
      </c>
      <c r="E422" s="191" t="s">
        <v>797</v>
      </c>
      <c r="F422" s="192" t="s">
        <v>798</v>
      </c>
      <c r="G422" s="193" t="s">
        <v>159</v>
      </c>
      <c r="H422" s="194">
        <v>29.45</v>
      </c>
      <c r="I422" s="195"/>
      <c r="J422" s="196">
        <f>ROUND(I422*H422,2)</f>
        <v>0</v>
      </c>
      <c r="K422" s="192" t="s">
        <v>160</v>
      </c>
      <c r="L422" s="59"/>
      <c r="M422" s="197" t="s">
        <v>21</v>
      </c>
      <c r="N422" s="198" t="s">
        <v>45</v>
      </c>
      <c r="O422" s="40"/>
      <c r="P422" s="199">
        <f>O422*H422</f>
        <v>0</v>
      </c>
      <c r="Q422" s="199">
        <v>0</v>
      </c>
      <c r="R422" s="199">
        <f>Q422*H422</f>
        <v>0</v>
      </c>
      <c r="S422" s="199">
        <v>0</v>
      </c>
      <c r="T422" s="200">
        <f>S422*H422</f>
        <v>0</v>
      </c>
      <c r="AR422" s="22" t="s">
        <v>236</v>
      </c>
      <c r="AT422" s="22" t="s">
        <v>156</v>
      </c>
      <c r="AU422" s="22" t="s">
        <v>84</v>
      </c>
      <c r="AY422" s="22" t="s">
        <v>154</v>
      </c>
      <c r="BE422" s="201">
        <f>IF(N422="základní",J422,0)</f>
        <v>0</v>
      </c>
      <c r="BF422" s="201">
        <f>IF(N422="snížená",J422,0)</f>
        <v>0</v>
      </c>
      <c r="BG422" s="201">
        <f>IF(N422="zákl. přenesená",J422,0)</f>
        <v>0</v>
      </c>
      <c r="BH422" s="201">
        <f>IF(N422="sníž. přenesená",J422,0)</f>
        <v>0</v>
      </c>
      <c r="BI422" s="201">
        <f>IF(N422="nulová",J422,0)</f>
        <v>0</v>
      </c>
      <c r="BJ422" s="22" t="s">
        <v>82</v>
      </c>
      <c r="BK422" s="201">
        <f>ROUND(I422*H422,2)</f>
        <v>0</v>
      </c>
      <c r="BL422" s="22" t="s">
        <v>236</v>
      </c>
      <c r="BM422" s="22" t="s">
        <v>799</v>
      </c>
    </row>
    <row r="423" spans="2:51" s="11" customFormat="1" ht="13.5">
      <c r="B423" s="202"/>
      <c r="C423" s="203"/>
      <c r="D423" s="204" t="s">
        <v>167</v>
      </c>
      <c r="E423" s="205" t="s">
        <v>21</v>
      </c>
      <c r="F423" s="206" t="s">
        <v>800</v>
      </c>
      <c r="G423" s="203"/>
      <c r="H423" s="207">
        <v>26.4</v>
      </c>
      <c r="I423" s="208"/>
      <c r="J423" s="203"/>
      <c r="K423" s="203"/>
      <c r="L423" s="209"/>
      <c r="M423" s="210"/>
      <c r="N423" s="211"/>
      <c r="O423" s="211"/>
      <c r="P423" s="211"/>
      <c r="Q423" s="211"/>
      <c r="R423" s="211"/>
      <c r="S423" s="211"/>
      <c r="T423" s="212"/>
      <c r="AT423" s="213" t="s">
        <v>167</v>
      </c>
      <c r="AU423" s="213" t="s">
        <v>84</v>
      </c>
      <c r="AV423" s="11" t="s">
        <v>84</v>
      </c>
      <c r="AW423" s="11" t="s">
        <v>37</v>
      </c>
      <c r="AX423" s="11" t="s">
        <v>74</v>
      </c>
      <c r="AY423" s="213" t="s">
        <v>154</v>
      </c>
    </row>
    <row r="424" spans="2:51" s="11" customFormat="1" ht="13.5">
      <c r="B424" s="202"/>
      <c r="C424" s="203"/>
      <c r="D424" s="204" t="s">
        <v>167</v>
      </c>
      <c r="E424" s="205" t="s">
        <v>21</v>
      </c>
      <c r="F424" s="206" t="s">
        <v>801</v>
      </c>
      <c r="G424" s="203"/>
      <c r="H424" s="207">
        <v>2.5</v>
      </c>
      <c r="I424" s="208"/>
      <c r="J424" s="203"/>
      <c r="K424" s="203"/>
      <c r="L424" s="209"/>
      <c r="M424" s="210"/>
      <c r="N424" s="211"/>
      <c r="O424" s="211"/>
      <c r="P424" s="211"/>
      <c r="Q424" s="211"/>
      <c r="R424" s="211"/>
      <c r="S424" s="211"/>
      <c r="T424" s="212"/>
      <c r="AT424" s="213" t="s">
        <v>167</v>
      </c>
      <c r="AU424" s="213" t="s">
        <v>84</v>
      </c>
      <c r="AV424" s="11" t="s">
        <v>84</v>
      </c>
      <c r="AW424" s="11" t="s">
        <v>37</v>
      </c>
      <c r="AX424" s="11" t="s">
        <v>74</v>
      </c>
      <c r="AY424" s="213" t="s">
        <v>154</v>
      </c>
    </row>
    <row r="425" spans="2:51" s="11" customFormat="1" ht="13.5">
      <c r="B425" s="202"/>
      <c r="C425" s="203"/>
      <c r="D425" s="204" t="s">
        <v>167</v>
      </c>
      <c r="E425" s="205" t="s">
        <v>21</v>
      </c>
      <c r="F425" s="206" t="s">
        <v>802</v>
      </c>
      <c r="G425" s="203"/>
      <c r="H425" s="207">
        <v>0.55</v>
      </c>
      <c r="I425" s="208"/>
      <c r="J425" s="203"/>
      <c r="K425" s="203"/>
      <c r="L425" s="209"/>
      <c r="M425" s="210"/>
      <c r="N425" s="211"/>
      <c r="O425" s="211"/>
      <c r="P425" s="211"/>
      <c r="Q425" s="211"/>
      <c r="R425" s="211"/>
      <c r="S425" s="211"/>
      <c r="T425" s="212"/>
      <c r="AT425" s="213" t="s">
        <v>167</v>
      </c>
      <c r="AU425" s="213" t="s">
        <v>84</v>
      </c>
      <c r="AV425" s="11" t="s">
        <v>84</v>
      </c>
      <c r="AW425" s="11" t="s">
        <v>37</v>
      </c>
      <c r="AX425" s="11" t="s">
        <v>74</v>
      </c>
      <c r="AY425" s="213" t="s">
        <v>154</v>
      </c>
    </row>
    <row r="426" spans="2:51" s="12" customFormat="1" ht="13.5">
      <c r="B426" s="214"/>
      <c r="C426" s="215"/>
      <c r="D426" s="204" t="s">
        <v>167</v>
      </c>
      <c r="E426" s="216" t="s">
        <v>21</v>
      </c>
      <c r="F426" s="217" t="s">
        <v>170</v>
      </c>
      <c r="G426" s="215"/>
      <c r="H426" s="218">
        <v>29.45</v>
      </c>
      <c r="I426" s="219"/>
      <c r="J426" s="215"/>
      <c r="K426" s="215"/>
      <c r="L426" s="220"/>
      <c r="M426" s="221"/>
      <c r="N426" s="222"/>
      <c r="O426" s="222"/>
      <c r="P426" s="222"/>
      <c r="Q426" s="222"/>
      <c r="R426" s="222"/>
      <c r="S426" s="222"/>
      <c r="T426" s="223"/>
      <c r="AT426" s="224" t="s">
        <v>167</v>
      </c>
      <c r="AU426" s="224" t="s">
        <v>84</v>
      </c>
      <c r="AV426" s="12" t="s">
        <v>161</v>
      </c>
      <c r="AW426" s="12" t="s">
        <v>37</v>
      </c>
      <c r="AX426" s="12" t="s">
        <v>82</v>
      </c>
      <c r="AY426" s="224" t="s">
        <v>154</v>
      </c>
    </row>
    <row r="427" spans="2:65" s="1" customFormat="1" ht="16.5" customHeight="1">
      <c r="B427" s="39"/>
      <c r="C427" s="190" t="s">
        <v>803</v>
      </c>
      <c r="D427" s="190" t="s">
        <v>156</v>
      </c>
      <c r="E427" s="191" t="s">
        <v>804</v>
      </c>
      <c r="F427" s="192" t="s">
        <v>805</v>
      </c>
      <c r="G427" s="193" t="s">
        <v>371</v>
      </c>
      <c r="H427" s="194">
        <v>18</v>
      </c>
      <c r="I427" s="195"/>
      <c r="J427" s="196">
        <f aca="true" t="shared" si="10" ref="J427:J440">ROUND(I427*H427,2)</f>
        <v>0</v>
      </c>
      <c r="K427" s="192" t="s">
        <v>21</v>
      </c>
      <c r="L427" s="59"/>
      <c r="M427" s="197" t="s">
        <v>21</v>
      </c>
      <c r="N427" s="198" t="s">
        <v>45</v>
      </c>
      <c r="O427" s="40"/>
      <c r="P427" s="199">
        <f aca="true" t="shared" si="11" ref="P427:P440">O427*H427</f>
        <v>0</v>
      </c>
      <c r="Q427" s="199">
        <v>0</v>
      </c>
      <c r="R427" s="199">
        <f aca="true" t="shared" si="12" ref="R427:R440">Q427*H427</f>
        <v>0</v>
      </c>
      <c r="S427" s="199">
        <v>0</v>
      </c>
      <c r="T427" s="200">
        <f aca="true" t="shared" si="13" ref="T427:T440">S427*H427</f>
        <v>0</v>
      </c>
      <c r="AR427" s="22" t="s">
        <v>236</v>
      </c>
      <c r="AT427" s="22" t="s">
        <v>156</v>
      </c>
      <c r="AU427" s="22" t="s">
        <v>84</v>
      </c>
      <c r="AY427" s="22" t="s">
        <v>154</v>
      </c>
      <c r="BE427" s="201">
        <f aca="true" t="shared" si="14" ref="BE427:BE440">IF(N427="základní",J427,0)</f>
        <v>0</v>
      </c>
      <c r="BF427" s="201">
        <f aca="true" t="shared" si="15" ref="BF427:BF440">IF(N427="snížená",J427,0)</f>
        <v>0</v>
      </c>
      <c r="BG427" s="201">
        <f aca="true" t="shared" si="16" ref="BG427:BG440">IF(N427="zákl. přenesená",J427,0)</f>
        <v>0</v>
      </c>
      <c r="BH427" s="201">
        <f aca="true" t="shared" si="17" ref="BH427:BH440">IF(N427="sníž. přenesená",J427,0)</f>
        <v>0</v>
      </c>
      <c r="BI427" s="201">
        <f aca="true" t="shared" si="18" ref="BI427:BI440">IF(N427="nulová",J427,0)</f>
        <v>0</v>
      </c>
      <c r="BJ427" s="22" t="s">
        <v>82</v>
      </c>
      <c r="BK427" s="201">
        <f aca="true" t="shared" si="19" ref="BK427:BK440">ROUND(I427*H427,2)</f>
        <v>0</v>
      </c>
      <c r="BL427" s="22" t="s">
        <v>236</v>
      </c>
      <c r="BM427" s="22" t="s">
        <v>806</v>
      </c>
    </row>
    <row r="428" spans="2:65" s="1" customFormat="1" ht="38.25" customHeight="1">
      <c r="B428" s="39"/>
      <c r="C428" s="190" t="s">
        <v>807</v>
      </c>
      <c r="D428" s="190" t="s">
        <v>156</v>
      </c>
      <c r="E428" s="191" t="s">
        <v>808</v>
      </c>
      <c r="F428" s="192" t="s">
        <v>809</v>
      </c>
      <c r="G428" s="193" t="s">
        <v>371</v>
      </c>
      <c r="H428" s="194">
        <v>5</v>
      </c>
      <c r="I428" s="195"/>
      <c r="J428" s="196">
        <f t="shared" si="10"/>
        <v>0</v>
      </c>
      <c r="K428" s="192" t="s">
        <v>21</v>
      </c>
      <c r="L428" s="59"/>
      <c r="M428" s="197" t="s">
        <v>21</v>
      </c>
      <c r="N428" s="198" t="s">
        <v>45</v>
      </c>
      <c r="O428" s="40"/>
      <c r="P428" s="199">
        <f t="shared" si="11"/>
        <v>0</v>
      </c>
      <c r="Q428" s="199">
        <v>0</v>
      </c>
      <c r="R428" s="199">
        <f t="shared" si="12"/>
        <v>0</v>
      </c>
      <c r="S428" s="199">
        <v>0</v>
      </c>
      <c r="T428" s="200">
        <f t="shared" si="13"/>
        <v>0</v>
      </c>
      <c r="AR428" s="22" t="s">
        <v>236</v>
      </c>
      <c r="AT428" s="22" t="s">
        <v>156</v>
      </c>
      <c r="AU428" s="22" t="s">
        <v>84</v>
      </c>
      <c r="AY428" s="22" t="s">
        <v>154</v>
      </c>
      <c r="BE428" s="201">
        <f t="shared" si="14"/>
        <v>0</v>
      </c>
      <c r="BF428" s="201">
        <f t="shared" si="15"/>
        <v>0</v>
      </c>
      <c r="BG428" s="201">
        <f t="shared" si="16"/>
        <v>0</v>
      </c>
      <c r="BH428" s="201">
        <f t="shared" si="17"/>
        <v>0</v>
      </c>
      <c r="BI428" s="201">
        <f t="shared" si="18"/>
        <v>0</v>
      </c>
      <c r="BJ428" s="22" t="s">
        <v>82</v>
      </c>
      <c r="BK428" s="201">
        <f t="shared" si="19"/>
        <v>0</v>
      </c>
      <c r="BL428" s="22" t="s">
        <v>236</v>
      </c>
      <c r="BM428" s="22" t="s">
        <v>810</v>
      </c>
    </row>
    <row r="429" spans="2:65" s="1" customFormat="1" ht="25.5" customHeight="1">
      <c r="B429" s="39"/>
      <c r="C429" s="190" t="s">
        <v>811</v>
      </c>
      <c r="D429" s="190" t="s">
        <v>156</v>
      </c>
      <c r="E429" s="191" t="s">
        <v>812</v>
      </c>
      <c r="F429" s="192" t="s">
        <v>813</v>
      </c>
      <c r="G429" s="193" t="s">
        <v>371</v>
      </c>
      <c r="H429" s="194">
        <v>6</v>
      </c>
      <c r="I429" s="195"/>
      <c r="J429" s="196">
        <f t="shared" si="10"/>
        <v>0</v>
      </c>
      <c r="K429" s="192" t="s">
        <v>21</v>
      </c>
      <c r="L429" s="59"/>
      <c r="M429" s="197" t="s">
        <v>21</v>
      </c>
      <c r="N429" s="198" t="s">
        <v>45</v>
      </c>
      <c r="O429" s="40"/>
      <c r="P429" s="199">
        <f t="shared" si="11"/>
        <v>0</v>
      </c>
      <c r="Q429" s="199">
        <v>0</v>
      </c>
      <c r="R429" s="199">
        <f t="shared" si="12"/>
        <v>0</v>
      </c>
      <c r="S429" s="199">
        <v>0</v>
      </c>
      <c r="T429" s="200">
        <f t="shared" si="13"/>
        <v>0</v>
      </c>
      <c r="AR429" s="22" t="s">
        <v>236</v>
      </c>
      <c r="AT429" s="22" t="s">
        <v>156</v>
      </c>
      <c r="AU429" s="22" t="s">
        <v>84</v>
      </c>
      <c r="AY429" s="22" t="s">
        <v>154</v>
      </c>
      <c r="BE429" s="201">
        <f t="shared" si="14"/>
        <v>0</v>
      </c>
      <c r="BF429" s="201">
        <f t="shared" si="15"/>
        <v>0</v>
      </c>
      <c r="BG429" s="201">
        <f t="shared" si="16"/>
        <v>0</v>
      </c>
      <c r="BH429" s="201">
        <f t="shared" si="17"/>
        <v>0</v>
      </c>
      <c r="BI429" s="201">
        <f t="shared" si="18"/>
        <v>0</v>
      </c>
      <c r="BJ429" s="22" t="s">
        <v>82</v>
      </c>
      <c r="BK429" s="201">
        <f t="shared" si="19"/>
        <v>0</v>
      </c>
      <c r="BL429" s="22" t="s">
        <v>236</v>
      </c>
      <c r="BM429" s="22" t="s">
        <v>814</v>
      </c>
    </row>
    <row r="430" spans="2:65" s="1" customFormat="1" ht="25.5" customHeight="1">
      <c r="B430" s="39"/>
      <c r="C430" s="190" t="s">
        <v>815</v>
      </c>
      <c r="D430" s="190" t="s">
        <v>156</v>
      </c>
      <c r="E430" s="191" t="s">
        <v>816</v>
      </c>
      <c r="F430" s="192" t="s">
        <v>817</v>
      </c>
      <c r="G430" s="193" t="s">
        <v>371</v>
      </c>
      <c r="H430" s="194">
        <v>2</v>
      </c>
      <c r="I430" s="195"/>
      <c r="J430" s="196">
        <f t="shared" si="10"/>
        <v>0</v>
      </c>
      <c r="K430" s="192" t="s">
        <v>21</v>
      </c>
      <c r="L430" s="59"/>
      <c r="M430" s="197" t="s">
        <v>21</v>
      </c>
      <c r="N430" s="198" t="s">
        <v>45</v>
      </c>
      <c r="O430" s="40"/>
      <c r="P430" s="199">
        <f t="shared" si="11"/>
        <v>0</v>
      </c>
      <c r="Q430" s="199">
        <v>0</v>
      </c>
      <c r="R430" s="199">
        <f t="shared" si="12"/>
        <v>0</v>
      </c>
      <c r="S430" s="199">
        <v>0</v>
      </c>
      <c r="T430" s="200">
        <f t="shared" si="13"/>
        <v>0</v>
      </c>
      <c r="AR430" s="22" t="s">
        <v>236</v>
      </c>
      <c r="AT430" s="22" t="s">
        <v>156</v>
      </c>
      <c r="AU430" s="22" t="s">
        <v>84</v>
      </c>
      <c r="AY430" s="22" t="s">
        <v>154</v>
      </c>
      <c r="BE430" s="201">
        <f t="shared" si="14"/>
        <v>0</v>
      </c>
      <c r="BF430" s="201">
        <f t="shared" si="15"/>
        <v>0</v>
      </c>
      <c r="BG430" s="201">
        <f t="shared" si="16"/>
        <v>0</v>
      </c>
      <c r="BH430" s="201">
        <f t="shared" si="17"/>
        <v>0</v>
      </c>
      <c r="BI430" s="201">
        <f t="shared" si="18"/>
        <v>0</v>
      </c>
      <c r="BJ430" s="22" t="s">
        <v>82</v>
      </c>
      <c r="BK430" s="201">
        <f t="shared" si="19"/>
        <v>0</v>
      </c>
      <c r="BL430" s="22" t="s">
        <v>236</v>
      </c>
      <c r="BM430" s="22" t="s">
        <v>818</v>
      </c>
    </row>
    <row r="431" spans="2:65" s="1" customFormat="1" ht="25.5" customHeight="1">
      <c r="B431" s="39"/>
      <c r="C431" s="190" t="s">
        <v>819</v>
      </c>
      <c r="D431" s="190" t="s">
        <v>156</v>
      </c>
      <c r="E431" s="191" t="s">
        <v>820</v>
      </c>
      <c r="F431" s="192" t="s">
        <v>821</v>
      </c>
      <c r="G431" s="193" t="s">
        <v>371</v>
      </c>
      <c r="H431" s="194">
        <v>1</v>
      </c>
      <c r="I431" s="195"/>
      <c r="J431" s="196">
        <f t="shared" si="10"/>
        <v>0</v>
      </c>
      <c r="K431" s="192" t="s">
        <v>21</v>
      </c>
      <c r="L431" s="59"/>
      <c r="M431" s="197" t="s">
        <v>21</v>
      </c>
      <c r="N431" s="198" t="s">
        <v>45</v>
      </c>
      <c r="O431" s="40"/>
      <c r="P431" s="199">
        <f t="shared" si="11"/>
        <v>0</v>
      </c>
      <c r="Q431" s="199">
        <v>0</v>
      </c>
      <c r="R431" s="199">
        <f t="shared" si="12"/>
        <v>0</v>
      </c>
      <c r="S431" s="199">
        <v>0</v>
      </c>
      <c r="T431" s="200">
        <f t="shared" si="13"/>
        <v>0</v>
      </c>
      <c r="AR431" s="22" t="s">
        <v>236</v>
      </c>
      <c r="AT431" s="22" t="s">
        <v>156</v>
      </c>
      <c r="AU431" s="22" t="s">
        <v>84</v>
      </c>
      <c r="AY431" s="22" t="s">
        <v>154</v>
      </c>
      <c r="BE431" s="201">
        <f t="shared" si="14"/>
        <v>0</v>
      </c>
      <c r="BF431" s="201">
        <f t="shared" si="15"/>
        <v>0</v>
      </c>
      <c r="BG431" s="201">
        <f t="shared" si="16"/>
        <v>0</v>
      </c>
      <c r="BH431" s="201">
        <f t="shared" si="17"/>
        <v>0</v>
      </c>
      <c r="BI431" s="201">
        <f t="shared" si="18"/>
        <v>0</v>
      </c>
      <c r="BJ431" s="22" t="s">
        <v>82</v>
      </c>
      <c r="BK431" s="201">
        <f t="shared" si="19"/>
        <v>0</v>
      </c>
      <c r="BL431" s="22" t="s">
        <v>236</v>
      </c>
      <c r="BM431" s="22" t="s">
        <v>822</v>
      </c>
    </row>
    <row r="432" spans="2:65" s="1" customFormat="1" ht="38.25" customHeight="1">
      <c r="B432" s="39"/>
      <c r="C432" s="190" t="s">
        <v>823</v>
      </c>
      <c r="D432" s="190" t="s">
        <v>156</v>
      </c>
      <c r="E432" s="191" t="s">
        <v>824</v>
      </c>
      <c r="F432" s="192" t="s">
        <v>825</v>
      </c>
      <c r="G432" s="193" t="s">
        <v>371</v>
      </c>
      <c r="H432" s="194">
        <v>4</v>
      </c>
      <c r="I432" s="195"/>
      <c r="J432" s="196">
        <f t="shared" si="10"/>
        <v>0</v>
      </c>
      <c r="K432" s="192" t="s">
        <v>21</v>
      </c>
      <c r="L432" s="59"/>
      <c r="M432" s="197" t="s">
        <v>21</v>
      </c>
      <c r="N432" s="198" t="s">
        <v>45</v>
      </c>
      <c r="O432" s="40"/>
      <c r="P432" s="199">
        <f t="shared" si="11"/>
        <v>0</v>
      </c>
      <c r="Q432" s="199">
        <v>0</v>
      </c>
      <c r="R432" s="199">
        <f t="shared" si="12"/>
        <v>0</v>
      </c>
      <c r="S432" s="199">
        <v>0</v>
      </c>
      <c r="T432" s="200">
        <f t="shared" si="13"/>
        <v>0</v>
      </c>
      <c r="AR432" s="22" t="s">
        <v>236</v>
      </c>
      <c r="AT432" s="22" t="s">
        <v>156</v>
      </c>
      <c r="AU432" s="22" t="s">
        <v>84</v>
      </c>
      <c r="AY432" s="22" t="s">
        <v>154</v>
      </c>
      <c r="BE432" s="201">
        <f t="shared" si="14"/>
        <v>0</v>
      </c>
      <c r="BF432" s="201">
        <f t="shared" si="15"/>
        <v>0</v>
      </c>
      <c r="BG432" s="201">
        <f t="shared" si="16"/>
        <v>0</v>
      </c>
      <c r="BH432" s="201">
        <f t="shared" si="17"/>
        <v>0</v>
      </c>
      <c r="BI432" s="201">
        <f t="shared" si="18"/>
        <v>0</v>
      </c>
      <c r="BJ432" s="22" t="s">
        <v>82</v>
      </c>
      <c r="BK432" s="201">
        <f t="shared" si="19"/>
        <v>0</v>
      </c>
      <c r="BL432" s="22" t="s">
        <v>236</v>
      </c>
      <c r="BM432" s="22" t="s">
        <v>826</v>
      </c>
    </row>
    <row r="433" spans="2:65" s="1" customFormat="1" ht="25.5" customHeight="1">
      <c r="B433" s="39"/>
      <c r="C433" s="190" t="s">
        <v>827</v>
      </c>
      <c r="D433" s="190" t="s">
        <v>156</v>
      </c>
      <c r="E433" s="191" t="s">
        <v>828</v>
      </c>
      <c r="F433" s="192" t="s">
        <v>829</v>
      </c>
      <c r="G433" s="193" t="s">
        <v>371</v>
      </c>
      <c r="H433" s="194">
        <v>4</v>
      </c>
      <c r="I433" s="195"/>
      <c r="J433" s="196">
        <f t="shared" si="10"/>
        <v>0</v>
      </c>
      <c r="K433" s="192" t="s">
        <v>21</v>
      </c>
      <c r="L433" s="59"/>
      <c r="M433" s="197" t="s">
        <v>21</v>
      </c>
      <c r="N433" s="198" t="s">
        <v>45</v>
      </c>
      <c r="O433" s="40"/>
      <c r="P433" s="199">
        <f t="shared" si="11"/>
        <v>0</v>
      </c>
      <c r="Q433" s="199">
        <v>0</v>
      </c>
      <c r="R433" s="199">
        <f t="shared" si="12"/>
        <v>0</v>
      </c>
      <c r="S433" s="199">
        <v>0</v>
      </c>
      <c r="T433" s="200">
        <f t="shared" si="13"/>
        <v>0</v>
      </c>
      <c r="AR433" s="22" t="s">
        <v>236</v>
      </c>
      <c r="AT433" s="22" t="s">
        <v>156</v>
      </c>
      <c r="AU433" s="22" t="s">
        <v>84</v>
      </c>
      <c r="AY433" s="22" t="s">
        <v>154</v>
      </c>
      <c r="BE433" s="201">
        <f t="shared" si="14"/>
        <v>0</v>
      </c>
      <c r="BF433" s="201">
        <f t="shared" si="15"/>
        <v>0</v>
      </c>
      <c r="BG433" s="201">
        <f t="shared" si="16"/>
        <v>0</v>
      </c>
      <c r="BH433" s="201">
        <f t="shared" si="17"/>
        <v>0</v>
      </c>
      <c r="BI433" s="201">
        <f t="shared" si="18"/>
        <v>0</v>
      </c>
      <c r="BJ433" s="22" t="s">
        <v>82</v>
      </c>
      <c r="BK433" s="201">
        <f t="shared" si="19"/>
        <v>0</v>
      </c>
      <c r="BL433" s="22" t="s">
        <v>236</v>
      </c>
      <c r="BM433" s="22" t="s">
        <v>830</v>
      </c>
    </row>
    <row r="434" spans="2:65" s="1" customFormat="1" ht="25.5" customHeight="1">
      <c r="B434" s="39"/>
      <c r="C434" s="190" t="s">
        <v>831</v>
      </c>
      <c r="D434" s="190" t="s">
        <v>156</v>
      </c>
      <c r="E434" s="191" t="s">
        <v>832</v>
      </c>
      <c r="F434" s="192" t="s">
        <v>833</v>
      </c>
      <c r="G434" s="193" t="s">
        <v>371</v>
      </c>
      <c r="H434" s="194">
        <v>1</v>
      </c>
      <c r="I434" s="195"/>
      <c r="J434" s="196">
        <f t="shared" si="10"/>
        <v>0</v>
      </c>
      <c r="K434" s="192" t="s">
        <v>21</v>
      </c>
      <c r="L434" s="59"/>
      <c r="M434" s="197" t="s">
        <v>21</v>
      </c>
      <c r="N434" s="198" t="s">
        <v>45</v>
      </c>
      <c r="O434" s="40"/>
      <c r="P434" s="199">
        <f t="shared" si="11"/>
        <v>0</v>
      </c>
      <c r="Q434" s="199">
        <v>0</v>
      </c>
      <c r="R434" s="199">
        <f t="shared" si="12"/>
        <v>0</v>
      </c>
      <c r="S434" s="199">
        <v>0</v>
      </c>
      <c r="T434" s="200">
        <f t="shared" si="13"/>
        <v>0</v>
      </c>
      <c r="AR434" s="22" t="s">
        <v>236</v>
      </c>
      <c r="AT434" s="22" t="s">
        <v>156</v>
      </c>
      <c r="AU434" s="22" t="s">
        <v>84</v>
      </c>
      <c r="AY434" s="22" t="s">
        <v>154</v>
      </c>
      <c r="BE434" s="201">
        <f t="shared" si="14"/>
        <v>0</v>
      </c>
      <c r="BF434" s="201">
        <f t="shared" si="15"/>
        <v>0</v>
      </c>
      <c r="BG434" s="201">
        <f t="shared" si="16"/>
        <v>0</v>
      </c>
      <c r="BH434" s="201">
        <f t="shared" si="17"/>
        <v>0</v>
      </c>
      <c r="BI434" s="201">
        <f t="shared" si="18"/>
        <v>0</v>
      </c>
      <c r="BJ434" s="22" t="s">
        <v>82</v>
      </c>
      <c r="BK434" s="201">
        <f t="shared" si="19"/>
        <v>0</v>
      </c>
      <c r="BL434" s="22" t="s">
        <v>236</v>
      </c>
      <c r="BM434" s="22" t="s">
        <v>834</v>
      </c>
    </row>
    <row r="435" spans="2:65" s="1" customFormat="1" ht="25.5" customHeight="1">
      <c r="B435" s="39"/>
      <c r="C435" s="190" t="s">
        <v>835</v>
      </c>
      <c r="D435" s="190" t="s">
        <v>156</v>
      </c>
      <c r="E435" s="191" t="s">
        <v>836</v>
      </c>
      <c r="F435" s="192" t="s">
        <v>837</v>
      </c>
      <c r="G435" s="193" t="s">
        <v>371</v>
      </c>
      <c r="H435" s="194">
        <v>2</v>
      </c>
      <c r="I435" s="195"/>
      <c r="J435" s="196">
        <f t="shared" si="10"/>
        <v>0</v>
      </c>
      <c r="K435" s="192" t="s">
        <v>21</v>
      </c>
      <c r="L435" s="59"/>
      <c r="M435" s="197" t="s">
        <v>21</v>
      </c>
      <c r="N435" s="198" t="s">
        <v>45</v>
      </c>
      <c r="O435" s="40"/>
      <c r="P435" s="199">
        <f t="shared" si="11"/>
        <v>0</v>
      </c>
      <c r="Q435" s="199">
        <v>0</v>
      </c>
      <c r="R435" s="199">
        <f t="shared" si="12"/>
        <v>0</v>
      </c>
      <c r="S435" s="199">
        <v>0</v>
      </c>
      <c r="T435" s="200">
        <f t="shared" si="13"/>
        <v>0</v>
      </c>
      <c r="AR435" s="22" t="s">
        <v>236</v>
      </c>
      <c r="AT435" s="22" t="s">
        <v>156</v>
      </c>
      <c r="AU435" s="22" t="s">
        <v>84</v>
      </c>
      <c r="AY435" s="22" t="s">
        <v>154</v>
      </c>
      <c r="BE435" s="201">
        <f t="shared" si="14"/>
        <v>0</v>
      </c>
      <c r="BF435" s="201">
        <f t="shared" si="15"/>
        <v>0</v>
      </c>
      <c r="BG435" s="201">
        <f t="shared" si="16"/>
        <v>0</v>
      </c>
      <c r="BH435" s="201">
        <f t="shared" si="17"/>
        <v>0</v>
      </c>
      <c r="BI435" s="201">
        <f t="shared" si="18"/>
        <v>0</v>
      </c>
      <c r="BJ435" s="22" t="s">
        <v>82</v>
      </c>
      <c r="BK435" s="201">
        <f t="shared" si="19"/>
        <v>0</v>
      </c>
      <c r="BL435" s="22" t="s">
        <v>236</v>
      </c>
      <c r="BM435" s="22" t="s">
        <v>838</v>
      </c>
    </row>
    <row r="436" spans="2:65" s="1" customFormat="1" ht="25.5" customHeight="1">
      <c r="B436" s="39"/>
      <c r="C436" s="190" t="s">
        <v>839</v>
      </c>
      <c r="D436" s="190" t="s">
        <v>156</v>
      </c>
      <c r="E436" s="191" t="s">
        <v>840</v>
      </c>
      <c r="F436" s="192" t="s">
        <v>841</v>
      </c>
      <c r="G436" s="193" t="s">
        <v>371</v>
      </c>
      <c r="H436" s="194">
        <v>1</v>
      </c>
      <c r="I436" s="195"/>
      <c r="J436" s="196">
        <f t="shared" si="10"/>
        <v>0</v>
      </c>
      <c r="K436" s="192" t="s">
        <v>21</v>
      </c>
      <c r="L436" s="59"/>
      <c r="M436" s="197" t="s">
        <v>21</v>
      </c>
      <c r="N436" s="198" t="s">
        <v>45</v>
      </c>
      <c r="O436" s="40"/>
      <c r="P436" s="199">
        <f t="shared" si="11"/>
        <v>0</v>
      </c>
      <c r="Q436" s="199">
        <v>0</v>
      </c>
      <c r="R436" s="199">
        <f t="shared" si="12"/>
        <v>0</v>
      </c>
      <c r="S436" s="199">
        <v>0</v>
      </c>
      <c r="T436" s="200">
        <f t="shared" si="13"/>
        <v>0</v>
      </c>
      <c r="AR436" s="22" t="s">
        <v>236</v>
      </c>
      <c r="AT436" s="22" t="s">
        <v>156</v>
      </c>
      <c r="AU436" s="22" t="s">
        <v>84</v>
      </c>
      <c r="AY436" s="22" t="s">
        <v>154</v>
      </c>
      <c r="BE436" s="201">
        <f t="shared" si="14"/>
        <v>0</v>
      </c>
      <c r="BF436" s="201">
        <f t="shared" si="15"/>
        <v>0</v>
      </c>
      <c r="BG436" s="201">
        <f t="shared" si="16"/>
        <v>0</v>
      </c>
      <c r="BH436" s="201">
        <f t="shared" si="17"/>
        <v>0</v>
      </c>
      <c r="BI436" s="201">
        <f t="shared" si="18"/>
        <v>0</v>
      </c>
      <c r="BJ436" s="22" t="s">
        <v>82</v>
      </c>
      <c r="BK436" s="201">
        <f t="shared" si="19"/>
        <v>0</v>
      </c>
      <c r="BL436" s="22" t="s">
        <v>236</v>
      </c>
      <c r="BM436" s="22" t="s">
        <v>842</v>
      </c>
    </row>
    <row r="437" spans="2:65" s="1" customFormat="1" ht="25.5" customHeight="1">
      <c r="B437" s="39"/>
      <c r="C437" s="190" t="s">
        <v>843</v>
      </c>
      <c r="D437" s="190" t="s">
        <v>156</v>
      </c>
      <c r="E437" s="191" t="s">
        <v>844</v>
      </c>
      <c r="F437" s="192" t="s">
        <v>845</v>
      </c>
      <c r="G437" s="193" t="s">
        <v>371</v>
      </c>
      <c r="H437" s="194">
        <v>12</v>
      </c>
      <c r="I437" s="195"/>
      <c r="J437" s="196">
        <f t="shared" si="10"/>
        <v>0</v>
      </c>
      <c r="K437" s="192" t="s">
        <v>21</v>
      </c>
      <c r="L437" s="59"/>
      <c r="M437" s="197" t="s">
        <v>21</v>
      </c>
      <c r="N437" s="198" t="s">
        <v>45</v>
      </c>
      <c r="O437" s="40"/>
      <c r="P437" s="199">
        <f t="shared" si="11"/>
        <v>0</v>
      </c>
      <c r="Q437" s="199">
        <v>0</v>
      </c>
      <c r="R437" s="199">
        <f t="shared" si="12"/>
        <v>0</v>
      </c>
      <c r="S437" s="199">
        <v>0</v>
      </c>
      <c r="T437" s="200">
        <f t="shared" si="13"/>
        <v>0</v>
      </c>
      <c r="AR437" s="22" t="s">
        <v>236</v>
      </c>
      <c r="AT437" s="22" t="s">
        <v>156</v>
      </c>
      <c r="AU437" s="22" t="s">
        <v>84</v>
      </c>
      <c r="AY437" s="22" t="s">
        <v>154</v>
      </c>
      <c r="BE437" s="201">
        <f t="shared" si="14"/>
        <v>0</v>
      </c>
      <c r="BF437" s="201">
        <f t="shared" si="15"/>
        <v>0</v>
      </c>
      <c r="BG437" s="201">
        <f t="shared" si="16"/>
        <v>0</v>
      </c>
      <c r="BH437" s="201">
        <f t="shared" si="17"/>
        <v>0</v>
      </c>
      <c r="BI437" s="201">
        <f t="shared" si="18"/>
        <v>0</v>
      </c>
      <c r="BJ437" s="22" t="s">
        <v>82</v>
      </c>
      <c r="BK437" s="201">
        <f t="shared" si="19"/>
        <v>0</v>
      </c>
      <c r="BL437" s="22" t="s">
        <v>236</v>
      </c>
      <c r="BM437" s="22" t="s">
        <v>846</v>
      </c>
    </row>
    <row r="438" spans="2:65" s="1" customFormat="1" ht="25.5" customHeight="1">
      <c r="B438" s="39"/>
      <c r="C438" s="190" t="s">
        <v>847</v>
      </c>
      <c r="D438" s="190" t="s">
        <v>156</v>
      </c>
      <c r="E438" s="191" t="s">
        <v>848</v>
      </c>
      <c r="F438" s="192" t="s">
        <v>849</v>
      </c>
      <c r="G438" s="193" t="s">
        <v>371</v>
      </c>
      <c r="H438" s="194">
        <v>21</v>
      </c>
      <c r="I438" s="195"/>
      <c r="J438" s="196">
        <f t="shared" si="10"/>
        <v>0</v>
      </c>
      <c r="K438" s="192" t="s">
        <v>21</v>
      </c>
      <c r="L438" s="59"/>
      <c r="M438" s="197" t="s">
        <v>21</v>
      </c>
      <c r="N438" s="198" t="s">
        <v>45</v>
      </c>
      <c r="O438" s="40"/>
      <c r="P438" s="199">
        <f t="shared" si="11"/>
        <v>0</v>
      </c>
      <c r="Q438" s="199">
        <v>0</v>
      </c>
      <c r="R438" s="199">
        <f t="shared" si="12"/>
        <v>0</v>
      </c>
      <c r="S438" s="199">
        <v>0</v>
      </c>
      <c r="T438" s="200">
        <f t="shared" si="13"/>
        <v>0</v>
      </c>
      <c r="AR438" s="22" t="s">
        <v>236</v>
      </c>
      <c r="AT438" s="22" t="s">
        <v>156</v>
      </c>
      <c r="AU438" s="22" t="s">
        <v>84</v>
      </c>
      <c r="AY438" s="22" t="s">
        <v>154</v>
      </c>
      <c r="BE438" s="201">
        <f t="shared" si="14"/>
        <v>0</v>
      </c>
      <c r="BF438" s="201">
        <f t="shared" si="15"/>
        <v>0</v>
      </c>
      <c r="BG438" s="201">
        <f t="shared" si="16"/>
        <v>0</v>
      </c>
      <c r="BH438" s="201">
        <f t="shared" si="17"/>
        <v>0</v>
      </c>
      <c r="BI438" s="201">
        <f t="shared" si="18"/>
        <v>0</v>
      </c>
      <c r="BJ438" s="22" t="s">
        <v>82</v>
      </c>
      <c r="BK438" s="201">
        <f t="shared" si="19"/>
        <v>0</v>
      </c>
      <c r="BL438" s="22" t="s">
        <v>236</v>
      </c>
      <c r="BM438" s="22" t="s">
        <v>850</v>
      </c>
    </row>
    <row r="439" spans="2:65" s="1" customFormat="1" ht="25.5" customHeight="1">
      <c r="B439" s="39"/>
      <c r="C439" s="190" t="s">
        <v>851</v>
      </c>
      <c r="D439" s="190" t="s">
        <v>156</v>
      </c>
      <c r="E439" s="191" t="s">
        <v>852</v>
      </c>
      <c r="F439" s="192" t="s">
        <v>853</v>
      </c>
      <c r="G439" s="193" t="s">
        <v>371</v>
      </c>
      <c r="H439" s="194">
        <v>1</v>
      </c>
      <c r="I439" s="195"/>
      <c r="J439" s="196">
        <f t="shared" si="10"/>
        <v>0</v>
      </c>
      <c r="K439" s="192" t="s">
        <v>21</v>
      </c>
      <c r="L439" s="59"/>
      <c r="M439" s="197" t="s">
        <v>21</v>
      </c>
      <c r="N439" s="198" t="s">
        <v>45</v>
      </c>
      <c r="O439" s="40"/>
      <c r="P439" s="199">
        <f t="shared" si="11"/>
        <v>0</v>
      </c>
      <c r="Q439" s="199">
        <v>0</v>
      </c>
      <c r="R439" s="199">
        <f t="shared" si="12"/>
        <v>0</v>
      </c>
      <c r="S439" s="199">
        <v>0</v>
      </c>
      <c r="T439" s="200">
        <f t="shared" si="13"/>
        <v>0</v>
      </c>
      <c r="AR439" s="22" t="s">
        <v>236</v>
      </c>
      <c r="AT439" s="22" t="s">
        <v>156</v>
      </c>
      <c r="AU439" s="22" t="s">
        <v>84</v>
      </c>
      <c r="AY439" s="22" t="s">
        <v>154</v>
      </c>
      <c r="BE439" s="201">
        <f t="shared" si="14"/>
        <v>0</v>
      </c>
      <c r="BF439" s="201">
        <f t="shared" si="15"/>
        <v>0</v>
      </c>
      <c r="BG439" s="201">
        <f t="shared" si="16"/>
        <v>0</v>
      </c>
      <c r="BH439" s="201">
        <f t="shared" si="17"/>
        <v>0</v>
      </c>
      <c r="BI439" s="201">
        <f t="shared" si="18"/>
        <v>0</v>
      </c>
      <c r="BJ439" s="22" t="s">
        <v>82</v>
      </c>
      <c r="BK439" s="201">
        <f t="shared" si="19"/>
        <v>0</v>
      </c>
      <c r="BL439" s="22" t="s">
        <v>236</v>
      </c>
      <c r="BM439" s="22" t="s">
        <v>854</v>
      </c>
    </row>
    <row r="440" spans="2:65" s="1" customFormat="1" ht="38.25" customHeight="1">
      <c r="B440" s="39"/>
      <c r="C440" s="190" t="s">
        <v>855</v>
      </c>
      <c r="D440" s="190" t="s">
        <v>156</v>
      </c>
      <c r="E440" s="191" t="s">
        <v>856</v>
      </c>
      <c r="F440" s="192" t="s">
        <v>857</v>
      </c>
      <c r="G440" s="193" t="s">
        <v>223</v>
      </c>
      <c r="H440" s="194">
        <v>5</v>
      </c>
      <c r="I440" s="195"/>
      <c r="J440" s="196">
        <f t="shared" si="10"/>
        <v>0</v>
      </c>
      <c r="K440" s="192" t="s">
        <v>160</v>
      </c>
      <c r="L440" s="59"/>
      <c r="M440" s="197" t="s">
        <v>21</v>
      </c>
      <c r="N440" s="198" t="s">
        <v>45</v>
      </c>
      <c r="O440" s="40"/>
      <c r="P440" s="199">
        <f t="shared" si="11"/>
        <v>0</v>
      </c>
      <c r="Q440" s="199">
        <v>0</v>
      </c>
      <c r="R440" s="199">
        <f t="shared" si="12"/>
        <v>0</v>
      </c>
      <c r="S440" s="199">
        <v>0</v>
      </c>
      <c r="T440" s="200">
        <f t="shared" si="13"/>
        <v>0</v>
      </c>
      <c r="AR440" s="22" t="s">
        <v>236</v>
      </c>
      <c r="AT440" s="22" t="s">
        <v>156</v>
      </c>
      <c r="AU440" s="22" t="s">
        <v>84</v>
      </c>
      <c r="AY440" s="22" t="s">
        <v>154</v>
      </c>
      <c r="BE440" s="201">
        <f t="shared" si="14"/>
        <v>0</v>
      </c>
      <c r="BF440" s="201">
        <f t="shared" si="15"/>
        <v>0</v>
      </c>
      <c r="BG440" s="201">
        <f t="shared" si="16"/>
        <v>0</v>
      </c>
      <c r="BH440" s="201">
        <f t="shared" si="17"/>
        <v>0</v>
      </c>
      <c r="BI440" s="201">
        <f t="shared" si="18"/>
        <v>0</v>
      </c>
      <c r="BJ440" s="22" t="s">
        <v>82</v>
      </c>
      <c r="BK440" s="201">
        <f t="shared" si="19"/>
        <v>0</v>
      </c>
      <c r="BL440" s="22" t="s">
        <v>236</v>
      </c>
      <c r="BM440" s="22" t="s">
        <v>858</v>
      </c>
    </row>
    <row r="441" spans="2:63" s="10" customFormat="1" ht="29.85" customHeight="1">
      <c r="B441" s="174"/>
      <c r="C441" s="175"/>
      <c r="D441" s="176" t="s">
        <v>73</v>
      </c>
      <c r="E441" s="188" t="s">
        <v>859</v>
      </c>
      <c r="F441" s="188" t="s">
        <v>860</v>
      </c>
      <c r="G441" s="175"/>
      <c r="H441" s="175"/>
      <c r="I441" s="178"/>
      <c r="J441" s="189">
        <f>BK441</f>
        <v>0</v>
      </c>
      <c r="K441" s="175"/>
      <c r="L441" s="180"/>
      <c r="M441" s="181"/>
      <c r="N441" s="182"/>
      <c r="O441" s="182"/>
      <c r="P441" s="183">
        <f>SUM(P442:P444)</f>
        <v>0</v>
      </c>
      <c r="Q441" s="182"/>
      <c r="R441" s="183">
        <f>SUM(R442:R444)</f>
        <v>0</v>
      </c>
      <c r="S441" s="182"/>
      <c r="T441" s="184">
        <f>SUM(T442:T444)</f>
        <v>0</v>
      </c>
      <c r="AR441" s="185" t="s">
        <v>84</v>
      </c>
      <c r="AT441" s="186" t="s">
        <v>73</v>
      </c>
      <c r="AU441" s="186" t="s">
        <v>82</v>
      </c>
      <c r="AY441" s="185" t="s">
        <v>154</v>
      </c>
      <c r="BK441" s="187">
        <f>SUM(BK442:BK444)</f>
        <v>0</v>
      </c>
    </row>
    <row r="442" spans="2:65" s="1" customFormat="1" ht="25.5" customHeight="1">
      <c r="B442" s="39"/>
      <c r="C442" s="190" t="s">
        <v>861</v>
      </c>
      <c r="D442" s="190" t="s">
        <v>156</v>
      </c>
      <c r="E442" s="191" t="s">
        <v>862</v>
      </c>
      <c r="F442" s="192" t="s">
        <v>863</v>
      </c>
      <c r="G442" s="193" t="s">
        <v>303</v>
      </c>
      <c r="H442" s="194">
        <v>1</v>
      </c>
      <c r="I442" s="195"/>
      <c r="J442" s="196">
        <f>ROUND(I442*H442,2)</f>
        <v>0</v>
      </c>
      <c r="K442" s="192" t="s">
        <v>21</v>
      </c>
      <c r="L442" s="59"/>
      <c r="M442" s="197" t="s">
        <v>21</v>
      </c>
      <c r="N442" s="198" t="s">
        <v>45</v>
      </c>
      <c r="O442" s="40"/>
      <c r="P442" s="199">
        <f>O442*H442</f>
        <v>0</v>
      </c>
      <c r="Q442" s="199">
        <v>0</v>
      </c>
      <c r="R442" s="199">
        <f>Q442*H442</f>
        <v>0</v>
      </c>
      <c r="S442" s="199">
        <v>0</v>
      </c>
      <c r="T442" s="200">
        <f>S442*H442</f>
        <v>0</v>
      </c>
      <c r="AR442" s="22" t="s">
        <v>236</v>
      </c>
      <c r="AT442" s="22" t="s">
        <v>156</v>
      </c>
      <c r="AU442" s="22" t="s">
        <v>84</v>
      </c>
      <c r="AY442" s="22" t="s">
        <v>154</v>
      </c>
      <c r="BE442" s="201">
        <f>IF(N442="základní",J442,0)</f>
        <v>0</v>
      </c>
      <c r="BF442" s="201">
        <f>IF(N442="snížená",J442,0)</f>
        <v>0</v>
      </c>
      <c r="BG442" s="201">
        <f>IF(N442="zákl. přenesená",J442,0)</f>
        <v>0</v>
      </c>
      <c r="BH442" s="201">
        <f>IF(N442="sníž. přenesená",J442,0)</f>
        <v>0</v>
      </c>
      <c r="BI442" s="201">
        <f>IF(N442="nulová",J442,0)</f>
        <v>0</v>
      </c>
      <c r="BJ442" s="22" t="s">
        <v>82</v>
      </c>
      <c r="BK442" s="201">
        <f>ROUND(I442*H442,2)</f>
        <v>0</v>
      </c>
      <c r="BL442" s="22" t="s">
        <v>236</v>
      </c>
      <c r="BM442" s="22" t="s">
        <v>864</v>
      </c>
    </row>
    <row r="443" spans="2:65" s="1" customFormat="1" ht="25.5" customHeight="1">
      <c r="B443" s="39"/>
      <c r="C443" s="190" t="s">
        <v>865</v>
      </c>
      <c r="D443" s="190" t="s">
        <v>156</v>
      </c>
      <c r="E443" s="191" t="s">
        <v>866</v>
      </c>
      <c r="F443" s="192" t="s">
        <v>867</v>
      </c>
      <c r="G443" s="193" t="s">
        <v>303</v>
      </c>
      <c r="H443" s="194">
        <v>1</v>
      </c>
      <c r="I443" s="195"/>
      <c r="J443" s="196">
        <f>ROUND(I443*H443,2)</f>
        <v>0</v>
      </c>
      <c r="K443" s="192" t="s">
        <v>21</v>
      </c>
      <c r="L443" s="59"/>
      <c r="M443" s="197" t="s">
        <v>21</v>
      </c>
      <c r="N443" s="198" t="s">
        <v>45</v>
      </c>
      <c r="O443" s="40"/>
      <c r="P443" s="199">
        <f>O443*H443</f>
        <v>0</v>
      </c>
      <c r="Q443" s="199">
        <v>0</v>
      </c>
      <c r="R443" s="199">
        <f>Q443*H443</f>
        <v>0</v>
      </c>
      <c r="S443" s="199">
        <v>0</v>
      </c>
      <c r="T443" s="200">
        <f>S443*H443</f>
        <v>0</v>
      </c>
      <c r="AR443" s="22" t="s">
        <v>236</v>
      </c>
      <c r="AT443" s="22" t="s">
        <v>156</v>
      </c>
      <c r="AU443" s="22" t="s">
        <v>84</v>
      </c>
      <c r="AY443" s="22" t="s">
        <v>154</v>
      </c>
      <c r="BE443" s="201">
        <f>IF(N443="základní",J443,0)</f>
        <v>0</v>
      </c>
      <c r="BF443" s="201">
        <f>IF(N443="snížená",J443,0)</f>
        <v>0</v>
      </c>
      <c r="BG443" s="201">
        <f>IF(N443="zákl. přenesená",J443,0)</f>
        <v>0</v>
      </c>
      <c r="BH443" s="201">
        <f>IF(N443="sníž. přenesená",J443,0)</f>
        <v>0</v>
      </c>
      <c r="BI443" s="201">
        <f>IF(N443="nulová",J443,0)</f>
        <v>0</v>
      </c>
      <c r="BJ443" s="22" t="s">
        <v>82</v>
      </c>
      <c r="BK443" s="201">
        <f>ROUND(I443*H443,2)</f>
        <v>0</v>
      </c>
      <c r="BL443" s="22" t="s">
        <v>236</v>
      </c>
      <c r="BM443" s="22" t="s">
        <v>868</v>
      </c>
    </row>
    <row r="444" spans="2:65" s="1" customFormat="1" ht="38.25" customHeight="1">
      <c r="B444" s="39"/>
      <c r="C444" s="190" t="s">
        <v>869</v>
      </c>
      <c r="D444" s="190" t="s">
        <v>156</v>
      </c>
      <c r="E444" s="191" t="s">
        <v>870</v>
      </c>
      <c r="F444" s="192" t="s">
        <v>871</v>
      </c>
      <c r="G444" s="193" t="s">
        <v>223</v>
      </c>
      <c r="H444" s="194">
        <v>0.5</v>
      </c>
      <c r="I444" s="195"/>
      <c r="J444" s="196">
        <f>ROUND(I444*H444,2)</f>
        <v>0</v>
      </c>
      <c r="K444" s="192" t="s">
        <v>160</v>
      </c>
      <c r="L444" s="59"/>
      <c r="M444" s="197" t="s">
        <v>21</v>
      </c>
      <c r="N444" s="198" t="s">
        <v>45</v>
      </c>
      <c r="O444" s="40"/>
      <c r="P444" s="199">
        <f>O444*H444</f>
        <v>0</v>
      </c>
      <c r="Q444" s="199">
        <v>0</v>
      </c>
      <c r="R444" s="199">
        <f>Q444*H444</f>
        <v>0</v>
      </c>
      <c r="S444" s="199">
        <v>0</v>
      </c>
      <c r="T444" s="200">
        <f>S444*H444</f>
        <v>0</v>
      </c>
      <c r="AR444" s="22" t="s">
        <v>236</v>
      </c>
      <c r="AT444" s="22" t="s">
        <v>156</v>
      </c>
      <c r="AU444" s="22" t="s">
        <v>84</v>
      </c>
      <c r="AY444" s="22" t="s">
        <v>154</v>
      </c>
      <c r="BE444" s="201">
        <f>IF(N444="základní",J444,0)</f>
        <v>0</v>
      </c>
      <c r="BF444" s="201">
        <f>IF(N444="snížená",J444,0)</f>
        <v>0</v>
      </c>
      <c r="BG444" s="201">
        <f>IF(N444="zákl. přenesená",J444,0)</f>
        <v>0</v>
      </c>
      <c r="BH444" s="201">
        <f>IF(N444="sníž. přenesená",J444,0)</f>
        <v>0</v>
      </c>
      <c r="BI444" s="201">
        <f>IF(N444="nulová",J444,0)</f>
        <v>0</v>
      </c>
      <c r="BJ444" s="22" t="s">
        <v>82</v>
      </c>
      <c r="BK444" s="201">
        <f>ROUND(I444*H444,2)</f>
        <v>0</v>
      </c>
      <c r="BL444" s="22" t="s">
        <v>236</v>
      </c>
      <c r="BM444" s="22" t="s">
        <v>872</v>
      </c>
    </row>
    <row r="445" spans="2:63" s="10" customFormat="1" ht="29.85" customHeight="1">
      <c r="B445" s="174"/>
      <c r="C445" s="175"/>
      <c r="D445" s="176" t="s">
        <v>73</v>
      </c>
      <c r="E445" s="188" t="s">
        <v>873</v>
      </c>
      <c r="F445" s="188" t="s">
        <v>874</v>
      </c>
      <c r="G445" s="175"/>
      <c r="H445" s="175"/>
      <c r="I445" s="178"/>
      <c r="J445" s="189">
        <f>BK445</f>
        <v>0</v>
      </c>
      <c r="K445" s="175"/>
      <c r="L445" s="180"/>
      <c r="M445" s="181"/>
      <c r="N445" s="182"/>
      <c r="O445" s="182"/>
      <c r="P445" s="183">
        <f>SUM(P446:P459)</f>
        <v>0</v>
      </c>
      <c r="Q445" s="182"/>
      <c r="R445" s="183">
        <f>SUM(R446:R459)</f>
        <v>1.094848</v>
      </c>
      <c r="S445" s="182"/>
      <c r="T445" s="184">
        <f>SUM(T446:T459)</f>
        <v>12.475499999999998</v>
      </c>
      <c r="AR445" s="185" t="s">
        <v>84</v>
      </c>
      <c r="AT445" s="186" t="s">
        <v>73</v>
      </c>
      <c r="AU445" s="186" t="s">
        <v>82</v>
      </c>
      <c r="AY445" s="185" t="s">
        <v>154</v>
      </c>
      <c r="BK445" s="187">
        <f>SUM(BK446:BK459)</f>
        <v>0</v>
      </c>
    </row>
    <row r="446" spans="2:65" s="1" customFormat="1" ht="25.5" customHeight="1">
      <c r="B446" s="39"/>
      <c r="C446" s="190" t="s">
        <v>875</v>
      </c>
      <c r="D446" s="190" t="s">
        <v>156</v>
      </c>
      <c r="E446" s="191" t="s">
        <v>876</v>
      </c>
      <c r="F446" s="192" t="s">
        <v>877</v>
      </c>
      <c r="G446" s="193" t="s">
        <v>376</v>
      </c>
      <c r="H446" s="194">
        <v>190</v>
      </c>
      <c r="I446" s="195"/>
      <c r="J446" s="196">
        <f>ROUND(I446*H446,2)</f>
        <v>0</v>
      </c>
      <c r="K446" s="192" t="s">
        <v>160</v>
      </c>
      <c r="L446" s="59"/>
      <c r="M446" s="197" t="s">
        <v>21</v>
      </c>
      <c r="N446" s="198" t="s">
        <v>45</v>
      </c>
      <c r="O446" s="40"/>
      <c r="P446" s="199">
        <f>O446*H446</f>
        <v>0</v>
      </c>
      <c r="Q446" s="199">
        <v>0.00046</v>
      </c>
      <c r="R446" s="199">
        <f>Q446*H446</f>
        <v>0.0874</v>
      </c>
      <c r="S446" s="199">
        <v>0</v>
      </c>
      <c r="T446" s="200">
        <f>S446*H446</f>
        <v>0</v>
      </c>
      <c r="AR446" s="22" t="s">
        <v>236</v>
      </c>
      <c r="AT446" s="22" t="s">
        <v>156</v>
      </c>
      <c r="AU446" s="22" t="s">
        <v>84</v>
      </c>
      <c r="AY446" s="22" t="s">
        <v>154</v>
      </c>
      <c r="BE446" s="201">
        <f>IF(N446="základní",J446,0)</f>
        <v>0</v>
      </c>
      <c r="BF446" s="201">
        <f>IF(N446="snížená",J446,0)</f>
        <v>0</v>
      </c>
      <c r="BG446" s="201">
        <f>IF(N446="zákl. přenesená",J446,0)</f>
        <v>0</v>
      </c>
      <c r="BH446" s="201">
        <f>IF(N446="sníž. přenesená",J446,0)</f>
        <v>0</v>
      </c>
      <c r="BI446" s="201">
        <f>IF(N446="nulová",J446,0)</f>
        <v>0</v>
      </c>
      <c r="BJ446" s="22" t="s">
        <v>82</v>
      </c>
      <c r="BK446" s="201">
        <f>ROUND(I446*H446,2)</f>
        <v>0</v>
      </c>
      <c r="BL446" s="22" t="s">
        <v>236</v>
      </c>
      <c r="BM446" s="22" t="s">
        <v>878</v>
      </c>
    </row>
    <row r="447" spans="2:51" s="11" customFormat="1" ht="13.5">
      <c r="B447" s="202"/>
      <c r="C447" s="203"/>
      <c r="D447" s="204" t="s">
        <v>167</v>
      </c>
      <c r="E447" s="205" t="s">
        <v>21</v>
      </c>
      <c r="F447" s="206" t="s">
        <v>879</v>
      </c>
      <c r="G447" s="203"/>
      <c r="H447" s="207">
        <v>220</v>
      </c>
      <c r="I447" s="208"/>
      <c r="J447" s="203"/>
      <c r="K447" s="203"/>
      <c r="L447" s="209"/>
      <c r="M447" s="210"/>
      <c r="N447" s="211"/>
      <c r="O447" s="211"/>
      <c r="P447" s="211"/>
      <c r="Q447" s="211"/>
      <c r="R447" s="211"/>
      <c r="S447" s="211"/>
      <c r="T447" s="212"/>
      <c r="AT447" s="213" t="s">
        <v>167</v>
      </c>
      <c r="AU447" s="213" t="s">
        <v>84</v>
      </c>
      <c r="AV447" s="11" t="s">
        <v>84</v>
      </c>
      <c r="AW447" s="11" t="s">
        <v>37</v>
      </c>
      <c r="AX447" s="11" t="s">
        <v>74</v>
      </c>
      <c r="AY447" s="213" t="s">
        <v>154</v>
      </c>
    </row>
    <row r="448" spans="2:51" s="11" customFormat="1" ht="13.5">
      <c r="B448" s="202"/>
      <c r="C448" s="203"/>
      <c r="D448" s="204" t="s">
        <v>167</v>
      </c>
      <c r="E448" s="205" t="s">
        <v>21</v>
      </c>
      <c r="F448" s="206" t="s">
        <v>880</v>
      </c>
      <c r="G448" s="203"/>
      <c r="H448" s="207">
        <v>-30</v>
      </c>
      <c r="I448" s="208"/>
      <c r="J448" s="203"/>
      <c r="K448" s="203"/>
      <c r="L448" s="209"/>
      <c r="M448" s="210"/>
      <c r="N448" s="211"/>
      <c r="O448" s="211"/>
      <c r="P448" s="211"/>
      <c r="Q448" s="211"/>
      <c r="R448" s="211"/>
      <c r="S448" s="211"/>
      <c r="T448" s="212"/>
      <c r="AT448" s="213" t="s">
        <v>167</v>
      </c>
      <c r="AU448" s="213" t="s">
        <v>84</v>
      </c>
      <c r="AV448" s="11" t="s">
        <v>84</v>
      </c>
      <c r="AW448" s="11" t="s">
        <v>37</v>
      </c>
      <c r="AX448" s="11" t="s">
        <v>74</v>
      </c>
      <c r="AY448" s="213" t="s">
        <v>154</v>
      </c>
    </row>
    <row r="449" spans="2:51" s="12" customFormat="1" ht="13.5">
      <c r="B449" s="214"/>
      <c r="C449" s="215"/>
      <c r="D449" s="204" t="s">
        <v>167</v>
      </c>
      <c r="E449" s="216" t="s">
        <v>21</v>
      </c>
      <c r="F449" s="217" t="s">
        <v>170</v>
      </c>
      <c r="G449" s="215"/>
      <c r="H449" s="218">
        <v>190</v>
      </c>
      <c r="I449" s="219"/>
      <c r="J449" s="215"/>
      <c r="K449" s="215"/>
      <c r="L449" s="220"/>
      <c r="M449" s="221"/>
      <c r="N449" s="222"/>
      <c r="O449" s="222"/>
      <c r="P449" s="222"/>
      <c r="Q449" s="222"/>
      <c r="R449" s="222"/>
      <c r="S449" s="222"/>
      <c r="T449" s="223"/>
      <c r="AT449" s="224" t="s">
        <v>167</v>
      </c>
      <c r="AU449" s="224" t="s">
        <v>84</v>
      </c>
      <c r="AV449" s="12" t="s">
        <v>161</v>
      </c>
      <c r="AW449" s="12" t="s">
        <v>37</v>
      </c>
      <c r="AX449" s="12" t="s">
        <v>82</v>
      </c>
      <c r="AY449" s="224" t="s">
        <v>154</v>
      </c>
    </row>
    <row r="450" spans="2:65" s="1" customFormat="1" ht="16.5" customHeight="1">
      <c r="B450" s="39"/>
      <c r="C450" s="225" t="s">
        <v>881</v>
      </c>
      <c r="D450" s="225" t="s">
        <v>237</v>
      </c>
      <c r="E450" s="226" t="s">
        <v>882</v>
      </c>
      <c r="F450" s="227" t="s">
        <v>883</v>
      </c>
      <c r="G450" s="228" t="s">
        <v>371</v>
      </c>
      <c r="H450" s="229">
        <v>696</v>
      </c>
      <c r="I450" s="230"/>
      <c r="J450" s="231">
        <f>ROUND(I450*H450,2)</f>
        <v>0</v>
      </c>
      <c r="K450" s="227" t="s">
        <v>160</v>
      </c>
      <c r="L450" s="232"/>
      <c r="M450" s="233" t="s">
        <v>21</v>
      </c>
      <c r="N450" s="234" t="s">
        <v>45</v>
      </c>
      <c r="O450" s="40"/>
      <c r="P450" s="199">
        <f>O450*H450</f>
        <v>0</v>
      </c>
      <c r="Q450" s="199">
        <v>0.00036</v>
      </c>
      <c r="R450" s="199">
        <f>Q450*H450</f>
        <v>0.25056</v>
      </c>
      <c r="S450" s="199">
        <v>0</v>
      </c>
      <c r="T450" s="200">
        <f>S450*H450</f>
        <v>0</v>
      </c>
      <c r="AR450" s="22" t="s">
        <v>326</v>
      </c>
      <c r="AT450" s="22" t="s">
        <v>237</v>
      </c>
      <c r="AU450" s="22" t="s">
        <v>84</v>
      </c>
      <c r="AY450" s="22" t="s">
        <v>154</v>
      </c>
      <c r="BE450" s="201">
        <f>IF(N450="základní",J450,0)</f>
        <v>0</v>
      </c>
      <c r="BF450" s="201">
        <f>IF(N450="snížená",J450,0)</f>
        <v>0</v>
      </c>
      <c r="BG450" s="201">
        <f>IF(N450="zákl. přenesená",J450,0)</f>
        <v>0</v>
      </c>
      <c r="BH450" s="201">
        <f>IF(N450="sníž. přenesená",J450,0)</f>
        <v>0</v>
      </c>
      <c r="BI450" s="201">
        <f>IF(N450="nulová",J450,0)</f>
        <v>0</v>
      </c>
      <c r="BJ450" s="22" t="s">
        <v>82</v>
      </c>
      <c r="BK450" s="201">
        <f>ROUND(I450*H450,2)</f>
        <v>0</v>
      </c>
      <c r="BL450" s="22" t="s">
        <v>236</v>
      </c>
      <c r="BM450" s="22" t="s">
        <v>884</v>
      </c>
    </row>
    <row r="451" spans="2:51" s="11" customFormat="1" ht="13.5">
      <c r="B451" s="202"/>
      <c r="C451" s="203"/>
      <c r="D451" s="204" t="s">
        <v>167</v>
      </c>
      <c r="E451" s="203"/>
      <c r="F451" s="206" t="s">
        <v>885</v>
      </c>
      <c r="G451" s="203"/>
      <c r="H451" s="207">
        <v>696</v>
      </c>
      <c r="I451" s="208"/>
      <c r="J451" s="203"/>
      <c r="K451" s="203"/>
      <c r="L451" s="209"/>
      <c r="M451" s="210"/>
      <c r="N451" s="211"/>
      <c r="O451" s="211"/>
      <c r="P451" s="211"/>
      <c r="Q451" s="211"/>
      <c r="R451" s="211"/>
      <c r="S451" s="211"/>
      <c r="T451" s="212"/>
      <c r="AT451" s="213" t="s">
        <v>167</v>
      </c>
      <c r="AU451" s="213" t="s">
        <v>84</v>
      </c>
      <c r="AV451" s="11" t="s">
        <v>84</v>
      </c>
      <c r="AW451" s="11" t="s">
        <v>6</v>
      </c>
      <c r="AX451" s="11" t="s">
        <v>82</v>
      </c>
      <c r="AY451" s="213" t="s">
        <v>154</v>
      </c>
    </row>
    <row r="452" spans="2:65" s="1" customFormat="1" ht="16.5" customHeight="1">
      <c r="B452" s="39"/>
      <c r="C452" s="190" t="s">
        <v>886</v>
      </c>
      <c r="D452" s="190" t="s">
        <v>156</v>
      </c>
      <c r="E452" s="191" t="s">
        <v>887</v>
      </c>
      <c r="F452" s="192" t="s">
        <v>888</v>
      </c>
      <c r="G452" s="193" t="s">
        <v>159</v>
      </c>
      <c r="H452" s="194">
        <v>150</v>
      </c>
      <c r="I452" s="195"/>
      <c r="J452" s="196">
        <f>ROUND(I452*H452,2)</f>
        <v>0</v>
      </c>
      <c r="K452" s="192" t="s">
        <v>160</v>
      </c>
      <c r="L452" s="59"/>
      <c r="M452" s="197" t="s">
        <v>21</v>
      </c>
      <c r="N452" s="198" t="s">
        <v>45</v>
      </c>
      <c r="O452" s="40"/>
      <c r="P452" s="199">
        <f>O452*H452</f>
        <v>0</v>
      </c>
      <c r="Q452" s="199">
        <v>0</v>
      </c>
      <c r="R452" s="199">
        <f>Q452*H452</f>
        <v>0</v>
      </c>
      <c r="S452" s="199">
        <v>0.08317</v>
      </c>
      <c r="T452" s="200">
        <f>S452*H452</f>
        <v>12.475499999999998</v>
      </c>
      <c r="AR452" s="22" t="s">
        <v>236</v>
      </c>
      <c r="AT452" s="22" t="s">
        <v>156</v>
      </c>
      <c r="AU452" s="22" t="s">
        <v>84</v>
      </c>
      <c r="AY452" s="22" t="s">
        <v>154</v>
      </c>
      <c r="BE452" s="201">
        <f>IF(N452="základní",J452,0)</f>
        <v>0</v>
      </c>
      <c r="BF452" s="201">
        <f>IF(N452="snížená",J452,0)</f>
        <v>0</v>
      </c>
      <c r="BG452" s="201">
        <f>IF(N452="zákl. přenesená",J452,0)</f>
        <v>0</v>
      </c>
      <c r="BH452" s="201">
        <f>IF(N452="sníž. přenesená",J452,0)</f>
        <v>0</v>
      </c>
      <c r="BI452" s="201">
        <f>IF(N452="nulová",J452,0)</f>
        <v>0</v>
      </c>
      <c r="BJ452" s="22" t="s">
        <v>82</v>
      </c>
      <c r="BK452" s="201">
        <f>ROUND(I452*H452,2)</f>
        <v>0</v>
      </c>
      <c r="BL452" s="22" t="s">
        <v>236</v>
      </c>
      <c r="BM452" s="22" t="s">
        <v>889</v>
      </c>
    </row>
    <row r="453" spans="2:65" s="1" customFormat="1" ht="25.5" customHeight="1">
      <c r="B453" s="39"/>
      <c r="C453" s="190" t="s">
        <v>890</v>
      </c>
      <c r="D453" s="190" t="s">
        <v>156</v>
      </c>
      <c r="E453" s="191" t="s">
        <v>891</v>
      </c>
      <c r="F453" s="192" t="s">
        <v>892</v>
      </c>
      <c r="G453" s="193" t="s">
        <v>159</v>
      </c>
      <c r="H453" s="194">
        <v>206.8</v>
      </c>
      <c r="I453" s="195"/>
      <c r="J453" s="196">
        <f>ROUND(I453*H453,2)</f>
        <v>0</v>
      </c>
      <c r="K453" s="192" t="s">
        <v>160</v>
      </c>
      <c r="L453" s="59"/>
      <c r="M453" s="197" t="s">
        <v>21</v>
      </c>
      <c r="N453" s="198" t="s">
        <v>45</v>
      </c>
      <c r="O453" s="40"/>
      <c r="P453" s="199">
        <f>O453*H453</f>
        <v>0</v>
      </c>
      <c r="Q453" s="199">
        <v>0.00366</v>
      </c>
      <c r="R453" s="199">
        <f>Q453*H453</f>
        <v>0.756888</v>
      </c>
      <c r="S453" s="199">
        <v>0</v>
      </c>
      <c r="T453" s="200">
        <f>S453*H453</f>
        <v>0</v>
      </c>
      <c r="AR453" s="22" t="s">
        <v>236</v>
      </c>
      <c r="AT453" s="22" t="s">
        <v>156</v>
      </c>
      <c r="AU453" s="22" t="s">
        <v>84</v>
      </c>
      <c r="AY453" s="22" t="s">
        <v>154</v>
      </c>
      <c r="BE453" s="201">
        <f>IF(N453="základní",J453,0)</f>
        <v>0</v>
      </c>
      <c r="BF453" s="201">
        <f>IF(N453="snížená",J453,0)</f>
        <v>0</v>
      </c>
      <c r="BG453" s="201">
        <f>IF(N453="zákl. přenesená",J453,0)</f>
        <v>0</v>
      </c>
      <c r="BH453" s="201">
        <f>IF(N453="sníž. přenesená",J453,0)</f>
        <v>0</v>
      </c>
      <c r="BI453" s="201">
        <f>IF(N453="nulová",J453,0)</f>
        <v>0</v>
      </c>
      <c r="BJ453" s="22" t="s">
        <v>82</v>
      </c>
      <c r="BK453" s="201">
        <f>ROUND(I453*H453,2)</f>
        <v>0</v>
      </c>
      <c r="BL453" s="22" t="s">
        <v>236</v>
      </c>
      <c r="BM453" s="22" t="s">
        <v>893</v>
      </c>
    </row>
    <row r="454" spans="2:51" s="11" customFormat="1" ht="13.5">
      <c r="B454" s="202"/>
      <c r="C454" s="203"/>
      <c r="D454" s="204" t="s">
        <v>167</v>
      </c>
      <c r="E454" s="205" t="s">
        <v>21</v>
      </c>
      <c r="F454" s="206" t="s">
        <v>894</v>
      </c>
      <c r="G454" s="203"/>
      <c r="H454" s="207">
        <v>248</v>
      </c>
      <c r="I454" s="208"/>
      <c r="J454" s="203"/>
      <c r="K454" s="203"/>
      <c r="L454" s="209"/>
      <c r="M454" s="210"/>
      <c r="N454" s="211"/>
      <c r="O454" s="211"/>
      <c r="P454" s="211"/>
      <c r="Q454" s="211"/>
      <c r="R454" s="211"/>
      <c r="S454" s="211"/>
      <c r="T454" s="212"/>
      <c r="AT454" s="213" t="s">
        <v>167</v>
      </c>
      <c r="AU454" s="213" t="s">
        <v>84</v>
      </c>
      <c r="AV454" s="11" t="s">
        <v>84</v>
      </c>
      <c r="AW454" s="11" t="s">
        <v>37</v>
      </c>
      <c r="AX454" s="11" t="s">
        <v>74</v>
      </c>
      <c r="AY454" s="213" t="s">
        <v>154</v>
      </c>
    </row>
    <row r="455" spans="2:51" s="11" customFormat="1" ht="13.5">
      <c r="B455" s="202"/>
      <c r="C455" s="203"/>
      <c r="D455" s="204" t="s">
        <v>167</v>
      </c>
      <c r="E455" s="205" t="s">
        <v>21</v>
      </c>
      <c r="F455" s="206" t="s">
        <v>895</v>
      </c>
      <c r="G455" s="203"/>
      <c r="H455" s="207">
        <v>-41.2</v>
      </c>
      <c r="I455" s="208"/>
      <c r="J455" s="203"/>
      <c r="K455" s="203"/>
      <c r="L455" s="209"/>
      <c r="M455" s="210"/>
      <c r="N455" s="211"/>
      <c r="O455" s="211"/>
      <c r="P455" s="211"/>
      <c r="Q455" s="211"/>
      <c r="R455" s="211"/>
      <c r="S455" s="211"/>
      <c r="T455" s="212"/>
      <c r="AT455" s="213" t="s">
        <v>167</v>
      </c>
      <c r="AU455" s="213" t="s">
        <v>84</v>
      </c>
      <c r="AV455" s="11" t="s">
        <v>84</v>
      </c>
      <c r="AW455" s="11" t="s">
        <v>37</v>
      </c>
      <c r="AX455" s="11" t="s">
        <v>74</v>
      </c>
      <c r="AY455" s="213" t="s">
        <v>154</v>
      </c>
    </row>
    <row r="456" spans="2:51" s="12" customFormat="1" ht="13.5">
      <c r="B456" s="214"/>
      <c r="C456" s="215"/>
      <c r="D456" s="204" t="s">
        <v>167</v>
      </c>
      <c r="E456" s="216" t="s">
        <v>21</v>
      </c>
      <c r="F456" s="217" t="s">
        <v>170</v>
      </c>
      <c r="G456" s="215"/>
      <c r="H456" s="218">
        <v>206.8</v>
      </c>
      <c r="I456" s="219"/>
      <c r="J456" s="215"/>
      <c r="K456" s="215"/>
      <c r="L456" s="220"/>
      <c r="M456" s="221"/>
      <c r="N456" s="222"/>
      <c r="O456" s="222"/>
      <c r="P456" s="222"/>
      <c r="Q456" s="222"/>
      <c r="R456" s="222"/>
      <c r="S456" s="222"/>
      <c r="T456" s="223"/>
      <c r="AT456" s="224" t="s">
        <v>167</v>
      </c>
      <c r="AU456" s="224" t="s">
        <v>84</v>
      </c>
      <c r="AV456" s="12" t="s">
        <v>161</v>
      </c>
      <c r="AW456" s="12" t="s">
        <v>37</v>
      </c>
      <c r="AX456" s="12" t="s">
        <v>82</v>
      </c>
      <c r="AY456" s="224" t="s">
        <v>154</v>
      </c>
    </row>
    <row r="457" spans="2:65" s="1" customFormat="1" ht="16.5" customHeight="1">
      <c r="B457" s="39"/>
      <c r="C457" s="225" t="s">
        <v>896</v>
      </c>
      <c r="D457" s="225" t="s">
        <v>237</v>
      </c>
      <c r="E457" s="226" t="s">
        <v>897</v>
      </c>
      <c r="F457" s="227" t="s">
        <v>898</v>
      </c>
      <c r="G457" s="228" t="s">
        <v>159</v>
      </c>
      <c r="H457" s="229">
        <v>227.48</v>
      </c>
      <c r="I457" s="230"/>
      <c r="J457" s="231">
        <f>ROUND(I457*H457,2)</f>
        <v>0</v>
      </c>
      <c r="K457" s="227" t="s">
        <v>21</v>
      </c>
      <c r="L457" s="232"/>
      <c r="M457" s="233" t="s">
        <v>21</v>
      </c>
      <c r="N457" s="234" t="s">
        <v>45</v>
      </c>
      <c r="O457" s="40"/>
      <c r="P457" s="199">
        <f>O457*H457</f>
        <v>0</v>
      </c>
      <c r="Q457" s="199">
        <v>0</v>
      </c>
      <c r="R457" s="199">
        <f>Q457*H457</f>
        <v>0</v>
      </c>
      <c r="S457" s="199">
        <v>0</v>
      </c>
      <c r="T457" s="200">
        <f>S457*H457</f>
        <v>0</v>
      </c>
      <c r="AR457" s="22" t="s">
        <v>326</v>
      </c>
      <c r="AT457" s="22" t="s">
        <v>237</v>
      </c>
      <c r="AU457" s="22" t="s">
        <v>84</v>
      </c>
      <c r="AY457" s="22" t="s">
        <v>154</v>
      </c>
      <c r="BE457" s="201">
        <f>IF(N457="základní",J457,0)</f>
        <v>0</v>
      </c>
      <c r="BF457" s="201">
        <f>IF(N457="snížená",J457,0)</f>
        <v>0</v>
      </c>
      <c r="BG457" s="201">
        <f>IF(N457="zákl. přenesená",J457,0)</f>
        <v>0</v>
      </c>
      <c r="BH457" s="201">
        <f>IF(N457="sníž. přenesená",J457,0)</f>
        <v>0</v>
      </c>
      <c r="BI457" s="201">
        <f>IF(N457="nulová",J457,0)</f>
        <v>0</v>
      </c>
      <c r="BJ457" s="22" t="s">
        <v>82</v>
      </c>
      <c r="BK457" s="201">
        <f>ROUND(I457*H457,2)</f>
        <v>0</v>
      </c>
      <c r="BL457" s="22" t="s">
        <v>236</v>
      </c>
      <c r="BM457" s="22" t="s">
        <v>899</v>
      </c>
    </row>
    <row r="458" spans="2:51" s="11" customFormat="1" ht="13.5">
      <c r="B458" s="202"/>
      <c r="C458" s="203"/>
      <c r="D458" s="204" t="s">
        <v>167</v>
      </c>
      <c r="E458" s="203"/>
      <c r="F458" s="206" t="s">
        <v>900</v>
      </c>
      <c r="G458" s="203"/>
      <c r="H458" s="207">
        <v>227.48</v>
      </c>
      <c r="I458" s="208"/>
      <c r="J458" s="203"/>
      <c r="K458" s="203"/>
      <c r="L458" s="209"/>
      <c r="M458" s="210"/>
      <c r="N458" s="211"/>
      <c r="O458" s="211"/>
      <c r="P458" s="211"/>
      <c r="Q458" s="211"/>
      <c r="R458" s="211"/>
      <c r="S458" s="211"/>
      <c r="T458" s="212"/>
      <c r="AT458" s="213" t="s">
        <v>167</v>
      </c>
      <c r="AU458" s="213" t="s">
        <v>84</v>
      </c>
      <c r="AV458" s="11" t="s">
        <v>84</v>
      </c>
      <c r="AW458" s="11" t="s">
        <v>6</v>
      </c>
      <c r="AX458" s="11" t="s">
        <v>82</v>
      </c>
      <c r="AY458" s="213" t="s">
        <v>154</v>
      </c>
    </row>
    <row r="459" spans="2:65" s="1" customFormat="1" ht="38.25" customHeight="1">
      <c r="B459" s="39"/>
      <c r="C459" s="190" t="s">
        <v>901</v>
      </c>
      <c r="D459" s="190" t="s">
        <v>156</v>
      </c>
      <c r="E459" s="191" t="s">
        <v>902</v>
      </c>
      <c r="F459" s="192" t="s">
        <v>903</v>
      </c>
      <c r="G459" s="193" t="s">
        <v>223</v>
      </c>
      <c r="H459" s="194">
        <v>1.095</v>
      </c>
      <c r="I459" s="195"/>
      <c r="J459" s="196">
        <f>ROUND(I459*H459,2)</f>
        <v>0</v>
      </c>
      <c r="K459" s="192" t="s">
        <v>160</v>
      </c>
      <c r="L459" s="59"/>
      <c r="M459" s="197" t="s">
        <v>21</v>
      </c>
      <c r="N459" s="198" t="s">
        <v>45</v>
      </c>
      <c r="O459" s="40"/>
      <c r="P459" s="199">
        <f>O459*H459</f>
        <v>0</v>
      </c>
      <c r="Q459" s="199">
        <v>0</v>
      </c>
      <c r="R459" s="199">
        <f>Q459*H459</f>
        <v>0</v>
      </c>
      <c r="S459" s="199">
        <v>0</v>
      </c>
      <c r="T459" s="200">
        <f>S459*H459</f>
        <v>0</v>
      </c>
      <c r="AR459" s="22" t="s">
        <v>236</v>
      </c>
      <c r="AT459" s="22" t="s">
        <v>156</v>
      </c>
      <c r="AU459" s="22" t="s">
        <v>84</v>
      </c>
      <c r="AY459" s="22" t="s">
        <v>154</v>
      </c>
      <c r="BE459" s="201">
        <f>IF(N459="základní",J459,0)</f>
        <v>0</v>
      </c>
      <c r="BF459" s="201">
        <f>IF(N459="snížená",J459,0)</f>
        <v>0</v>
      </c>
      <c r="BG459" s="201">
        <f>IF(N459="zákl. přenesená",J459,0)</f>
        <v>0</v>
      </c>
      <c r="BH459" s="201">
        <f>IF(N459="sníž. přenesená",J459,0)</f>
        <v>0</v>
      </c>
      <c r="BI459" s="201">
        <f>IF(N459="nulová",J459,0)</f>
        <v>0</v>
      </c>
      <c r="BJ459" s="22" t="s">
        <v>82</v>
      </c>
      <c r="BK459" s="201">
        <f>ROUND(I459*H459,2)</f>
        <v>0</v>
      </c>
      <c r="BL459" s="22" t="s">
        <v>236</v>
      </c>
      <c r="BM459" s="22" t="s">
        <v>904</v>
      </c>
    </row>
    <row r="460" spans="2:63" s="10" customFormat="1" ht="29.85" customHeight="1">
      <c r="B460" s="174"/>
      <c r="C460" s="175"/>
      <c r="D460" s="176" t="s">
        <v>73</v>
      </c>
      <c r="E460" s="188" t="s">
        <v>905</v>
      </c>
      <c r="F460" s="188" t="s">
        <v>906</v>
      </c>
      <c r="G460" s="175"/>
      <c r="H460" s="175"/>
      <c r="I460" s="178"/>
      <c r="J460" s="189">
        <f>BK460</f>
        <v>0</v>
      </c>
      <c r="K460" s="175"/>
      <c r="L460" s="180"/>
      <c r="M460" s="181"/>
      <c r="N460" s="182"/>
      <c r="O460" s="182"/>
      <c r="P460" s="183">
        <f>SUM(P461:P468)</f>
        <v>0</v>
      </c>
      <c r="Q460" s="182"/>
      <c r="R460" s="183">
        <f>SUM(R461:R468)</f>
        <v>0.5103875</v>
      </c>
      <c r="S460" s="182"/>
      <c r="T460" s="184">
        <f>SUM(T461:T468)</f>
        <v>0</v>
      </c>
      <c r="AR460" s="185" t="s">
        <v>84</v>
      </c>
      <c r="AT460" s="186" t="s">
        <v>73</v>
      </c>
      <c r="AU460" s="186" t="s">
        <v>82</v>
      </c>
      <c r="AY460" s="185" t="s">
        <v>154</v>
      </c>
      <c r="BK460" s="187">
        <f>SUM(BK461:BK468)</f>
        <v>0</v>
      </c>
    </row>
    <row r="461" spans="2:65" s="1" customFormat="1" ht="16.5" customHeight="1">
      <c r="B461" s="39"/>
      <c r="C461" s="190" t="s">
        <v>907</v>
      </c>
      <c r="D461" s="190" t="s">
        <v>156</v>
      </c>
      <c r="E461" s="191" t="s">
        <v>908</v>
      </c>
      <c r="F461" s="192" t="s">
        <v>909</v>
      </c>
      <c r="G461" s="193" t="s">
        <v>376</v>
      </c>
      <c r="H461" s="194">
        <v>158</v>
      </c>
      <c r="I461" s="195"/>
      <c r="J461" s="196">
        <f>ROUND(I461*H461,2)</f>
        <v>0</v>
      </c>
      <c r="K461" s="192" t="s">
        <v>21</v>
      </c>
      <c r="L461" s="59"/>
      <c r="M461" s="197" t="s">
        <v>21</v>
      </c>
      <c r="N461" s="198" t="s">
        <v>45</v>
      </c>
      <c r="O461" s="40"/>
      <c r="P461" s="199">
        <f>O461*H461</f>
        <v>0</v>
      </c>
      <c r="Q461" s="199">
        <v>0</v>
      </c>
      <c r="R461" s="199">
        <f>Q461*H461</f>
        <v>0</v>
      </c>
      <c r="S461" s="199">
        <v>0</v>
      </c>
      <c r="T461" s="200">
        <f>S461*H461</f>
        <v>0</v>
      </c>
      <c r="AR461" s="22" t="s">
        <v>236</v>
      </c>
      <c r="AT461" s="22" t="s">
        <v>156</v>
      </c>
      <c r="AU461" s="22" t="s">
        <v>84</v>
      </c>
      <c r="AY461" s="22" t="s">
        <v>154</v>
      </c>
      <c r="BE461" s="201">
        <f>IF(N461="základní",J461,0)</f>
        <v>0</v>
      </c>
      <c r="BF461" s="201">
        <f>IF(N461="snížená",J461,0)</f>
        <v>0</v>
      </c>
      <c r="BG461" s="201">
        <f>IF(N461="zákl. přenesená",J461,0)</f>
        <v>0</v>
      </c>
      <c r="BH461" s="201">
        <f>IF(N461="sníž. přenesená",J461,0)</f>
        <v>0</v>
      </c>
      <c r="BI461" s="201">
        <f>IF(N461="nulová",J461,0)</f>
        <v>0</v>
      </c>
      <c r="BJ461" s="22" t="s">
        <v>82</v>
      </c>
      <c r="BK461" s="201">
        <f>ROUND(I461*H461,2)</f>
        <v>0</v>
      </c>
      <c r="BL461" s="22" t="s">
        <v>236</v>
      </c>
      <c r="BM461" s="22" t="s">
        <v>910</v>
      </c>
    </row>
    <row r="462" spans="2:51" s="11" customFormat="1" ht="13.5">
      <c r="B462" s="202"/>
      <c r="C462" s="203"/>
      <c r="D462" s="204" t="s">
        <v>167</v>
      </c>
      <c r="E462" s="205" t="s">
        <v>21</v>
      </c>
      <c r="F462" s="206" t="s">
        <v>911</v>
      </c>
      <c r="G462" s="203"/>
      <c r="H462" s="207">
        <v>158</v>
      </c>
      <c r="I462" s="208"/>
      <c r="J462" s="203"/>
      <c r="K462" s="203"/>
      <c r="L462" s="209"/>
      <c r="M462" s="210"/>
      <c r="N462" s="211"/>
      <c r="O462" s="211"/>
      <c r="P462" s="211"/>
      <c r="Q462" s="211"/>
      <c r="R462" s="211"/>
      <c r="S462" s="211"/>
      <c r="T462" s="212"/>
      <c r="AT462" s="213" t="s">
        <v>167</v>
      </c>
      <c r="AU462" s="213" t="s">
        <v>84</v>
      </c>
      <c r="AV462" s="11" t="s">
        <v>84</v>
      </c>
      <c r="AW462" s="11" t="s">
        <v>37</v>
      </c>
      <c r="AX462" s="11" t="s">
        <v>82</v>
      </c>
      <c r="AY462" s="213" t="s">
        <v>154</v>
      </c>
    </row>
    <row r="463" spans="2:65" s="1" customFormat="1" ht="16.5" customHeight="1">
      <c r="B463" s="39"/>
      <c r="C463" s="190" t="s">
        <v>912</v>
      </c>
      <c r="D463" s="190" t="s">
        <v>156</v>
      </c>
      <c r="E463" s="191" t="s">
        <v>913</v>
      </c>
      <c r="F463" s="192" t="s">
        <v>914</v>
      </c>
      <c r="G463" s="193" t="s">
        <v>159</v>
      </c>
      <c r="H463" s="194">
        <v>153.5</v>
      </c>
      <c r="I463" s="195"/>
      <c r="J463" s="196">
        <f>ROUND(I463*H463,2)</f>
        <v>0</v>
      </c>
      <c r="K463" s="192" t="s">
        <v>160</v>
      </c>
      <c r="L463" s="59"/>
      <c r="M463" s="197" t="s">
        <v>21</v>
      </c>
      <c r="N463" s="198" t="s">
        <v>45</v>
      </c>
      <c r="O463" s="40"/>
      <c r="P463" s="199">
        <f>O463*H463</f>
        <v>0</v>
      </c>
      <c r="Q463" s="199">
        <v>0.0003</v>
      </c>
      <c r="R463" s="199">
        <f>Q463*H463</f>
        <v>0.046049999999999994</v>
      </c>
      <c r="S463" s="199">
        <v>0</v>
      </c>
      <c r="T463" s="200">
        <f>S463*H463</f>
        <v>0</v>
      </c>
      <c r="AR463" s="22" t="s">
        <v>236</v>
      </c>
      <c r="AT463" s="22" t="s">
        <v>156</v>
      </c>
      <c r="AU463" s="22" t="s">
        <v>84</v>
      </c>
      <c r="AY463" s="22" t="s">
        <v>154</v>
      </c>
      <c r="BE463" s="201">
        <f>IF(N463="základní",J463,0)</f>
        <v>0</v>
      </c>
      <c r="BF463" s="201">
        <f>IF(N463="snížená",J463,0)</f>
        <v>0</v>
      </c>
      <c r="BG463" s="201">
        <f>IF(N463="zákl. přenesená",J463,0)</f>
        <v>0</v>
      </c>
      <c r="BH463" s="201">
        <f>IF(N463="sníž. přenesená",J463,0)</f>
        <v>0</v>
      </c>
      <c r="BI463" s="201">
        <f>IF(N463="nulová",J463,0)</f>
        <v>0</v>
      </c>
      <c r="BJ463" s="22" t="s">
        <v>82</v>
      </c>
      <c r="BK463" s="201">
        <f>ROUND(I463*H463,2)</f>
        <v>0</v>
      </c>
      <c r="BL463" s="22" t="s">
        <v>236</v>
      </c>
      <c r="BM463" s="22" t="s">
        <v>915</v>
      </c>
    </row>
    <row r="464" spans="2:51" s="11" customFormat="1" ht="13.5">
      <c r="B464" s="202"/>
      <c r="C464" s="203"/>
      <c r="D464" s="204" t="s">
        <v>167</v>
      </c>
      <c r="E464" s="205" t="s">
        <v>21</v>
      </c>
      <c r="F464" s="206" t="s">
        <v>916</v>
      </c>
      <c r="G464" s="203"/>
      <c r="H464" s="207">
        <v>186</v>
      </c>
      <c r="I464" s="208"/>
      <c r="J464" s="203"/>
      <c r="K464" s="203"/>
      <c r="L464" s="209"/>
      <c r="M464" s="210"/>
      <c r="N464" s="211"/>
      <c r="O464" s="211"/>
      <c r="P464" s="211"/>
      <c r="Q464" s="211"/>
      <c r="R464" s="211"/>
      <c r="S464" s="211"/>
      <c r="T464" s="212"/>
      <c r="AT464" s="213" t="s">
        <v>167</v>
      </c>
      <c r="AU464" s="213" t="s">
        <v>84</v>
      </c>
      <c r="AV464" s="11" t="s">
        <v>84</v>
      </c>
      <c r="AW464" s="11" t="s">
        <v>37</v>
      </c>
      <c r="AX464" s="11" t="s">
        <v>74</v>
      </c>
      <c r="AY464" s="213" t="s">
        <v>154</v>
      </c>
    </row>
    <row r="465" spans="2:51" s="11" customFormat="1" ht="13.5">
      <c r="B465" s="202"/>
      <c r="C465" s="203"/>
      <c r="D465" s="204" t="s">
        <v>167</v>
      </c>
      <c r="E465" s="205" t="s">
        <v>21</v>
      </c>
      <c r="F465" s="206" t="s">
        <v>917</v>
      </c>
      <c r="G465" s="203"/>
      <c r="H465" s="207">
        <v>-32.5</v>
      </c>
      <c r="I465" s="208"/>
      <c r="J465" s="203"/>
      <c r="K465" s="203"/>
      <c r="L465" s="209"/>
      <c r="M465" s="210"/>
      <c r="N465" s="211"/>
      <c r="O465" s="211"/>
      <c r="P465" s="211"/>
      <c r="Q465" s="211"/>
      <c r="R465" s="211"/>
      <c r="S465" s="211"/>
      <c r="T465" s="212"/>
      <c r="AT465" s="213" t="s">
        <v>167</v>
      </c>
      <c r="AU465" s="213" t="s">
        <v>84</v>
      </c>
      <c r="AV465" s="11" t="s">
        <v>84</v>
      </c>
      <c r="AW465" s="11" t="s">
        <v>37</v>
      </c>
      <c r="AX465" s="11" t="s">
        <v>74</v>
      </c>
      <c r="AY465" s="213" t="s">
        <v>154</v>
      </c>
    </row>
    <row r="466" spans="2:51" s="12" customFormat="1" ht="13.5">
      <c r="B466" s="214"/>
      <c r="C466" s="215"/>
      <c r="D466" s="204" t="s">
        <v>167</v>
      </c>
      <c r="E466" s="216" t="s">
        <v>21</v>
      </c>
      <c r="F466" s="217" t="s">
        <v>170</v>
      </c>
      <c r="G466" s="215"/>
      <c r="H466" s="218">
        <v>153.5</v>
      </c>
      <c r="I466" s="219"/>
      <c r="J466" s="215"/>
      <c r="K466" s="215"/>
      <c r="L466" s="220"/>
      <c r="M466" s="221"/>
      <c r="N466" s="222"/>
      <c r="O466" s="222"/>
      <c r="P466" s="222"/>
      <c r="Q466" s="222"/>
      <c r="R466" s="222"/>
      <c r="S466" s="222"/>
      <c r="T466" s="223"/>
      <c r="AT466" s="224" t="s">
        <v>167</v>
      </c>
      <c r="AU466" s="224" t="s">
        <v>84</v>
      </c>
      <c r="AV466" s="12" t="s">
        <v>161</v>
      </c>
      <c r="AW466" s="12" t="s">
        <v>37</v>
      </c>
      <c r="AX466" s="12" t="s">
        <v>82</v>
      </c>
      <c r="AY466" s="224" t="s">
        <v>154</v>
      </c>
    </row>
    <row r="467" spans="2:65" s="1" customFormat="1" ht="25.5" customHeight="1">
      <c r="B467" s="39"/>
      <c r="C467" s="225" t="s">
        <v>918</v>
      </c>
      <c r="D467" s="225" t="s">
        <v>237</v>
      </c>
      <c r="E467" s="226" t="s">
        <v>919</v>
      </c>
      <c r="F467" s="227" t="s">
        <v>920</v>
      </c>
      <c r="G467" s="228" t="s">
        <v>159</v>
      </c>
      <c r="H467" s="229">
        <v>168.85</v>
      </c>
      <c r="I467" s="230"/>
      <c r="J467" s="231">
        <f>ROUND(I467*H467,2)</f>
        <v>0</v>
      </c>
      <c r="K467" s="227" t="s">
        <v>160</v>
      </c>
      <c r="L467" s="232"/>
      <c r="M467" s="233" t="s">
        <v>21</v>
      </c>
      <c r="N467" s="234" t="s">
        <v>45</v>
      </c>
      <c r="O467" s="40"/>
      <c r="P467" s="199">
        <f>O467*H467</f>
        <v>0</v>
      </c>
      <c r="Q467" s="199">
        <v>0.00275</v>
      </c>
      <c r="R467" s="199">
        <f>Q467*H467</f>
        <v>0.46433749999999996</v>
      </c>
      <c r="S467" s="199">
        <v>0</v>
      </c>
      <c r="T467" s="200">
        <f>S467*H467</f>
        <v>0</v>
      </c>
      <c r="AR467" s="22" t="s">
        <v>326</v>
      </c>
      <c r="AT467" s="22" t="s">
        <v>237</v>
      </c>
      <c r="AU467" s="22" t="s">
        <v>84</v>
      </c>
      <c r="AY467" s="22" t="s">
        <v>154</v>
      </c>
      <c r="BE467" s="201">
        <f>IF(N467="základní",J467,0)</f>
        <v>0</v>
      </c>
      <c r="BF467" s="201">
        <f>IF(N467="snížená",J467,0)</f>
        <v>0</v>
      </c>
      <c r="BG467" s="201">
        <f>IF(N467="zákl. přenesená",J467,0)</f>
        <v>0</v>
      </c>
      <c r="BH467" s="201">
        <f>IF(N467="sníž. přenesená",J467,0)</f>
        <v>0</v>
      </c>
      <c r="BI467" s="201">
        <f>IF(N467="nulová",J467,0)</f>
        <v>0</v>
      </c>
      <c r="BJ467" s="22" t="s">
        <v>82</v>
      </c>
      <c r="BK467" s="201">
        <f>ROUND(I467*H467,2)</f>
        <v>0</v>
      </c>
      <c r="BL467" s="22" t="s">
        <v>236</v>
      </c>
      <c r="BM467" s="22" t="s">
        <v>921</v>
      </c>
    </row>
    <row r="468" spans="2:51" s="11" customFormat="1" ht="13.5">
      <c r="B468" s="202"/>
      <c r="C468" s="203"/>
      <c r="D468" s="204" t="s">
        <v>167</v>
      </c>
      <c r="E468" s="203"/>
      <c r="F468" s="206" t="s">
        <v>922</v>
      </c>
      <c r="G468" s="203"/>
      <c r="H468" s="207">
        <v>168.85</v>
      </c>
      <c r="I468" s="208"/>
      <c r="J468" s="203"/>
      <c r="K468" s="203"/>
      <c r="L468" s="209"/>
      <c r="M468" s="210"/>
      <c r="N468" s="211"/>
      <c r="O468" s="211"/>
      <c r="P468" s="211"/>
      <c r="Q468" s="211"/>
      <c r="R468" s="211"/>
      <c r="S468" s="211"/>
      <c r="T468" s="212"/>
      <c r="AT468" s="213" t="s">
        <v>167</v>
      </c>
      <c r="AU468" s="213" t="s">
        <v>84</v>
      </c>
      <c r="AV468" s="11" t="s">
        <v>84</v>
      </c>
      <c r="AW468" s="11" t="s">
        <v>6</v>
      </c>
      <c r="AX468" s="11" t="s">
        <v>82</v>
      </c>
      <c r="AY468" s="213" t="s">
        <v>154</v>
      </c>
    </row>
    <row r="469" spans="2:63" s="10" customFormat="1" ht="29.85" customHeight="1">
      <c r="B469" s="174"/>
      <c r="C469" s="175"/>
      <c r="D469" s="176" t="s">
        <v>73</v>
      </c>
      <c r="E469" s="188" t="s">
        <v>923</v>
      </c>
      <c r="F469" s="188" t="s">
        <v>924</v>
      </c>
      <c r="G469" s="175"/>
      <c r="H469" s="175"/>
      <c r="I469" s="178"/>
      <c r="J469" s="189">
        <f>BK469</f>
        <v>0</v>
      </c>
      <c r="K469" s="175"/>
      <c r="L469" s="180"/>
      <c r="M469" s="181"/>
      <c r="N469" s="182"/>
      <c r="O469" s="182"/>
      <c r="P469" s="183">
        <f>SUM(P470:P476)</f>
        <v>0</v>
      </c>
      <c r="Q469" s="182"/>
      <c r="R469" s="183">
        <f>SUM(R470:R476)</f>
        <v>6.474276</v>
      </c>
      <c r="S469" s="182"/>
      <c r="T469" s="184">
        <f>SUM(T470:T476)</f>
        <v>0</v>
      </c>
      <c r="AR469" s="185" t="s">
        <v>84</v>
      </c>
      <c r="AT469" s="186" t="s">
        <v>73</v>
      </c>
      <c r="AU469" s="186" t="s">
        <v>82</v>
      </c>
      <c r="AY469" s="185" t="s">
        <v>154</v>
      </c>
      <c r="BK469" s="187">
        <f>SUM(BK470:BK476)</f>
        <v>0</v>
      </c>
    </row>
    <row r="470" spans="2:65" s="1" customFormat="1" ht="25.5" customHeight="1">
      <c r="B470" s="39"/>
      <c r="C470" s="190" t="s">
        <v>925</v>
      </c>
      <c r="D470" s="190" t="s">
        <v>156</v>
      </c>
      <c r="E470" s="191" t="s">
        <v>926</v>
      </c>
      <c r="F470" s="192" t="s">
        <v>927</v>
      </c>
      <c r="G470" s="193" t="s">
        <v>159</v>
      </c>
      <c r="H470" s="194">
        <v>407.7</v>
      </c>
      <c r="I470" s="195"/>
      <c r="J470" s="196">
        <f>ROUND(I470*H470,2)</f>
        <v>0</v>
      </c>
      <c r="K470" s="192" t="s">
        <v>160</v>
      </c>
      <c r="L470" s="59"/>
      <c r="M470" s="197" t="s">
        <v>21</v>
      </c>
      <c r="N470" s="198" t="s">
        <v>45</v>
      </c>
      <c r="O470" s="40"/>
      <c r="P470" s="199">
        <f>O470*H470</f>
        <v>0</v>
      </c>
      <c r="Q470" s="199">
        <v>0.0029</v>
      </c>
      <c r="R470" s="199">
        <f>Q470*H470</f>
        <v>1.1823299999999999</v>
      </c>
      <c r="S470" s="199">
        <v>0</v>
      </c>
      <c r="T470" s="200">
        <f>S470*H470</f>
        <v>0</v>
      </c>
      <c r="AR470" s="22" t="s">
        <v>236</v>
      </c>
      <c r="AT470" s="22" t="s">
        <v>156</v>
      </c>
      <c r="AU470" s="22" t="s">
        <v>84</v>
      </c>
      <c r="AY470" s="22" t="s">
        <v>154</v>
      </c>
      <c r="BE470" s="201">
        <f>IF(N470="základní",J470,0)</f>
        <v>0</v>
      </c>
      <c r="BF470" s="201">
        <f>IF(N470="snížená",J470,0)</f>
        <v>0</v>
      </c>
      <c r="BG470" s="201">
        <f>IF(N470="zákl. přenesená",J470,0)</f>
        <v>0</v>
      </c>
      <c r="BH470" s="201">
        <f>IF(N470="sníž. přenesená",J470,0)</f>
        <v>0</v>
      </c>
      <c r="BI470" s="201">
        <f>IF(N470="nulová",J470,0)</f>
        <v>0</v>
      </c>
      <c r="BJ470" s="22" t="s">
        <v>82</v>
      </c>
      <c r="BK470" s="201">
        <f>ROUND(I470*H470,2)</f>
        <v>0</v>
      </c>
      <c r="BL470" s="22" t="s">
        <v>236</v>
      </c>
      <c r="BM470" s="22" t="s">
        <v>928</v>
      </c>
    </row>
    <row r="471" spans="2:51" s="11" customFormat="1" ht="13.5">
      <c r="B471" s="202"/>
      <c r="C471" s="203"/>
      <c r="D471" s="204" t="s">
        <v>167</v>
      </c>
      <c r="E471" s="205" t="s">
        <v>21</v>
      </c>
      <c r="F471" s="206" t="s">
        <v>929</v>
      </c>
      <c r="G471" s="203"/>
      <c r="H471" s="207">
        <v>428</v>
      </c>
      <c r="I471" s="208"/>
      <c r="J471" s="203"/>
      <c r="K471" s="203"/>
      <c r="L471" s="209"/>
      <c r="M471" s="210"/>
      <c r="N471" s="211"/>
      <c r="O471" s="211"/>
      <c r="P471" s="211"/>
      <c r="Q471" s="211"/>
      <c r="R471" s="211"/>
      <c r="S471" s="211"/>
      <c r="T471" s="212"/>
      <c r="AT471" s="213" t="s">
        <v>167</v>
      </c>
      <c r="AU471" s="213" t="s">
        <v>84</v>
      </c>
      <c r="AV471" s="11" t="s">
        <v>84</v>
      </c>
      <c r="AW471" s="11" t="s">
        <v>37</v>
      </c>
      <c r="AX471" s="11" t="s">
        <v>74</v>
      </c>
      <c r="AY471" s="213" t="s">
        <v>154</v>
      </c>
    </row>
    <row r="472" spans="2:51" s="11" customFormat="1" ht="13.5">
      <c r="B472" s="202"/>
      <c r="C472" s="203"/>
      <c r="D472" s="204" t="s">
        <v>167</v>
      </c>
      <c r="E472" s="205" t="s">
        <v>21</v>
      </c>
      <c r="F472" s="206" t="s">
        <v>930</v>
      </c>
      <c r="G472" s="203"/>
      <c r="H472" s="207">
        <v>-20.3</v>
      </c>
      <c r="I472" s="208"/>
      <c r="J472" s="203"/>
      <c r="K472" s="203"/>
      <c r="L472" s="209"/>
      <c r="M472" s="210"/>
      <c r="N472" s="211"/>
      <c r="O472" s="211"/>
      <c r="P472" s="211"/>
      <c r="Q472" s="211"/>
      <c r="R472" s="211"/>
      <c r="S472" s="211"/>
      <c r="T472" s="212"/>
      <c r="AT472" s="213" t="s">
        <v>167</v>
      </c>
      <c r="AU472" s="213" t="s">
        <v>84</v>
      </c>
      <c r="AV472" s="11" t="s">
        <v>84</v>
      </c>
      <c r="AW472" s="11" t="s">
        <v>37</v>
      </c>
      <c r="AX472" s="11" t="s">
        <v>74</v>
      </c>
      <c r="AY472" s="213" t="s">
        <v>154</v>
      </c>
    </row>
    <row r="473" spans="2:51" s="12" customFormat="1" ht="13.5">
      <c r="B473" s="214"/>
      <c r="C473" s="215"/>
      <c r="D473" s="204" t="s">
        <v>167</v>
      </c>
      <c r="E473" s="216" t="s">
        <v>21</v>
      </c>
      <c r="F473" s="217" t="s">
        <v>170</v>
      </c>
      <c r="G473" s="215"/>
      <c r="H473" s="218">
        <v>407.7</v>
      </c>
      <c r="I473" s="219"/>
      <c r="J473" s="215"/>
      <c r="K473" s="215"/>
      <c r="L473" s="220"/>
      <c r="M473" s="221"/>
      <c r="N473" s="222"/>
      <c r="O473" s="222"/>
      <c r="P473" s="222"/>
      <c r="Q473" s="222"/>
      <c r="R473" s="222"/>
      <c r="S473" s="222"/>
      <c r="T473" s="223"/>
      <c r="AT473" s="224" t="s">
        <v>167</v>
      </c>
      <c r="AU473" s="224" t="s">
        <v>84</v>
      </c>
      <c r="AV473" s="12" t="s">
        <v>161</v>
      </c>
      <c r="AW473" s="12" t="s">
        <v>37</v>
      </c>
      <c r="AX473" s="12" t="s">
        <v>82</v>
      </c>
      <c r="AY473" s="224" t="s">
        <v>154</v>
      </c>
    </row>
    <row r="474" spans="2:65" s="1" customFormat="1" ht="16.5" customHeight="1">
      <c r="B474" s="39"/>
      <c r="C474" s="225" t="s">
        <v>773</v>
      </c>
      <c r="D474" s="225" t="s">
        <v>237</v>
      </c>
      <c r="E474" s="226" t="s">
        <v>931</v>
      </c>
      <c r="F474" s="227" t="s">
        <v>932</v>
      </c>
      <c r="G474" s="228" t="s">
        <v>159</v>
      </c>
      <c r="H474" s="229">
        <v>448.47</v>
      </c>
      <c r="I474" s="230"/>
      <c r="J474" s="231">
        <f>ROUND(I474*H474,2)</f>
        <v>0</v>
      </c>
      <c r="K474" s="227" t="s">
        <v>160</v>
      </c>
      <c r="L474" s="232"/>
      <c r="M474" s="233" t="s">
        <v>21</v>
      </c>
      <c r="N474" s="234" t="s">
        <v>45</v>
      </c>
      <c r="O474" s="40"/>
      <c r="P474" s="199">
        <f>O474*H474</f>
        <v>0</v>
      </c>
      <c r="Q474" s="199">
        <v>0.0118</v>
      </c>
      <c r="R474" s="199">
        <f>Q474*H474</f>
        <v>5.291946</v>
      </c>
      <c r="S474" s="199">
        <v>0</v>
      </c>
      <c r="T474" s="200">
        <f>S474*H474</f>
        <v>0</v>
      </c>
      <c r="AR474" s="22" t="s">
        <v>326</v>
      </c>
      <c r="AT474" s="22" t="s">
        <v>237</v>
      </c>
      <c r="AU474" s="22" t="s">
        <v>84</v>
      </c>
      <c r="AY474" s="22" t="s">
        <v>154</v>
      </c>
      <c r="BE474" s="201">
        <f>IF(N474="základní",J474,0)</f>
        <v>0</v>
      </c>
      <c r="BF474" s="201">
        <f>IF(N474="snížená",J474,0)</f>
        <v>0</v>
      </c>
      <c r="BG474" s="201">
        <f>IF(N474="zákl. přenesená",J474,0)</f>
        <v>0</v>
      </c>
      <c r="BH474" s="201">
        <f>IF(N474="sníž. přenesená",J474,0)</f>
        <v>0</v>
      </c>
      <c r="BI474" s="201">
        <f>IF(N474="nulová",J474,0)</f>
        <v>0</v>
      </c>
      <c r="BJ474" s="22" t="s">
        <v>82</v>
      </c>
      <c r="BK474" s="201">
        <f>ROUND(I474*H474,2)</f>
        <v>0</v>
      </c>
      <c r="BL474" s="22" t="s">
        <v>236</v>
      </c>
      <c r="BM474" s="22" t="s">
        <v>933</v>
      </c>
    </row>
    <row r="475" spans="2:51" s="11" customFormat="1" ht="13.5">
      <c r="B475" s="202"/>
      <c r="C475" s="203"/>
      <c r="D475" s="204" t="s">
        <v>167</v>
      </c>
      <c r="E475" s="203"/>
      <c r="F475" s="206" t="s">
        <v>934</v>
      </c>
      <c r="G475" s="203"/>
      <c r="H475" s="207">
        <v>448.47</v>
      </c>
      <c r="I475" s="208"/>
      <c r="J475" s="203"/>
      <c r="K475" s="203"/>
      <c r="L475" s="209"/>
      <c r="M475" s="210"/>
      <c r="N475" s="211"/>
      <c r="O475" s="211"/>
      <c r="P475" s="211"/>
      <c r="Q475" s="211"/>
      <c r="R475" s="211"/>
      <c r="S475" s="211"/>
      <c r="T475" s="212"/>
      <c r="AT475" s="213" t="s">
        <v>167</v>
      </c>
      <c r="AU475" s="213" t="s">
        <v>84</v>
      </c>
      <c r="AV475" s="11" t="s">
        <v>84</v>
      </c>
      <c r="AW475" s="11" t="s">
        <v>6</v>
      </c>
      <c r="AX475" s="11" t="s">
        <v>82</v>
      </c>
      <c r="AY475" s="213" t="s">
        <v>154</v>
      </c>
    </row>
    <row r="476" spans="2:65" s="1" customFormat="1" ht="38.25" customHeight="1">
      <c r="B476" s="39"/>
      <c r="C476" s="190" t="s">
        <v>935</v>
      </c>
      <c r="D476" s="190" t="s">
        <v>156</v>
      </c>
      <c r="E476" s="191" t="s">
        <v>936</v>
      </c>
      <c r="F476" s="192" t="s">
        <v>937</v>
      </c>
      <c r="G476" s="193" t="s">
        <v>223</v>
      </c>
      <c r="H476" s="194">
        <v>6.474</v>
      </c>
      <c r="I476" s="195"/>
      <c r="J476" s="196">
        <f>ROUND(I476*H476,2)</f>
        <v>0</v>
      </c>
      <c r="K476" s="192" t="s">
        <v>160</v>
      </c>
      <c r="L476" s="59"/>
      <c r="M476" s="197" t="s">
        <v>21</v>
      </c>
      <c r="N476" s="198" t="s">
        <v>45</v>
      </c>
      <c r="O476" s="40"/>
      <c r="P476" s="199">
        <f>O476*H476</f>
        <v>0</v>
      </c>
      <c r="Q476" s="199">
        <v>0</v>
      </c>
      <c r="R476" s="199">
        <f>Q476*H476</f>
        <v>0</v>
      </c>
      <c r="S476" s="199">
        <v>0</v>
      </c>
      <c r="T476" s="200">
        <f>S476*H476</f>
        <v>0</v>
      </c>
      <c r="AR476" s="22" t="s">
        <v>236</v>
      </c>
      <c r="AT476" s="22" t="s">
        <v>156</v>
      </c>
      <c r="AU476" s="22" t="s">
        <v>84</v>
      </c>
      <c r="AY476" s="22" t="s">
        <v>154</v>
      </c>
      <c r="BE476" s="201">
        <f>IF(N476="základní",J476,0)</f>
        <v>0</v>
      </c>
      <c r="BF476" s="201">
        <f>IF(N476="snížená",J476,0)</f>
        <v>0</v>
      </c>
      <c r="BG476" s="201">
        <f>IF(N476="zákl. přenesená",J476,0)</f>
        <v>0</v>
      </c>
      <c r="BH476" s="201">
        <f>IF(N476="sníž. přenesená",J476,0)</f>
        <v>0</v>
      </c>
      <c r="BI476" s="201">
        <f>IF(N476="nulová",J476,0)</f>
        <v>0</v>
      </c>
      <c r="BJ476" s="22" t="s">
        <v>82</v>
      </c>
      <c r="BK476" s="201">
        <f>ROUND(I476*H476,2)</f>
        <v>0</v>
      </c>
      <c r="BL476" s="22" t="s">
        <v>236</v>
      </c>
      <c r="BM476" s="22" t="s">
        <v>938</v>
      </c>
    </row>
    <row r="477" spans="2:63" s="10" customFormat="1" ht="29.85" customHeight="1">
      <c r="B477" s="174"/>
      <c r="C477" s="175"/>
      <c r="D477" s="176" t="s">
        <v>73</v>
      </c>
      <c r="E477" s="188" t="s">
        <v>939</v>
      </c>
      <c r="F477" s="188" t="s">
        <v>940</v>
      </c>
      <c r="G477" s="175"/>
      <c r="H477" s="175"/>
      <c r="I477" s="178"/>
      <c r="J477" s="189">
        <f>BK477</f>
        <v>0</v>
      </c>
      <c r="K477" s="175"/>
      <c r="L477" s="180"/>
      <c r="M477" s="181"/>
      <c r="N477" s="182"/>
      <c r="O477" s="182"/>
      <c r="P477" s="183">
        <f>SUM(P478:P483)</f>
        <v>0</v>
      </c>
      <c r="Q477" s="182"/>
      <c r="R477" s="183">
        <f>SUM(R478:R483)</f>
        <v>0.56133</v>
      </c>
      <c r="S477" s="182"/>
      <c r="T477" s="184">
        <f>SUM(T478:T483)</f>
        <v>0</v>
      </c>
      <c r="AR477" s="185" t="s">
        <v>84</v>
      </c>
      <c r="AT477" s="186" t="s">
        <v>73</v>
      </c>
      <c r="AU477" s="186" t="s">
        <v>82</v>
      </c>
      <c r="AY477" s="185" t="s">
        <v>154</v>
      </c>
      <c r="BK477" s="187">
        <f>SUM(BK478:BK483)</f>
        <v>0</v>
      </c>
    </row>
    <row r="478" spans="2:65" s="1" customFormat="1" ht="16.5" customHeight="1">
      <c r="B478" s="39"/>
      <c r="C478" s="190" t="s">
        <v>941</v>
      </c>
      <c r="D478" s="190" t="s">
        <v>156</v>
      </c>
      <c r="E478" s="191" t="s">
        <v>942</v>
      </c>
      <c r="F478" s="192" t="s">
        <v>943</v>
      </c>
      <c r="G478" s="193" t="s">
        <v>159</v>
      </c>
      <c r="H478" s="194">
        <v>850.5</v>
      </c>
      <c r="I478" s="195"/>
      <c r="J478" s="196">
        <f>ROUND(I478*H478,2)</f>
        <v>0</v>
      </c>
      <c r="K478" s="192" t="s">
        <v>160</v>
      </c>
      <c r="L478" s="59"/>
      <c r="M478" s="197" t="s">
        <v>21</v>
      </c>
      <c r="N478" s="198" t="s">
        <v>45</v>
      </c>
      <c r="O478" s="40"/>
      <c r="P478" s="199">
        <f>O478*H478</f>
        <v>0</v>
      </c>
      <c r="Q478" s="199">
        <v>0.0004</v>
      </c>
      <c r="R478" s="199">
        <f>Q478*H478</f>
        <v>0.3402</v>
      </c>
      <c r="S478" s="199">
        <v>0</v>
      </c>
      <c r="T478" s="200">
        <f>S478*H478</f>
        <v>0</v>
      </c>
      <c r="AR478" s="22" t="s">
        <v>236</v>
      </c>
      <c r="AT478" s="22" t="s">
        <v>156</v>
      </c>
      <c r="AU478" s="22" t="s">
        <v>84</v>
      </c>
      <c r="AY478" s="22" t="s">
        <v>154</v>
      </c>
      <c r="BE478" s="201">
        <f>IF(N478="základní",J478,0)</f>
        <v>0</v>
      </c>
      <c r="BF478" s="201">
        <f>IF(N478="snížená",J478,0)</f>
        <v>0</v>
      </c>
      <c r="BG478" s="201">
        <f>IF(N478="zákl. přenesená",J478,0)</f>
        <v>0</v>
      </c>
      <c r="BH478" s="201">
        <f>IF(N478="sníž. přenesená",J478,0)</f>
        <v>0</v>
      </c>
      <c r="BI478" s="201">
        <f>IF(N478="nulová",J478,0)</f>
        <v>0</v>
      </c>
      <c r="BJ478" s="22" t="s">
        <v>82</v>
      </c>
      <c r="BK478" s="201">
        <f>ROUND(I478*H478,2)</f>
        <v>0</v>
      </c>
      <c r="BL478" s="22" t="s">
        <v>236</v>
      </c>
      <c r="BM478" s="22" t="s">
        <v>944</v>
      </c>
    </row>
    <row r="479" spans="2:51" s="11" customFormat="1" ht="13.5">
      <c r="B479" s="202"/>
      <c r="C479" s="203"/>
      <c r="D479" s="204" t="s">
        <v>167</v>
      </c>
      <c r="E479" s="205" t="s">
        <v>21</v>
      </c>
      <c r="F479" s="206" t="s">
        <v>945</v>
      </c>
      <c r="G479" s="203"/>
      <c r="H479" s="207">
        <v>1069</v>
      </c>
      <c r="I479" s="208"/>
      <c r="J479" s="203"/>
      <c r="K479" s="203"/>
      <c r="L479" s="209"/>
      <c r="M479" s="210"/>
      <c r="N479" s="211"/>
      <c r="O479" s="211"/>
      <c r="P479" s="211"/>
      <c r="Q479" s="211"/>
      <c r="R479" s="211"/>
      <c r="S479" s="211"/>
      <c r="T479" s="212"/>
      <c r="AT479" s="213" t="s">
        <v>167</v>
      </c>
      <c r="AU479" s="213" t="s">
        <v>84</v>
      </c>
      <c r="AV479" s="11" t="s">
        <v>84</v>
      </c>
      <c r="AW479" s="11" t="s">
        <v>37</v>
      </c>
      <c r="AX479" s="11" t="s">
        <v>74</v>
      </c>
      <c r="AY479" s="213" t="s">
        <v>154</v>
      </c>
    </row>
    <row r="480" spans="2:51" s="11" customFormat="1" ht="13.5">
      <c r="B480" s="202"/>
      <c r="C480" s="203"/>
      <c r="D480" s="204" t="s">
        <v>167</v>
      </c>
      <c r="E480" s="205" t="s">
        <v>21</v>
      </c>
      <c r="F480" s="206" t="s">
        <v>946</v>
      </c>
      <c r="G480" s="203"/>
      <c r="H480" s="207">
        <v>-218.5</v>
      </c>
      <c r="I480" s="208"/>
      <c r="J480" s="203"/>
      <c r="K480" s="203"/>
      <c r="L480" s="209"/>
      <c r="M480" s="210"/>
      <c r="N480" s="211"/>
      <c r="O480" s="211"/>
      <c r="P480" s="211"/>
      <c r="Q480" s="211"/>
      <c r="R480" s="211"/>
      <c r="S480" s="211"/>
      <c r="T480" s="212"/>
      <c r="AT480" s="213" t="s">
        <v>167</v>
      </c>
      <c r="AU480" s="213" t="s">
        <v>84</v>
      </c>
      <c r="AV480" s="11" t="s">
        <v>84</v>
      </c>
      <c r="AW480" s="11" t="s">
        <v>37</v>
      </c>
      <c r="AX480" s="11" t="s">
        <v>74</v>
      </c>
      <c r="AY480" s="213" t="s">
        <v>154</v>
      </c>
    </row>
    <row r="481" spans="2:51" s="12" customFormat="1" ht="13.5">
      <c r="B481" s="214"/>
      <c r="C481" s="215"/>
      <c r="D481" s="204" t="s">
        <v>167</v>
      </c>
      <c r="E481" s="216" t="s">
        <v>21</v>
      </c>
      <c r="F481" s="217" t="s">
        <v>170</v>
      </c>
      <c r="G481" s="215"/>
      <c r="H481" s="218">
        <v>850.5</v>
      </c>
      <c r="I481" s="219"/>
      <c r="J481" s="215"/>
      <c r="K481" s="215"/>
      <c r="L481" s="220"/>
      <c r="M481" s="221"/>
      <c r="N481" s="222"/>
      <c r="O481" s="222"/>
      <c r="P481" s="222"/>
      <c r="Q481" s="222"/>
      <c r="R481" s="222"/>
      <c r="S481" s="222"/>
      <c r="T481" s="223"/>
      <c r="AT481" s="224" t="s">
        <v>167</v>
      </c>
      <c r="AU481" s="224" t="s">
        <v>84</v>
      </c>
      <c r="AV481" s="12" t="s">
        <v>161</v>
      </c>
      <c r="AW481" s="12" t="s">
        <v>37</v>
      </c>
      <c r="AX481" s="12" t="s">
        <v>82</v>
      </c>
      <c r="AY481" s="224" t="s">
        <v>154</v>
      </c>
    </row>
    <row r="482" spans="2:65" s="1" customFormat="1" ht="25.5" customHeight="1">
      <c r="B482" s="39"/>
      <c r="C482" s="190" t="s">
        <v>947</v>
      </c>
      <c r="D482" s="190" t="s">
        <v>156</v>
      </c>
      <c r="E482" s="191" t="s">
        <v>948</v>
      </c>
      <c r="F482" s="192" t="s">
        <v>949</v>
      </c>
      <c r="G482" s="193" t="s">
        <v>159</v>
      </c>
      <c r="H482" s="194">
        <v>850.5</v>
      </c>
      <c r="I482" s="195"/>
      <c r="J482" s="196">
        <f>ROUND(I482*H482,2)</f>
        <v>0</v>
      </c>
      <c r="K482" s="192" t="s">
        <v>160</v>
      </c>
      <c r="L482" s="59"/>
      <c r="M482" s="197" t="s">
        <v>21</v>
      </c>
      <c r="N482" s="198" t="s">
        <v>45</v>
      </c>
      <c r="O482" s="40"/>
      <c r="P482" s="199">
        <f>O482*H482</f>
        <v>0</v>
      </c>
      <c r="Q482" s="199">
        <v>0.00026</v>
      </c>
      <c r="R482" s="199">
        <f>Q482*H482</f>
        <v>0.22113</v>
      </c>
      <c r="S482" s="199">
        <v>0</v>
      </c>
      <c r="T482" s="200">
        <f>S482*H482</f>
        <v>0</v>
      </c>
      <c r="AR482" s="22" t="s">
        <v>236</v>
      </c>
      <c r="AT482" s="22" t="s">
        <v>156</v>
      </c>
      <c r="AU482" s="22" t="s">
        <v>84</v>
      </c>
      <c r="AY482" s="22" t="s">
        <v>154</v>
      </c>
      <c r="BE482" s="201">
        <f>IF(N482="základní",J482,0)</f>
        <v>0</v>
      </c>
      <c r="BF482" s="201">
        <f>IF(N482="snížená",J482,0)</f>
        <v>0</v>
      </c>
      <c r="BG482" s="201">
        <f>IF(N482="zákl. přenesená",J482,0)</f>
        <v>0</v>
      </c>
      <c r="BH482" s="201">
        <f>IF(N482="sníž. přenesená",J482,0)</f>
        <v>0</v>
      </c>
      <c r="BI482" s="201">
        <f>IF(N482="nulová",J482,0)</f>
        <v>0</v>
      </c>
      <c r="BJ482" s="22" t="s">
        <v>82</v>
      </c>
      <c r="BK482" s="201">
        <f>ROUND(I482*H482,2)</f>
        <v>0</v>
      </c>
      <c r="BL482" s="22" t="s">
        <v>236</v>
      </c>
      <c r="BM482" s="22" t="s">
        <v>950</v>
      </c>
    </row>
    <row r="483" spans="2:51" s="11" customFormat="1" ht="13.5">
      <c r="B483" s="202"/>
      <c r="C483" s="203"/>
      <c r="D483" s="204" t="s">
        <v>167</v>
      </c>
      <c r="E483" s="205" t="s">
        <v>21</v>
      </c>
      <c r="F483" s="206" t="s">
        <v>951</v>
      </c>
      <c r="G483" s="203"/>
      <c r="H483" s="207">
        <v>850.5</v>
      </c>
      <c r="I483" s="208"/>
      <c r="J483" s="203"/>
      <c r="K483" s="203"/>
      <c r="L483" s="209"/>
      <c r="M483" s="210"/>
      <c r="N483" s="211"/>
      <c r="O483" s="211"/>
      <c r="P483" s="211"/>
      <c r="Q483" s="211"/>
      <c r="R483" s="211"/>
      <c r="S483" s="211"/>
      <c r="T483" s="212"/>
      <c r="AT483" s="213" t="s">
        <v>167</v>
      </c>
      <c r="AU483" s="213" t="s">
        <v>84</v>
      </c>
      <c r="AV483" s="11" t="s">
        <v>84</v>
      </c>
      <c r="AW483" s="11" t="s">
        <v>37</v>
      </c>
      <c r="AX483" s="11" t="s">
        <v>82</v>
      </c>
      <c r="AY483" s="213" t="s">
        <v>154</v>
      </c>
    </row>
    <row r="484" spans="2:63" s="10" customFormat="1" ht="37.35" customHeight="1">
      <c r="B484" s="174"/>
      <c r="C484" s="175"/>
      <c r="D484" s="176" t="s">
        <v>73</v>
      </c>
      <c r="E484" s="177" t="s">
        <v>952</v>
      </c>
      <c r="F484" s="177" t="s">
        <v>953</v>
      </c>
      <c r="G484" s="175"/>
      <c r="H484" s="175"/>
      <c r="I484" s="178"/>
      <c r="J484" s="179">
        <f>BK484</f>
        <v>0</v>
      </c>
      <c r="K484" s="175"/>
      <c r="L484" s="180"/>
      <c r="M484" s="181"/>
      <c r="N484" s="182"/>
      <c r="O484" s="182"/>
      <c r="P484" s="183">
        <f>P485+P488+P490+P492</f>
        <v>0</v>
      </c>
      <c r="Q484" s="182"/>
      <c r="R484" s="183">
        <f>R485+R488+R490+R492</f>
        <v>0</v>
      </c>
      <c r="S484" s="182"/>
      <c r="T484" s="184">
        <f>T485+T488+T490+T492</f>
        <v>0</v>
      </c>
      <c r="AR484" s="185" t="s">
        <v>181</v>
      </c>
      <c r="AT484" s="186" t="s">
        <v>73</v>
      </c>
      <c r="AU484" s="186" t="s">
        <v>74</v>
      </c>
      <c r="AY484" s="185" t="s">
        <v>154</v>
      </c>
      <c r="BK484" s="187">
        <f>BK485+BK488+BK490+BK492</f>
        <v>0</v>
      </c>
    </row>
    <row r="485" spans="2:63" s="10" customFormat="1" ht="19.9" customHeight="1">
      <c r="B485" s="174"/>
      <c r="C485" s="175"/>
      <c r="D485" s="176" t="s">
        <v>73</v>
      </c>
      <c r="E485" s="188" t="s">
        <v>954</v>
      </c>
      <c r="F485" s="188" t="s">
        <v>955</v>
      </c>
      <c r="G485" s="175"/>
      <c r="H485" s="175"/>
      <c r="I485" s="178"/>
      <c r="J485" s="189">
        <f>BK485</f>
        <v>0</v>
      </c>
      <c r="K485" s="175"/>
      <c r="L485" s="180"/>
      <c r="M485" s="181"/>
      <c r="N485" s="182"/>
      <c r="O485" s="182"/>
      <c r="P485" s="183">
        <f>SUM(P486:P487)</f>
        <v>0</v>
      </c>
      <c r="Q485" s="182"/>
      <c r="R485" s="183">
        <f>SUM(R486:R487)</f>
        <v>0</v>
      </c>
      <c r="S485" s="182"/>
      <c r="T485" s="184">
        <f>SUM(T486:T487)</f>
        <v>0</v>
      </c>
      <c r="AR485" s="185" t="s">
        <v>181</v>
      </c>
      <c r="AT485" s="186" t="s">
        <v>73</v>
      </c>
      <c r="AU485" s="186" t="s">
        <v>82</v>
      </c>
      <c r="AY485" s="185" t="s">
        <v>154</v>
      </c>
      <c r="BK485" s="187">
        <f>SUM(BK486:BK487)</f>
        <v>0</v>
      </c>
    </row>
    <row r="486" spans="2:65" s="1" customFormat="1" ht="16.5" customHeight="1">
      <c r="B486" s="39"/>
      <c r="C486" s="190" t="s">
        <v>956</v>
      </c>
      <c r="D486" s="190" t="s">
        <v>156</v>
      </c>
      <c r="E486" s="191" t="s">
        <v>957</v>
      </c>
      <c r="F486" s="192" t="s">
        <v>958</v>
      </c>
      <c r="G486" s="193" t="s">
        <v>303</v>
      </c>
      <c r="H486" s="194">
        <v>1</v>
      </c>
      <c r="I486" s="195"/>
      <c r="J486" s="196">
        <f>ROUND(I486*H486,2)</f>
        <v>0</v>
      </c>
      <c r="K486" s="192" t="s">
        <v>959</v>
      </c>
      <c r="L486" s="59"/>
      <c r="M486" s="197" t="s">
        <v>21</v>
      </c>
      <c r="N486" s="198" t="s">
        <v>45</v>
      </c>
      <c r="O486" s="40"/>
      <c r="P486" s="199">
        <f>O486*H486</f>
        <v>0</v>
      </c>
      <c r="Q486" s="199">
        <v>0</v>
      </c>
      <c r="R486" s="199">
        <f>Q486*H486</f>
        <v>0</v>
      </c>
      <c r="S486" s="199">
        <v>0</v>
      </c>
      <c r="T486" s="200">
        <f>S486*H486</f>
        <v>0</v>
      </c>
      <c r="AR486" s="22" t="s">
        <v>960</v>
      </c>
      <c r="AT486" s="22" t="s">
        <v>156</v>
      </c>
      <c r="AU486" s="22" t="s">
        <v>84</v>
      </c>
      <c r="AY486" s="22" t="s">
        <v>154</v>
      </c>
      <c r="BE486" s="201">
        <f>IF(N486="základní",J486,0)</f>
        <v>0</v>
      </c>
      <c r="BF486" s="201">
        <f>IF(N486="snížená",J486,0)</f>
        <v>0</v>
      </c>
      <c r="BG486" s="201">
        <f>IF(N486="zákl. přenesená",J486,0)</f>
        <v>0</v>
      </c>
      <c r="BH486" s="201">
        <f>IF(N486="sníž. přenesená",J486,0)</f>
        <v>0</v>
      </c>
      <c r="BI486" s="201">
        <f>IF(N486="nulová",J486,0)</f>
        <v>0</v>
      </c>
      <c r="BJ486" s="22" t="s">
        <v>82</v>
      </c>
      <c r="BK486" s="201">
        <f>ROUND(I486*H486,2)</f>
        <v>0</v>
      </c>
      <c r="BL486" s="22" t="s">
        <v>960</v>
      </c>
      <c r="BM486" s="22" t="s">
        <v>961</v>
      </c>
    </row>
    <row r="487" spans="2:65" s="1" customFormat="1" ht="25.5" customHeight="1">
      <c r="B487" s="39"/>
      <c r="C487" s="190" t="s">
        <v>962</v>
      </c>
      <c r="D487" s="190" t="s">
        <v>156</v>
      </c>
      <c r="E487" s="191" t="s">
        <v>963</v>
      </c>
      <c r="F487" s="192" t="s">
        <v>964</v>
      </c>
      <c r="G487" s="193" t="s">
        <v>303</v>
      </c>
      <c r="H487" s="194">
        <v>1</v>
      </c>
      <c r="I487" s="195"/>
      <c r="J487" s="196">
        <f>ROUND(I487*H487,2)</f>
        <v>0</v>
      </c>
      <c r="K487" s="192" t="s">
        <v>959</v>
      </c>
      <c r="L487" s="59"/>
      <c r="M487" s="197" t="s">
        <v>21</v>
      </c>
      <c r="N487" s="198" t="s">
        <v>45</v>
      </c>
      <c r="O487" s="40"/>
      <c r="P487" s="199">
        <f>O487*H487</f>
        <v>0</v>
      </c>
      <c r="Q487" s="199">
        <v>0</v>
      </c>
      <c r="R487" s="199">
        <f>Q487*H487</f>
        <v>0</v>
      </c>
      <c r="S487" s="199">
        <v>0</v>
      </c>
      <c r="T487" s="200">
        <f>S487*H487</f>
        <v>0</v>
      </c>
      <c r="AR487" s="22" t="s">
        <v>960</v>
      </c>
      <c r="AT487" s="22" t="s">
        <v>156</v>
      </c>
      <c r="AU487" s="22" t="s">
        <v>84</v>
      </c>
      <c r="AY487" s="22" t="s">
        <v>154</v>
      </c>
      <c r="BE487" s="201">
        <f>IF(N487="základní",J487,0)</f>
        <v>0</v>
      </c>
      <c r="BF487" s="201">
        <f>IF(N487="snížená",J487,0)</f>
        <v>0</v>
      </c>
      <c r="BG487" s="201">
        <f>IF(N487="zákl. přenesená",J487,0)</f>
        <v>0</v>
      </c>
      <c r="BH487" s="201">
        <f>IF(N487="sníž. přenesená",J487,0)</f>
        <v>0</v>
      </c>
      <c r="BI487" s="201">
        <f>IF(N487="nulová",J487,0)</f>
        <v>0</v>
      </c>
      <c r="BJ487" s="22" t="s">
        <v>82</v>
      </c>
      <c r="BK487" s="201">
        <f>ROUND(I487*H487,2)</f>
        <v>0</v>
      </c>
      <c r="BL487" s="22" t="s">
        <v>960</v>
      </c>
      <c r="BM487" s="22" t="s">
        <v>965</v>
      </c>
    </row>
    <row r="488" spans="2:63" s="10" customFormat="1" ht="29.85" customHeight="1">
      <c r="B488" s="174"/>
      <c r="C488" s="175"/>
      <c r="D488" s="176" t="s">
        <v>73</v>
      </c>
      <c r="E488" s="188" t="s">
        <v>966</v>
      </c>
      <c r="F488" s="188" t="s">
        <v>967</v>
      </c>
      <c r="G488" s="175"/>
      <c r="H488" s="175"/>
      <c r="I488" s="178"/>
      <c r="J488" s="189">
        <f>BK488</f>
        <v>0</v>
      </c>
      <c r="K488" s="175"/>
      <c r="L488" s="180"/>
      <c r="M488" s="181"/>
      <c r="N488" s="182"/>
      <c r="O488" s="182"/>
      <c r="P488" s="183">
        <f>P489</f>
        <v>0</v>
      </c>
      <c r="Q488" s="182"/>
      <c r="R488" s="183">
        <f>R489</f>
        <v>0</v>
      </c>
      <c r="S488" s="182"/>
      <c r="T488" s="184">
        <f>T489</f>
        <v>0</v>
      </c>
      <c r="AR488" s="185" t="s">
        <v>181</v>
      </c>
      <c r="AT488" s="186" t="s">
        <v>73</v>
      </c>
      <c r="AU488" s="186" t="s">
        <v>82</v>
      </c>
      <c r="AY488" s="185" t="s">
        <v>154</v>
      </c>
      <c r="BK488" s="187">
        <f>BK489</f>
        <v>0</v>
      </c>
    </row>
    <row r="489" spans="2:65" s="1" customFormat="1" ht="16.5" customHeight="1">
      <c r="B489" s="39"/>
      <c r="C489" s="190" t="s">
        <v>968</v>
      </c>
      <c r="D489" s="190" t="s">
        <v>156</v>
      </c>
      <c r="E489" s="191" t="s">
        <v>969</v>
      </c>
      <c r="F489" s="192" t="s">
        <v>970</v>
      </c>
      <c r="G489" s="193" t="s">
        <v>303</v>
      </c>
      <c r="H489" s="194">
        <v>1</v>
      </c>
      <c r="I489" s="195"/>
      <c r="J489" s="196">
        <f>ROUND(I489*H489,2)</f>
        <v>0</v>
      </c>
      <c r="K489" s="192" t="s">
        <v>959</v>
      </c>
      <c r="L489" s="59"/>
      <c r="M489" s="197" t="s">
        <v>21</v>
      </c>
      <c r="N489" s="198" t="s">
        <v>45</v>
      </c>
      <c r="O489" s="40"/>
      <c r="P489" s="199">
        <f>O489*H489</f>
        <v>0</v>
      </c>
      <c r="Q489" s="199">
        <v>0</v>
      </c>
      <c r="R489" s="199">
        <f>Q489*H489</f>
        <v>0</v>
      </c>
      <c r="S489" s="199">
        <v>0</v>
      </c>
      <c r="T489" s="200">
        <f>S489*H489</f>
        <v>0</v>
      </c>
      <c r="AR489" s="22" t="s">
        <v>960</v>
      </c>
      <c r="AT489" s="22" t="s">
        <v>156</v>
      </c>
      <c r="AU489" s="22" t="s">
        <v>84</v>
      </c>
      <c r="AY489" s="22" t="s">
        <v>154</v>
      </c>
      <c r="BE489" s="201">
        <f>IF(N489="základní",J489,0)</f>
        <v>0</v>
      </c>
      <c r="BF489" s="201">
        <f>IF(N489="snížená",J489,0)</f>
        <v>0</v>
      </c>
      <c r="BG489" s="201">
        <f>IF(N489="zákl. přenesená",J489,0)</f>
        <v>0</v>
      </c>
      <c r="BH489" s="201">
        <f>IF(N489="sníž. přenesená",J489,0)</f>
        <v>0</v>
      </c>
      <c r="BI489" s="201">
        <f>IF(N489="nulová",J489,0)</f>
        <v>0</v>
      </c>
      <c r="BJ489" s="22" t="s">
        <v>82</v>
      </c>
      <c r="BK489" s="201">
        <f>ROUND(I489*H489,2)</f>
        <v>0</v>
      </c>
      <c r="BL489" s="22" t="s">
        <v>960</v>
      </c>
      <c r="BM489" s="22" t="s">
        <v>971</v>
      </c>
    </row>
    <row r="490" spans="2:63" s="10" customFormat="1" ht="29.85" customHeight="1">
      <c r="B490" s="174"/>
      <c r="C490" s="175"/>
      <c r="D490" s="176" t="s">
        <v>73</v>
      </c>
      <c r="E490" s="188" t="s">
        <v>972</v>
      </c>
      <c r="F490" s="188" t="s">
        <v>973</v>
      </c>
      <c r="G490" s="175"/>
      <c r="H490" s="175"/>
      <c r="I490" s="178"/>
      <c r="J490" s="189">
        <f>BK490</f>
        <v>0</v>
      </c>
      <c r="K490" s="175"/>
      <c r="L490" s="180"/>
      <c r="M490" s="181"/>
      <c r="N490" s="182"/>
      <c r="O490" s="182"/>
      <c r="P490" s="183">
        <f>P491</f>
        <v>0</v>
      </c>
      <c r="Q490" s="182"/>
      <c r="R490" s="183">
        <f>R491</f>
        <v>0</v>
      </c>
      <c r="S490" s="182"/>
      <c r="T490" s="184">
        <f>T491</f>
        <v>0</v>
      </c>
      <c r="AR490" s="185" t="s">
        <v>181</v>
      </c>
      <c r="AT490" s="186" t="s">
        <v>73</v>
      </c>
      <c r="AU490" s="186" t="s">
        <v>82</v>
      </c>
      <c r="AY490" s="185" t="s">
        <v>154</v>
      </c>
      <c r="BK490" s="187">
        <f>BK491</f>
        <v>0</v>
      </c>
    </row>
    <row r="491" spans="2:65" s="1" customFormat="1" ht="25.5" customHeight="1">
      <c r="B491" s="39"/>
      <c r="C491" s="190" t="s">
        <v>974</v>
      </c>
      <c r="D491" s="190" t="s">
        <v>156</v>
      </c>
      <c r="E491" s="191" t="s">
        <v>975</v>
      </c>
      <c r="F491" s="192" t="s">
        <v>976</v>
      </c>
      <c r="G491" s="193" t="s">
        <v>303</v>
      </c>
      <c r="H491" s="194">
        <v>1</v>
      </c>
      <c r="I491" s="195"/>
      <c r="J491" s="196">
        <f>ROUND(I491*H491,2)</f>
        <v>0</v>
      </c>
      <c r="K491" s="192" t="s">
        <v>959</v>
      </c>
      <c r="L491" s="59"/>
      <c r="M491" s="197" t="s">
        <v>21</v>
      </c>
      <c r="N491" s="198" t="s">
        <v>45</v>
      </c>
      <c r="O491" s="40"/>
      <c r="P491" s="199">
        <f>O491*H491</f>
        <v>0</v>
      </c>
      <c r="Q491" s="199">
        <v>0</v>
      </c>
      <c r="R491" s="199">
        <f>Q491*H491</f>
        <v>0</v>
      </c>
      <c r="S491" s="199">
        <v>0</v>
      </c>
      <c r="T491" s="200">
        <f>S491*H491</f>
        <v>0</v>
      </c>
      <c r="AR491" s="22" t="s">
        <v>960</v>
      </c>
      <c r="AT491" s="22" t="s">
        <v>156</v>
      </c>
      <c r="AU491" s="22" t="s">
        <v>84</v>
      </c>
      <c r="AY491" s="22" t="s">
        <v>154</v>
      </c>
      <c r="BE491" s="201">
        <f>IF(N491="základní",J491,0)</f>
        <v>0</v>
      </c>
      <c r="BF491" s="201">
        <f>IF(N491="snížená",J491,0)</f>
        <v>0</v>
      </c>
      <c r="BG491" s="201">
        <f>IF(N491="zákl. přenesená",J491,0)</f>
        <v>0</v>
      </c>
      <c r="BH491" s="201">
        <f>IF(N491="sníž. přenesená",J491,0)</f>
        <v>0</v>
      </c>
      <c r="BI491" s="201">
        <f>IF(N491="nulová",J491,0)</f>
        <v>0</v>
      </c>
      <c r="BJ491" s="22" t="s">
        <v>82</v>
      </c>
      <c r="BK491" s="201">
        <f>ROUND(I491*H491,2)</f>
        <v>0</v>
      </c>
      <c r="BL491" s="22" t="s">
        <v>960</v>
      </c>
      <c r="BM491" s="22" t="s">
        <v>977</v>
      </c>
    </row>
    <row r="492" spans="2:63" s="10" customFormat="1" ht="29.85" customHeight="1">
      <c r="B492" s="174"/>
      <c r="C492" s="175"/>
      <c r="D492" s="176" t="s">
        <v>73</v>
      </c>
      <c r="E492" s="188" t="s">
        <v>978</v>
      </c>
      <c r="F492" s="188" t="s">
        <v>979</v>
      </c>
      <c r="G492" s="175"/>
      <c r="H492" s="175"/>
      <c r="I492" s="178"/>
      <c r="J492" s="189">
        <f>BK492</f>
        <v>0</v>
      </c>
      <c r="K492" s="175"/>
      <c r="L492" s="180"/>
      <c r="M492" s="181"/>
      <c r="N492" s="182"/>
      <c r="O492" s="182"/>
      <c r="P492" s="183">
        <f>P493</f>
        <v>0</v>
      </c>
      <c r="Q492" s="182"/>
      <c r="R492" s="183">
        <f>R493</f>
        <v>0</v>
      </c>
      <c r="S492" s="182"/>
      <c r="T492" s="184">
        <f>T493</f>
        <v>0</v>
      </c>
      <c r="AR492" s="185" t="s">
        <v>181</v>
      </c>
      <c r="AT492" s="186" t="s">
        <v>73</v>
      </c>
      <c r="AU492" s="186" t="s">
        <v>82</v>
      </c>
      <c r="AY492" s="185" t="s">
        <v>154</v>
      </c>
      <c r="BK492" s="187">
        <f>BK493</f>
        <v>0</v>
      </c>
    </row>
    <row r="493" spans="2:65" s="1" customFormat="1" ht="25.5" customHeight="1">
      <c r="B493" s="39"/>
      <c r="C493" s="190" t="s">
        <v>980</v>
      </c>
      <c r="D493" s="190" t="s">
        <v>156</v>
      </c>
      <c r="E493" s="191" t="s">
        <v>981</v>
      </c>
      <c r="F493" s="192" t="s">
        <v>982</v>
      </c>
      <c r="G493" s="193" t="s">
        <v>303</v>
      </c>
      <c r="H493" s="194">
        <v>1</v>
      </c>
      <c r="I493" s="195"/>
      <c r="J493" s="196">
        <f>ROUND(I493*H493,2)</f>
        <v>0</v>
      </c>
      <c r="K493" s="192" t="s">
        <v>959</v>
      </c>
      <c r="L493" s="59"/>
      <c r="M493" s="197" t="s">
        <v>21</v>
      </c>
      <c r="N493" s="235" t="s">
        <v>45</v>
      </c>
      <c r="O493" s="236"/>
      <c r="P493" s="237">
        <f>O493*H493</f>
        <v>0</v>
      </c>
      <c r="Q493" s="237">
        <v>0</v>
      </c>
      <c r="R493" s="237">
        <f>Q493*H493</f>
        <v>0</v>
      </c>
      <c r="S493" s="237">
        <v>0</v>
      </c>
      <c r="T493" s="238">
        <f>S493*H493</f>
        <v>0</v>
      </c>
      <c r="AR493" s="22" t="s">
        <v>960</v>
      </c>
      <c r="AT493" s="22" t="s">
        <v>156</v>
      </c>
      <c r="AU493" s="22" t="s">
        <v>84</v>
      </c>
      <c r="AY493" s="22" t="s">
        <v>154</v>
      </c>
      <c r="BE493" s="201">
        <f>IF(N493="základní",J493,0)</f>
        <v>0</v>
      </c>
      <c r="BF493" s="201">
        <f>IF(N493="snížená",J493,0)</f>
        <v>0</v>
      </c>
      <c r="BG493" s="201">
        <f>IF(N493="zákl. přenesená",J493,0)</f>
        <v>0</v>
      </c>
      <c r="BH493" s="201">
        <f>IF(N493="sníž. přenesená",J493,0)</f>
        <v>0</v>
      </c>
      <c r="BI493" s="201">
        <f>IF(N493="nulová",J493,0)</f>
        <v>0</v>
      </c>
      <c r="BJ493" s="22" t="s">
        <v>82</v>
      </c>
      <c r="BK493" s="201">
        <f>ROUND(I493*H493,2)</f>
        <v>0</v>
      </c>
      <c r="BL493" s="22" t="s">
        <v>960</v>
      </c>
      <c r="BM493" s="22" t="s">
        <v>983</v>
      </c>
    </row>
    <row r="494" spans="2:12" s="1" customFormat="1" ht="6.95" customHeight="1">
      <c r="B494" s="54"/>
      <c r="C494" s="55"/>
      <c r="D494" s="55"/>
      <c r="E494" s="55"/>
      <c r="F494" s="55"/>
      <c r="G494" s="55"/>
      <c r="H494" s="55"/>
      <c r="I494" s="137"/>
      <c r="J494" s="55"/>
      <c r="K494" s="55"/>
      <c r="L494" s="59"/>
    </row>
  </sheetData>
  <sheetProtection algorithmName="SHA-512" hashValue="dPe3wbp8g3HkFf3JSPHrm98ifmdBHwg633FSSyLYlNsLcN1L36TSG7+htHqvagCwGTbLDLWdzZMFoT7i+vGOCg==" saltValue="1g9AqRmj9PV5ejK5MZjhO7IXXldOV+2nIQkzg0w/xBHHwWDNG/2zTpEdmHc4d6/b80E1XDlcau8dPc5B1HIm6Q==" spinCount="100000" sheet="1" objects="1" scenarios="1" formatColumns="0" formatRows="0" autoFilter="0"/>
  <autoFilter ref="C103:K493"/>
  <mergeCells count="10">
    <mergeCell ref="J51:J52"/>
    <mergeCell ref="E94:H94"/>
    <mergeCell ref="E96:H9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63" t="s">
        <v>98</v>
      </c>
      <c r="H1" s="363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2" t="s">
        <v>87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55" t="str">
        <f>'Rekapitulace stavby'!K6</f>
        <v>Rekonstrukce a přístavba objektu na st.p.č. 4069/11, k.ú. Chomutov I.</v>
      </c>
      <c r="F7" s="356"/>
      <c r="G7" s="356"/>
      <c r="H7" s="356"/>
      <c r="I7" s="115"/>
      <c r="J7" s="27"/>
      <c r="K7" s="29"/>
    </row>
    <row r="8" spans="2:11" s="1" customFormat="1" ht="13.5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57" t="s">
        <v>984</v>
      </c>
      <c r="F9" s="358"/>
      <c r="G9" s="358"/>
      <c r="H9" s="358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25. 5. 2018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34</v>
      </c>
      <c r="K20" s="43"/>
    </row>
    <row r="21" spans="2:11" s="1" customFormat="1" ht="18" customHeight="1">
      <c r="B21" s="39"/>
      <c r="C21" s="40"/>
      <c r="D21" s="40"/>
      <c r="E21" s="33" t="s">
        <v>35</v>
      </c>
      <c r="F21" s="40"/>
      <c r="G21" s="40"/>
      <c r="H21" s="40"/>
      <c r="I21" s="117" t="s">
        <v>30</v>
      </c>
      <c r="J21" s="33" t="s">
        <v>36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4" t="s">
        <v>21</v>
      </c>
      <c r="F24" s="324"/>
      <c r="G24" s="324"/>
      <c r="H24" s="32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40</v>
      </c>
      <c r="E27" s="40"/>
      <c r="F27" s="40"/>
      <c r="G27" s="40"/>
      <c r="H27" s="40"/>
      <c r="I27" s="116"/>
      <c r="J27" s="126">
        <f>ROUND(J92,2)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27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28">
        <f>ROUND(SUM(BE92:BE213),2)</f>
        <v>0</v>
      </c>
      <c r="G30" s="40"/>
      <c r="H30" s="40"/>
      <c r="I30" s="129">
        <v>0.21</v>
      </c>
      <c r="J30" s="128">
        <f>ROUND(ROUND((SUM(BE92:BE213)),2)*I30,2)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28">
        <f>ROUND(SUM(BF92:BF213),2)</f>
        <v>0</v>
      </c>
      <c r="G31" s="40"/>
      <c r="H31" s="40"/>
      <c r="I31" s="129">
        <v>0.15</v>
      </c>
      <c r="J31" s="128">
        <f>ROUND(ROUND((SUM(BF92:BF213)),2)*I31,2)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28">
        <f>ROUND(SUM(BG92:BG213),2)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28">
        <f>ROUND(SUM(BH92:BH213),2)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28">
        <f>ROUND(SUM(BI92:BI213),2)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50</v>
      </c>
      <c r="E36" s="77"/>
      <c r="F36" s="77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105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5" t="str">
        <f>E7</f>
        <v>Rekonstrukce a přístavba objektu na st.p.č. 4069/11, k.ú. Chomutov I.</v>
      </c>
      <c r="F45" s="356"/>
      <c r="G45" s="356"/>
      <c r="H45" s="356"/>
      <c r="I45" s="116"/>
      <c r="J45" s="40"/>
      <c r="K45" s="43"/>
    </row>
    <row r="46" spans="2:11" s="1" customFormat="1" ht="14.45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7" t="str">
        <f>E9</f>
        <v>SO02 - Zdravotně technické instalace</v>
      </c>
      <c r="F47" s="358"/>
      <c r="G47" s="358"/>
      <c r="H47" s="358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Chomutov</v>
      </c>
      <c r="G49" s="40"/>
      <c r="H49" s="40"/>
      <c r="I49" s="117" t="s">
        <v>25</v>
      </c>
      <c r="J49" s="118" t="str">
        <f>IF(J12="","",J12)</f>
        <v>25. 5. 2018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>Město Chomutov</v>
      </c>
      <c r="G51" s="40"/>
      <c r="H51" s="40"/>
      <c r="I51" s="117" t="s">
        <v>33</v>
      </c>
      <c r="J51" s="324" t="str">
        <f>E21</f>
        <v>SM - PROJEKT spol. s.r.o.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35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106</v>
      </c>
      <c r="D54" s="130"/>
      <c r="E54" s="130"/>
      <c r="F54" s="130"/>
      <c r="G54" s="130"/>
      <c r="H54" s="130"/>
      <c r="I54" s="143"/>
      <c r="J54" s="144" t="s">
        <v>107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108</v>
      </c>
      <c r="D56" s="40"/>
      <c r="E56" s="40"/>
      <c r="F56" s="40"/>
      <c r="G56" s="40"/>
      <c r="H56" s="40"/>
      <c r="I56" s="116"/>
      <c r="J56" s="126">
        <f>J92</f>
        <v>0</v>
      </c>
      <c r="K56" s="43"/>
      <c r="AU56" s="22" t="s">
        <v>109</v>
      </c>
    </row>
    <row r="57" spans="2:11" s="7" customFormat="1" ht="24.95" customHeight="1">
      <c r="B57" s="147"/>
      <c r="C57" s="148"/>
      <c r="D57" s="149" t="s">
        <v>110</v>
      </c>
      <c r="E57" s="150"/>
      <c r="F57" s="150"/>
      <c r="G57" s="150"/>
      <c r="H57" s="150"/>
      <c r="I57" s="151"/>
      <c r="J57" s="152">
        <f>J93</f>
        <v>0</v>
      </c>
      <c r="K57" s="153"/>
    </row>
    <row r="58" spans="2:11" s="8" customFormat="1" ht="19.9" customHeight="1">
      <c r="B58" s="154"/>
      <c r="C58" s="155"/>
      <c r="D58" s="156" t="s">
        <v>111</v>
      </c>
      <c r="E58" s="157"/>
      <c r="F58" s="157"/>
      <c r="G58" s="157"/>
      <c r="H58" s="157"/>
      <c r="I58" s="158"/>
      <c r="J58" s="159">
        <f>J94</f>
        <v>0</v>
      </c>
      <c r="K58" s="160"/>
    </row>
    <row r="59" spans="2:11" s="8" customFormat="1" ht="19.9" customHeight="1">
      <c r="B59" s="154"/>
      <c r="C59" s="155"/>
      <c r="D59" s="156" t="s">
        <v>114</v>
      </c>
      <c r="E59" s="157"/>
      <c r="F59" s="157"/>
      <c r="G59" s="157"/>
      <c r="H59" s="157"/>
      <c r="I59" s="158"/>
      <c r="J59" s="159">
        <f>J119</f>
        <v>0</v>
      </c>
      <c r="K59" s="160"/>
    </row>
    <row r="60" spans="2:11" s="8" customFormat="1" ht="19.9" customHeight="1">
      <c r="B60" s="154"/>
      <c r="C60" s="155"/>
      <c r="D60" s="156" t="s">
        <v>116</v>
      </c>
      <c r="E60" s="157"/>
      <c r="F60" s="157"/>
      <c r="G60" s="157"/>
      <c r="H60" s="157"/>
      <c r="I60" s="158"/>
      <c r="J60" s="159">
        <f>J123</f>
        <v>0</v>
      </c>
      <c r="K60" s="160"/>
    </row>
    <row r="61" spans="2:11" s="8" customFormat="1" ht="19.9" customHeight="1">
      <c r="B61" s="154"/>
      <c r="C61" s="155"/>
      <c r="D61" s="156" t="s">
        <v>985</v>
      </c>
      <c r="E61" s="157"/>
      <c r="F61" s="157"/>
      <c r="G61" s="157"/>
      <c r="H61" s="157"/>
      <c r="I61" s="158"/>
      <c r="J61" s="159">
        <f>J126</f>
        <v>0</v>
      </c>
      <c r="K61" s="160"/>
    </row>
    <row r="62" spans="2:11" s="8" customFormat="1" ht="19.9" customHeight="1">
      <c r="B62" s="154"/>
      <c r="C62" s="155"/>
      <c r="D62" s="156" t="s">
        <v>117</v>
      </c>
      <c r="E62" s="157"/>
      <c r="F62" s="157"/>
      <c r="G62" s="157"/>
      <c r="H62" s="157"/>
      <c r="I62" s="158"/>
      <c r="J62" s="159">
        <f>J131</f>
        <v>0</v>
      </c>
      <c r="K62" s="160"/>
    </row>
    <row r="63" spans="2:11" s="8" customFormat="1" ht="19.9" customHeight="1">
      <c r="B63" s="154"/>
      <c r="C63" s="155"/>
      <c r="D63" s="156" t="s">
        <v>118</v>
      </c>
      <c r="E63" s="157"/>
      <c r="F63" s="157"/>
      <c r="G63" s="157"/>
      <c r="H63" s="157"/>
      <c r="I63" s="158"/>
      <c r="J63" s="159">
        <f>J136</f>
        <v>0</v>
      </c>
      <c r="K63" s="160"/>
    </row>
    <row r="64" spans="2:11" s="8" customFormat="1" ht="19.9" customHeight="1">
      <c r="B64" s="154"/>
      <c r="C64" s="155"/>
      <c r="D64" s="156" t="s">
        <v>119</v>
      </c>
      <c r="E64" s="157"/>
      <c r="F64" s="157"/>
      <c r="G64" s="157"/>
      <c r="H64" s="157"/>
      <c r="I64" s="158"/>
      <c r="J64" s="159">
        <f>J141</f>
        <v>0</v>
      </c>
      <c r="K64" s="160"/>
    </row>
    <row r="65" spans="2:11" s="7" customFormat="1" ht="24.95" customHeight="1">
      <c r="B65" s="147"/>
      <c r="C65" s="148"/>
      <c r="D65" s="149" t="s">
        <v>120</v>
      </c>
      <c r="E65" s="150"/>
      <c r="F65" s="150"/>
      <c r="G65" s="150"/>
      <c r="H65" s="150"/>
      <c r="I65" s="151"/>
      <c r="J65" s="152">
        <f>J144</f>
        <v>0</v>
      </c>
      <c r="K65" s="153"/>
    </row>
    <row r="66" spans="2:11" s="8" customFormat="1" ht="19.9" customHeight="1">
      <c r="B66" s="154"/>
      <c r="C66" s="155"/>
      <c r="D66" s="156" t="s">
        <v>986</v>
      </c>
      <c r="E66" s="157"/>
      <c r="F66" s="157"/>
      <c r="G66" s="157"/>
      <c r="H66" s="157"/>
      <c r="I66" s="158"/>
      <c r="J66" s="159">
        <f>J145</f>
        <v>0</v>
      </c>
      <c r="K66" s="160"/>
    </row>
    <row r="67" spans="2:11" s="8" customFormat="1" ht="19.9" customHeight="1">
      <c r="B67" s="154"/>
      <c r="C67" s="155"/>
      <c r="D67" s="156" t="s">
        <v>987</v>
      </c>
      <c r="E67" s="157"/>
      <c r="F67" s="157"/>
      <c r="G67" s="157"/>
      <c r="H67" s="157"/>
      <c r="I67" s="158"/>
      <c r="J67" s="159">
        <f>J166</f>
        <v>0</v>
      </c>
      <c r="K67" s="160"/>
    </row>
    <row r="68" spans="2:11" s="8" customFormat="1" ht="19.9" customHeight="1">
      <c r="B68" s="154"/>
      <c r="C68" s="155"/>
      <c r="D68" s="156" t="s">
        <v>988</v>
      </c>
      <c r="E68" s="157"/>
      <c r="F68" s="157"/>
      <c r="G68" s="157"/>
      <c r="H68" s="157"/>
      <c r="I68" s="158"/>
      <c r="J68" s="159">
        <f>J186</f>
        <v>0</v>
      </c>
      <c r="K68" s="160"/>
    </row>
    <row r="69" spans="2:11" s="7" customFormat="1" ht="24.95" customHeight="1">
      <c r="B69" s="147"/>
      <c r="C69" s="148"/>
      <c r="D69" s="149" t="s">
        <v>133</v>
      </c>
      <c r="E69" s="150"/>
      <c r="F69" s="150"/>
      <c r="G69" s="150"/>
      <c r="H69" s="150"/>
      <c r="I69" s="151"/>
      <c r="J69" s="152">
        <f>J206</f>
        <v>0</v>
      </c>
      <c r="K69" s="153"/>
    </row>
    <row r="70" spans="2:11" s="8" customFormat="1" ht="19.9" customHeight="1">
      <c r="B70" s="154"/>
      <c r="C70" s="155"/>
      <c r="D70" s="156" t="s">
        <v>134</v>
      </c>
      <c r="E70" s="157"/>
      <c r="F70" s="157"/>
      <c r="G70" s="157"/>
      <c r="H70" s="157"/>
      <c r="I70" s="158"/>
      <c r="J70" s="159">
        <f>J207</f>
        <v>0</v>
      </c>
      <c r="K70" s="160"/>
    </row>
    <row r="71" spans="2:11" s="8" customFormat="1" ht="19.9" customHeight="1">
      <c r="B71" s="154"/>
      <c r="C71" s="155"/>
      <c r="D71" s="156" t="s">
        <v>135</v>
      </c>
      <c r="E71" s="157"/>
      <c r="F71" s="157"/>
      <c r="G71" s="157"/>
      <c r="H71" s="157"/>
      <c r="I71" s="158"/>
      <c r="J71" s="159">
        <f>J210</f>
        <v>0</v>
      </c>
      <c r="K71" s="160"/>
    </row>
    <row r="72" spans="2:11" s="8" customFormat="1" ht="19.9" customHeight="1">
      <c r="B72" s="154"/>
      <c r="C72" s="155"/>
      <c r="D72" s="156" t="s">
        <v>137</v>
      </c>
      <c r="E72" s="157"/>
      <c r="F72" s="157"/>
      <c r="G72" s="157"/>
      <c r="H72" s="157"/>
      <c r="I72" s="158"/>
      <c r="J72" s="159">
        <f>J212</f>
        <v>0</v>
      </c>
      <c r="K72" s="160"/>
    </row>
    <row r="73" spans="2:11" s="1" customFormat="1" ht="21.75" customHeight="1">
      <c r="B73" s="39"/>
      <c r="C73" s="40"/>
      <c r="D73" s="40"/>
      <c r="E73" s="40"/>
      <c r="F73" s="40"/>
      <c r="G73" s="40"/>
      <c r="H73" s="40"/>
      <c r="I73" s="116"/>
      <c r="J73" s="40"/>
      <c r="K73" s="43"/>
    </row>
    <row r="74" spans="2:11" s="1" customFormat="1" ht="6.95" customHeight="1">
      <c r="B74" s="54"/>
      <c r="C74" s="55"/>
      <c r="D74" s="55"/>
      <c r="E74" s="55"/>
      <c r="F74" s="55"/>
      <c r="G74" s="55"/>
      <c r="H74" s="55"/>
      <c r="I74" s="137"/>
      <c r="J74" s="55"/>
      <c r="K74" s="56"/>
    </row>
    <row r="78" spans="2:12" s="1" customFormat="1" ht="6.95" customHeight="1">
      <c r="B78" s="57"/>
      <c r="C78" s="58"/>
      <c r="D78" s="58"/>
      <c r="E78" s="58"/>
      <c r="F78" s="58"/>
      <c r="G78" s="58"/>
      <c r="H78" s="58"/>
      <c r="I78" s="140"/>
      <c r="J78" s="58"/>
      <c r="K78" s="58"/>
      <c r="L78" s="59"/>
    </row>
    <row r="79" spans="2:12" s="1" customFormat="1" ht="36.95" customHeight="1">
      <c r="B79" s="39"/>
      <c r="C79" s="60" t="s">
        <v>138</v>
      </c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 ht="6.95" customHeight="1">
      <c r="B80" s="39"/>
      <c r="C80" s="61"/>
      <c r="D80" s="61"/>
      <c r="E80" s="61"/>
      <c r="F80" s="61"/>
      <c r="G80" s="61"/>
      <c r="H80" s="61"/>
      <c r="I80" s="161"/>
      <c r="J80" s="61"/>
      <c r="K80" s="61"/>
      <c r="L80" s="59"/>
    </row>
    <row r="81" spans="2:12" s="1" customFormat="1" ht="14.45" customHeight="1">
      <c r="B81" s="39"/>
      <c r="C81" s="63" t="s">
        <v>18</v>
      </c>
      <c r="D81" s="61"/>
      <c r="E81" s="61"/>
      <c r="F81" s="61"/>
      <c r="G81" s="61"/>
      <c r="H81" s="61"/>
      <c r="I81" s="161"/>
      <c r="J81" s="61"/>
      <c r="K81" s="61"/>
      <c r="L81" s="59"/>
    </row>
    <row r="82" spans="2:12" s="1" customFormat="1" ht="16.5" customHeight="1">
      <c r="B82" s="39"/>
      <c r="C82" s="61"/>
      <c r="D82" s="61"/>
      <c r="E82" s="360" t="str">
        <f>E7</f>
        <v>Rekonstrukce a přístavba objektu na st.p.č. 4069/11, k.ú. Chomutov I.</v>
      </c>
      <c r="F82" s="361"/>
      <c r="G82" s="361"/>
      <c r="H82" s="361"/>
      <c r="I82" s="161"/>
      <c r="J82" s="61"/>
      <c r="K82" s="61"/>
      <c r="L82" s="59"/>
    </row>
    <row r="83" spans="2:12" s="1" customFormat="1" ht="14.45" customHeight="1">
      <c r="B83" s="39"/>
      <c r="C83" s="63" t="s">
        <v>103</v>
      </c>
      <c r="D83" s="61"/>
      <c r="E83" s="61"/>
      <c r="F83" s="61"/>
      <c r="G83" s="61"/>
      <c r="H83" s="61"/>
      <c r="I83" s="161"/>
      <c r="J83" s="61"/>
      <c r="K83" s="61"/>
      <c r="L83" s="59"/>
    </row>
    <row r="84" spans="2:12" s="1" customFormat="1" ht="17.25" customHeight="1">
      <c r="B84" s="39"/>
      <c r="C84" s="61"/>
      <c r="D84" s="61"/>
      <c r="E84" s="335" t="str">
        <f>E9</f>
        <v>SO02 - Zdravotně technické instalace</v>
      </c>
      <c r="F84" s="362"/>
      <c r="G84" s="362"/>
      <c r="H84" s="362"/>
      <c r="I84" s="161"/>
      <c r="J84" s="61"/>
      <c r="K84" s="61"/>
      <c r="L84" s="59"/>
    </row>
    <row r="85" spans="2:12" s="1" customFormat="1" ht="6.95" customHeight="1">
      <c r="B85" s="39"/>
      <c r="C85" s="61"/>
      <c r="D85" s="61"/>
      <c r="E85" s="61"/>
      <c r="F85" s="61"/>
      <c r="G85" s="61"/>
      <c r="H85" s="61"/>
      <c r="I85" s="161"/>
      <c r="J85" s="61"/>
      <c r="K85" s="61"/>
      <c r="L85" s="59"/>
    </row>
    <row r="86" spans="2:12" s="1" customFormat="1" ht="18" customHeight="1">
      <c r="B86" s="39"/>
      <c r="C86" s="63" t="s">
        <v>23</v>
      </c>
      <c r="D86" s="61"/>
      <c r="E86" s="61"/>
      <c r="F86" s="162" t="str">
        <f>F12</f>
        <v>Chomutov</v>
      </c>
      <c r="G86" s="61"/>
      <c r="H86" s="61"/>
      <c r="I86" s="163" t="s">
        <v>25</v>
      </c>
      <c r="J86" s="71" t="str">
        <f>IF(J12="","",J12)</f>
        <v>25. 5. 2018</v>
      </c>
      <c r="K86" s="61"/>
      <c r="L86" s="59"/>
    </row>
    <row r="87" spans="2:12" s="1" customFormat="1" ht="6.95" customHeight="1">
      <c r="B87" s="39"/>
      <c r="C87" s="61"/>
      <c r="D87" s="61"/>
      <c r="E87" s="61"/>
      <c r="F87" s="61"/>
      <c r="G87" s="61"/>
      <c r="H87" s="61"/>
      <c r="I87" s="161"/>
      <c r="J87" s="61"/>
      <c r="K87" s="61"/>
      <c r="L87" s="59"/>
    </row>
    <row r="88" spans="2:12" s="1" customFormat="1" ht="13.5">
      <c r="B88" s="39"/>
      <c r="C88" s="63" t="s">
        <v>27</v>
      </c>
      <c r="D88" s="61"/>
      <c r="E88" s="61"/>
      <c r="F88" s="162" t="str">
        <f>E15</f>
        <v>Město Chomutov</v>
      </c>
      <c r="G88" s="61"/>
      <c r="H88" s="61"/>
      <c r="I88" s="163" t="s">
        <v>33</v>
      </c>
      <c r="J88" s="162" t="str">
        <f>E21</f>
        <v>SM - PROJEKT spol. s.r.o.</v>
      </c>
      <c r="K88" s="61"/>
      <c r="L88" s="59"/>
    </row>
    <row r="89" spans="2:12" s="1" customFormat="1" ht="14.45" customHeight="1">
      <c r="B89" s="39"/>
      <c r="C89" s="63" t="s">
        <v>31</v>
      </c>
      <c r="D89" s="61"/>
      <c r="E89" s="61"/>
      <c r="F89" s="162" t="str">
        <f>IF(E18="","",E18)</f>
        <v/>
      </c>
      <c r="G89" s="61"/>
      <c r="H89" s="61"/>
      <c r="I89" s="161"/>
      <c r="J89" s="61"/>
      <c r="K89" s="61"/>
      <c r="L89" s="59"/>
    </row>
    <row r="90" spans="2:12" s="1" customFormat="1" ht="10.35" customHeight="1">
      <c r="B90" s="39"/>
      <c r="C90" s="61"/>
      <c r="D90" s="61"/>
      <c r="E90" s="61"/>
      <c r="F90" s="61"/>
      <c r="G90" s="61"/>
      <c r="H90" s="61"/>
      <c r="I90" s="161"/>
      <c r="J90" s="61"/>
      <c r="K90" s="61"/>
      <c r="L90" s="59"/>
    </row>
    <row r="91" spans="2:20" s="9" customFormat="1" ht="29.25" customHeight="1">
      <c r="B91" s="164"/>
      <c r="C91" s="165" t="s">
        <v>139</v>
      </c>
      <c r="D91" s="166" t="s">
        <v>59</v>
      </c>
      <c r="E91" s="166" t="s">
        <v>55</v>
      </c>
      <c r="F91" s="166" t="s">
        <v>140</v>
      </c>
      <c r="G91" s="166" t="s">
        <v>141</v>
      </c>
      <c r="H91" s="166" t="s">
        <v>142</v>
      </c>
      <c r="I91" s="167" t="s">
        <v>143</v>
      </c>
      <c r="J91" s="166" t="s">
        <v>107</v>
      </c>
      <c r="K91" s="168" t="s">
        <v>144</v>
      </c>
      <c r="L91" s="169"/>
      <c r="M91" s="79" t="s">
        <v>145</v>
      </c>
      <c r="N91" s="80" t="s">
        <v>44</v>
      </c>
      <c r="O91" s="80" t="s">
        <v>146</v>
      </c>
      <c r="P91" s="80" t="s">
        <v>147</v>
      </c>
      <c r="Q91" s="80" t="s">
        <v>148</v>
      </c>
      <c r="R91" s="80" t="s">
        <v>149</v>
      </c>
      <c r="S91" s="80" t="s">
        <v>150</v>
      </c>
      <c r="T91" s="81" t="s">
        <v>151</v>
      </c>
    </row>
    <row r="92" spans="2:63" s="1" customFormat="1" ht="29.25" customHeight="1">
      <c r="B92" s="39"/>
      <c r="C92" s="85" t="s">
        <v>108</v>
      </c>
      <c r="D92" s="61"/>
      <c r="E92" s="61"/>
      <c r="F92" s="61"/>
      <c r="G92" s="61"/>
      <c r="H92" s="61"/>
      <c r="I92" s="161"/>
      <c r="J92" s="170">
        <f>BK92</f>
        <v>0</v>
      </c>
      <c r="K92" s="61"/>
      <c r="L92" s="59"/>
      <c r="M92" s="82"/>
      <c r="N92" s="83"/>
      <c r="O92" s="83"/>
      <c r="P92" s="171">
        <f>P93+P144+P206</f>
        <v>0</v>
      </c>
      <c r="Q92" s="83"/>
      <c r="R92" s="171">
        <f>R93+R144+R206</f>
        <v>226.424231</v>
      </c>
      <c r="S92" s="83"/>
      <c r="T92" s="172">
        <f>T93+T144+T206</f>
        <v>1.125</v>
      </c>
      <c r="AT92" s="22" t="s">
        <v>73</v>
      </c>
      <c r="AU92" s="22" t="s">
        <v>109</v>
      </c>
      <c r="BK92" s="173">
        <f>BK93+BK144+BK206</f>
        <v>0</v>
      </c>
    </row>
    <row r="93" spans="2:63" s="10" customFormat="1" ht="37.35" customHeight="1">
      <c r="B93" s="174"/>
      <c r="C93" s="175"/>
      <c r="D93" s="176" t="s">
        <v>73</v>
      </c>
      <c r="E93" s="177" t="s">
        <v>152</v>
      </c>
      <c r="F93" s="177" t="s">
        <v>153</v>
      </c>
      <c r="G93" s="175"/>
      <c r="H93" s="175"/>
      <c r="I93" s="178"/>
      <c r="J93" s="179">
        <f>BK93</f>
        <v>0</v>
      </c>
      <c r="K93" s="175"/>
      <c r="L93" s="180"/>
      <c r="M93" s="181"/>
      <c r="N93" s="182"/>
      <c r="O93" s="182"/>
      <c r="P93" s="183">
        <f>P94+P119+P123+P126+P131+P136+P141</f>
        <v>0</v>
      </c>
      <c r="Q93" s="182"/>
      <c r="R93" s="183">
        <f>R94+R119+R123+R126+R131+R136+R141</f>
        <v>223.678415</v>
      </c>
      <c r="S93" s="182"/>
      <c r="T93" s="184">
        <f>T94+T119+T123+T126+T131+T136+T141</f>
        <v>1.125</v>
      </c>
      <c r="AR93" s="185" t="s">
        <v>82</v>
      </c>
      <c r="AT93" s="186" t="s">
        <v>73</v>
      </c>
      <c r="AU93" s="186" t="s">
        <v>74</v>
      </c>
      <c r="AY93" s="185" t="s">
        <v>154</v>
      </c>
      <c r="BK93" s="187">
        <f>BK94+BK119+BK123+BK126+BK131+BK136+BK141</f>
        <v>0</v>
      </c>
    </row>
    <row r="94" spans="2:63" s="10" customFormat="1" ht="19.9" customHeight="1">
      <c r="B94" s="174"/>
      <c r="C94" s="175"/>
      <c r="D94" s="176" t="s">
        <v>73</v>
      </c>
      <c r="E94" s="188" t="s">
        <v>82</v>
      </c>
      <c r="F94" s="188" t="s">
        <v>155</v>
      </c>
      <c r="G94" s="175"/>
      <c r="H94" s="175"/>
      <c r="I94" s="178"/>
      <c r="J94" s="189">
        <f>BK94</f>
        <v>0</v>
      </c>
      <c r="K94" s="175"/>
      <c r="L94" s="180"/>
      <c r="M94" s="181"/>
      <c r="N94" s="182"/>
      <c r="O94" s="182"/>
      <c r="P94" s="183">
        <f>SUM(P95:P118)</f>
        <v>0</v>
      </c>
      <c r="Q94" s="182"/>
      <c r="R94" s="183">
        <f>SUM(R95:R118)</f>
        <v>180.378</v>
      </c>
      <c r="S94" s="182"/>
      <c r="T94" s="184">
        <f>SUM(T95:T118)</f>
        <v>0</v>
      </c>
      <c r="AR94" s="185" t="s">
        <v>82</v>
      </c>
      <c r="AT94" s="186" t="s">
        <v>73</v>
      </c>
      <c r="AU94" s="186" t="s">
        <v>82</v>
      </c>
      <c r="AY94" s="185" t="s">
        <v>154</v>
      </c>
      <c r="BK94" s="187">
        <f>SUM(BK95:BK118)</f>
        <v>0</v>
      </c>
    </row>
    <row r="95" spans="2:65" s="1" customFormat="1" ht="25.5" customHeight="1">
      <c r="B95" s="39"/>
      <c r="C95" s="190" t="s">
        <v>82</v>
      </c>
      <c r="D95" s="190" t="s">
        <v>156</v>
      </c>
      <c r="E95" s="191" t="s">
        <v>989</v>
      </c>
      <c r="F95" s="192" t="s">
        <v>990</v>
      </c>
      <c r="G95" s="193" t="s">
        <v>165</v>
      </c>
      <c r="H95" s="194">
        <v>25</v>
      </c>
      <c r="I95" s="195"/>
      <c r="J95" s="196">
        <f>ROUND(I95*H95,2)</f>
        <v>0</v>
      </c>
      <c r="K95" s="192" t="s">
        <v>959</v>
      </c>
      <c r="L95" s="59"/>
      <c r="M95" s="197" t="s">
        <v>21</v>
      </c>
      <c r="N95" s="198" t="s">
        <v>45</v>
      </c>
      <c r="O95" s="40"/>
      <c r="P95" s="199">
        <f>O95*H95</f>
        <v>0</v>
      </c>
      <c r="Q95" s="199">
        <v>0</v>
      </c>
      <c r="R95" s="199">
        <f>Q95*H95</f>
        <v>0</v>
      </c>
      <c r="S95" s="199">
        <v>0</v>
      </c>
      <c r="T95" s="200">
        <f>S95*H95</f>
        <v>0</v>
      </c>
      <c r="AR95" s="22" t="s">
        <v>161</v>
      </c>
      <c r="AT95" s="22" t="s">
        <v>156</v>
      </c>
      <c r="AU95" s="22" t="s">
        <v>84</v>
      </c>
      <c r="AY95" s="22" t="s">
        <v>154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2" t="s">
        <v>82</v>
      </c>
      <c r="BK95" s="201">
        <f>ROUND(I95*H95,2)</f>
        <v>0</v>
      </c>
      <c r="BL95" s="22" t="s">
        <v>161</v>
      </c>
      <c r="BM95" s="22" t="s">
        <v>991</v>
      </c>
    </row>
    <row r="96" spans="2:51" s="11" customFormat="1" ht="13.5">
      <c r="B96" s="202"/>
      <c r="C96" s="203"/>
      <c r="D96" s="204" t="s">
        <v>167</v>
      </c>
      <c r="E96" s="205" t="s">
        <v>21</v>
      </c>
      <c r="F96" s="206" t="s">
        <v>287</v>
      </c>
      <c r="G96" s="203"/>
      <c r="H96" s="207">
        <v>25</v>
      </c>
      <c r="I96" s="208"/>
      <c r="J96" s="203"/>
      <c r="K96" s="203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167</v>
      </c>
      <c r="AU96" s="213" t="s">
        <v>84</v>
      </c>
      <c r="AV96" s="11" t="s">
        <v>84</v>
      </c>
      <c r="AW96" s="11" t="s">
        <v>37</v>
      </c>
      <c r="AX96" s="11" t="s">
        <v>82</v>
      </c>
      <c r="AY96" s="213" t="s">
        <v>154</v>
      </c>
    </row>
    <row r="97" spans="2:65" s="1" customFormat="1" ht="38.25" customHeight="1">
      <c r="B97" s="39"/>
      <c r="C97" s="190" t="s">
        <v>84</v>
      </c>
      <c r="D97" s="190" t="s">
        <v>156</v>
      </c>
      <c r="E97" s="191" t="s">
        <v>992</v>
      </c>
      <c r="F97" s="192" t="s">
        <v>993</v>
      </c>
      <c r="G97" s="193" t="s">
        <v>165</v>
      </c>
      <c r="H97" s="194">
        <v>225</v>
      </c>
      <c r="I97" s="195"/>
      <c r="J97" s="196">
        <f>ROUND(I97*H97,2)</f>
        <v>0</v>
      </c>
      <c r="K97" s="192" t="s">
        <v>160</v>
      </c>
      <c r="L97" s="59"/>
      <c r="M97" s="197" t="s">
        <v>21</v>
      </c>
      <c r="N97" s="198" t="s">
        <v>45</v>
      </c>
      <c r="O97" s="40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2" t="s">
        <v>161</v>
      </c>
      <c r="AT97" s="22" t="s">
        <v>156</v>
      </c>
      <c r="AU97" s="22" t="s">
        <v>84</v>
      </c>
      <c r="AY97" s="22" t="s">
        <v>154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2" t="s">
        <v>82</v>
      </c>
      <c r="BK97" s="201">
        <f>ROUND(I97*H97,2)</f>
        <v>0</v>
      </c>
      <c r="BL97" s="22" t="s">
        <v>161</v>
      </c>
      <c r="BM97" s="22" t="s">
        <v>994</v>
      </c>
    </row>
    <row r="98" spans="2:51" s="11" customFormat="1" ht="13.5">
      <c r="B98" s="202"/>
      <c r="C98" s="203"/>
      <c r="D98" s="204" t="s">
        <v>167</v>
      </c>
      <c r="E98" s="205" t="s">
        <v>21</v>
      </c>
      <c r="F98" s="206" t="s">
        <v>995</v>
      </c>
      <c r="G98" s="203"/>
      <c r="H98" s="207">
        <v>225</v>
      </c>
      <c r="I98" s="208"/>
      <c r="J98" s="203"/>
      <c r="K98" s="203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167</v>
      </c>
      <c r="AU98" s="213" t="s">
        <v>84</v>
      </c>
      <c r="AV98" s="11" t="s">
        <v>84</v>
      </c>
      <c r="AW98" s="11" t="s">
        <v>37</v>
      </c>
      <c r="AX98" s="11" t="s">
        <v>74</v>
      </c>
      <c r="AY98" s="213" t="s">
        <v>154</v>
      </c>
    </row>
    <row r="99" spans="2:51" s="12" customFormat="1" ht="13.5">
      <c r="B99" s="214"/>
      <c r="C99" s="215"/>
      <c r="D99" s="204" t="s">
        <v>167</v>
      </c>
      <c r="E99" s="216" t="s">
        <v>21</v>
      </c>
      <c r="F99" s="217" t="s">
        <v>170</v>
      </c>
      <c r="G99" s="215"/>
      <c r="H99" s="218">
        <v>225</v>
      </c>
      <c r="I99" s="219"/>
      <c r="J99" s="215"/>
      <c r="K99" s="215"/>
      <c r="L99" s="220"/>
      <c r="M99" s="221"/>
      <c r="N99" s="222"/>
      <c r="O99" s="222"/>
      <c r="P99" s="222"/>
      <c r="Q99" s="222"/>
      <c r="R99" s="222"/>
      <c r="S99" s="222"/>
      <c r="T99" s="223"/>
      <c r="AT99" s="224" t="s">
        <v>167</v>
      </c>
      <c r="AU99" s="224" t="s">
        <v>84</v>
      </c>
      <c r="AV99" s="12" t="s">
        <v>161</v>
      </c>
      <c r="AW99" s="12" t="s">
        <v>37</v>
      </c>
      <c r="AX99" s="12" t="s">
        <v>82</v>
      </c>
      <c r="AY99" s="224" t="s">
        <v>154</v>
      </c>
    </row>
    <row r="100" spans="2:65" s="1" customFormat="1" ht="38.25" customHeight="1">
      <c r="B100" s="39"/>
      <c r="C100" s="190" t="s">
        <v>171</v>
      </c>
      <c r="D100" s="190" t="s">
        <v>156</v>
      </c>
      <c r="E100" s="191" t="s">
        <v>996</v>
      </c>
      <c r="F100" s="192" t="s">
        <v>997</v>
      </c>
      <c r="G100" s="193" t="s">
        <v>165</v>
      </c>
      <c r="H100" s="194">
        <v>225</v>
      </c>
      <c r="I100" s="195"/>
      <c r="J100" s="196">
        <f>ROUND(I100*H100,2)</f>
        <v>0</v>
      </c>
      <c r="K100" s="192" t="s">
        <v>160</v>
      </c>
      <c r="L100" s="59"/>
      <c r="M100" s="197" t="s">
        <v>21</v>
      </c>
      <c r="N100" s="198" t="s">
        <v>45</v>
      </c>
      <c r="O100" s="40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22" t="s">
        <v>161</v>
      </c>
      <c r="AT100" s="22" t="s">
        <v>156</v>
      </c>
      <c r="AU100" s="22" t="s">
        <v>84</v>
      </c>
      <c r="AY100" s="22" t="s">
        <v>154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2" t="s">
        <v>82</v>
      </c>
      <c r="BK100" s="201">
        <f>ROUND(I100*H100,2)</f>
        <v>0</v>
      </c>
      <c r="BL100" s="22" t="s">
        <v>161</v>
      </c>
      <c r="BM100" s="22" t="s">
        <v>998</v>
      </c>
    </row>
    <row r="101" spans="2:65" s="1" customFormat="1" ht="25.5" customHeight="1">
      <c r="B101" s="39"/>
      <c r="C101" s="190" t="s">
        <v>161</v>
      </c>
      <c r="D101" s="190" t="s">
        <v>156</v>
      </c>
      <c r="E101" s="191" t="s">
        <v>999</v>
      </c>
      <c r="F101" s="192" t="s">
        <v>1000</v>
      </c>
      <c r="G101" s="193" t="s">
        <v>159</v>
      </c>
      <c r="H101" s="194">
        <v>450</v>
      </c>
      <c r="I101" s="195"/>
      <c r="J101" s="196">
        <f>ROUND(I101*H101,2)</f>
        <v>0</v>
      </c>
      <c r="K101" s="192" t="s">
        <v>160</v>
      </c>
      <c r="L101" s="59"/>
      <c r="M101" s="197" t="s">
        <v>21</v>
      </c>
      <c r="N101" s="198" t="s">
        <v>45</v>
      </c>
      <c r="O101" s="40"/>
      <c r="P101" s="199">
        <f>O101*H101</f>
        <v>0</v>
      </c>
      <c r="Q101" s="199">
        <v>0.00084</v>
      </c>
      <c r="R101" s="199">
        <f>Q101*H101</f>
        <v>0.378</v>
      </c>
      <c r="S101" s="199">
        <v>0</v>
      </c>
      <c r="T101" s="200">
        <f>S101*H101</f>
        <v>0</v>
      </c>
      <c r="AR101" s="22" t="s">
        <v>161</v>
      </c>
      <c r="AT101" s="22" t="s">
        <v>156</v>
      </c>
      <c r="AU101" s="22" t="s">
        <v>84</v>
      </c>
      <c r="AY101" s="22" t="s">
        <v>154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2" t="s">
        <v>82</v>
      </c>
      <c r="BK101" s="201">
        <f>ROUND(I101*H101,2)</f>
        <v>0</v>
      </c>
      <c r="BL101" s="22" t="s">
        <v>161</v>
      </c>
      <c r="BM101" s="22" t="s">
        <v>1001</v>
      </c>
    </row>
    <row r="102" spans="2:51" s="11" customFormat="1" ht="13.5">
      <c r="B102" s="202"/>
      <c r="C102" s="203"/>
      <c r="D102" s="204" t="s">
        <v>167</v>
      </c>
      <c r="E102" s="205" t="s">
        <v>21</v>
      </c>
      <c r="F102" s="206" t="s">
        <v>1002</v>
      </c>
      <c r="G102" s="203"/>
      <c r="H102" s="207">
        <v>450</v>
      </c>
      <c r="I102" s="208"/>
      <c r="J102" s="203"/>
      <c r="K102" s="203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167</v>
      </c>
      <c r="AU102" s="213" t="s">
        <v>84</v>
      </c>
      <c r="AV102" s="11" t="s">
        <v>84</v>
      </c>
      <c r="AW102" s="11" t="s">
        <v>37</v>
      </c>
      <c r="AX102" s="11" t="s">
        <v>82</v>
      </c>
      <c r="AY102" s="213" t="s">
        <v>154</v>
      </c>
    </row>
    <row r="103" spans="2:65" s="1" customFormat="1" ht="25.5" customHeight="1">
      <c r="B103" s="39"/>
      <c r="C103" s="190" t="s">
        <v>181</v>
      </c>
      <c r="D103" s="190" t="s">
        <v>156</v>
      </c>
      <c r="E103" s="191" t="s">
        <v>1003</v>
      </c>
      <c r="F103" s="192" t="s">
        <v>1004</v>
      </c>
      <c r="G103" s="193" t="s">
        <v>159</v>
      </c>
      <c r="H103" s="194">
        <v>450</v>
      </c>
      <c r="I103" s="195"/>
      <c r="J103" s="196">
        <f>ROUND(I103*H103,2)</f>
        <v>0</v>
      </c>
      <c r="K103" s="192" t="s">
        <v>160</v>
      </c>
      <c r="L103" s="59"/>
      <c r="M103" s="197" t="s">
        <v>21</v>
      </c>
      <c r="N103" s="198" t="s">
        <v>45</v>
      </c>
      <c r="O103" s="40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AR103" s="22" t="s">
        <v>161</v>
      </c>
      <c r="AT103" s="22" t="s">
        <v>156</v>
      </c>
      <c r="AU103" s="22" t="s">
        <v>84</v>
      </c>
      <c r="AY103" s="22" t="s">
        <v>154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2" t="s">
        <v>82</v>
      </c>
      <c r="BK103" s="201">
        <f>ROUND(I103*H103,2)</f>
        <v>0</v>
      </c>
      <c r="BL103" s="22" t="s">
        <v>161</v>
      </c>
      <c r="BM103" s="22" t="s">
        <v>1005</v>
      </c>
    </row>
    <row r="104" spans="2:51" s="11" customFormat="1" ht="13.5">
      <c r="B104" s="202"/>
      <c r="C104" s="203"/>
      <c r="D104" s="204" t="s">
        <v>167</v>
      </c>
      <c r="E104" s="205" t="s">
        <v>21</v>
      </c>
      <c r="F104" s="206" t="s">
        <v>1006</v>
      </c>
      <c r="G104" s="203"/>
      <c r="H104" s="207">
        <v>450</v>
      </c>
      <c r="I104" s="208"/>
      <c r="J104" s="203"/>
      <c r="K104" s="203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167</v>
      </c>
      <c r="AU104" s="213" t="s">
        <v>84</v>
      </c>
      <c r="AV104" s="11" t="s">
        <v>84</v>
      </c>
      <c r="AW104" s="11" t="s">
        <v>37</v>
      </c>
      <c r="AX104" s="11" t="s">
        <v>82</v>
      </c>
      <c r="AY104" s="213" t="s">
        <v>154</v>
      </c>
    </row>
    <row r="105" spans="2:65" s="1" customFormat="1" ht="38.25" customHeight="1">
      <c r="B105" s="39"/>
      <c r="C105" s="190" t="s">
        <v>186</v>
      </c>
      <c r="D105" s="190" t="s">
        <v>156</v>
      </c>
      <c r="E105" s="191" t="s">
        <v>203</v>
      </c>
      <c r="F105" s="192" t="s">
        <v>204</v>
      </c>
      <c r="G105" s="193" t="s">
        <v>165</v>
      </c>
      <c r="H105" s="194">
        <v>250</v>
      </c>
      <c r="I105" s="195"/>
      <c r="J105" s="196">
        <f>ROUND(I105*H105,2)</f>
        <v>0</v>
      </c>
      <c r="K105" s="192" t="s">
        <v>959</v>
      </c>
      <c r="L105" s="59"/>
      <c r="M105" s="197" t="s">
        <v>21</v>
      </c>
      <c r="N105" s="198" t="s">
        <v>45</v>
      </c>
      <c r="O105" s="40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AR105" s="22" t="s">
        <v>161</v>
      </c>
      <c r="AT105" s="22" t="s">
        <v>156</v>
      </c>
      <c r="AU105" s="22" t="s">
        <v>84</v>
      </c>
      <c r="AY105" s="22" t="s">
        <v>154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2" t="s">
        <v>82</v>
      </c>
      <c r="BK105" s="201">
        <f>ROUND(I105*H105,2)</f>
        <v>0</v>
      </c>
      <c r="BL105" s="22" t="s">
        <v>161</v>
      </c>
      <c r="BM105" s="22" t="s">
        <v>1007</v>
      </c>
    </row>
    <row r="106" spans="2:51" s="11" customFormat="1" ht="13.5">
      <c r="B106" s="202"/>
      <c r="C106" s="203"/>
      <c r="D106" s="204" t="s">
        <v>167</v>
      </c>
      <c r="E106" s="205" t="s">
        <v>21</v>
      </c>
      <c r="F106" s="206" t="s">
        <v>1008</v>
      </c>
      <c r="G106" s="203"/>
      <c r="H106" s="207">
        <v>250</v>
      </c>
      <c r="I106" s="208"/>
      <c r="J106" s="203"/>
      <c r="K106" s="203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167</v>
      </c>
      <c r="AU106" s="213" t="s">
        <v>84</v>
      </c>
      <c r="AV106" s="11" t="s">
        <v>84</v>
      </c>
      <c r="AW106" s="11" t="s">
        <v>37</v>
      </c>
      <c r="AX106" s="11" t="s">
        <v>82</v>
      </c>
      <c r="AY106" s="213" t="s">
        <v>154</v>
      </c>
    </row>
    <row r="107" spans="2:65" s="1" customFormat="1" ht="38.25" customHeight="1">
      <c r="B107" s="39"/>
      <c r="C107" s="190" t="s">
        <v>190</v>
      </c>
      <c r="D107" s="190" t="s">
        <v>156</v>
      </c>
      <c r="E107" s="191" t="s">
        <v>209</v>
      </c>
      <c r="F107" s="192" t="s">
        <v>210</v>
      </c>
      <c r="G107" s="193" t="s">
        <v>165</v>
      </c>
      <c r="H107" s="194">
        <v>112.5</v>
      </c>
      <c r="I107" s="195"/>
      <c r="J107" s="196">
        <f>ROUND(I107*H107,2)</f>
        <v>0</v>
      </c>
      <c r="K107" s="192" t="s">
        <v>160</v>
      </c>
      <c r="L107" s="59"/>
      <c r="M107" s="197" t="s">
        <v>21</v>
      </c>
      <c r="N107" s="198" t="s">
        <v>45</v>
      </c>
      <c r="O107" s="40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AR107" s="22" t="s">
        <v>161</v>
      </c>
      <c r="AT107" s="22" t="s">
        <v>156</v>
      </c>
      <c r="AU107" s="22" t="s">
        <v>84</v>
      </c>
      <c r="AY107" s="22" t="s">
        <v>154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2" t="s">
        <v>82</v>
      </c>
      <c r="BK107" s="201">
        <f>ROUND(I107*H107,2)</f>
        <v>0</v>
      </c>
      <c r="BL107" s="22" t="s">
        <v>161</v>
      </c>
      <c r="BM107" s="22" t="s">
        <v>1009</v>
      </c>
    </row>
    <row r="108" spans="2:65" s="1" customFormat="1" ht="16.5" customHeight="1">
      <c r="B108" s="39"/>
      <c r="C108" s="190" t="s">
        <v>198</v>
      </c>
      <c r="D108" s="190" t="s">
        <v>156</v>
      </c>
      <c r="E108" s="191" t="s">
        <v>217</v>
      </c>
      <c r="F108" s="192" t="s">
        <v>218</v>
      </c>
      <c r="G108" s="193" t="s">
        <v>165</v>
      </c>
      <c r="H108" s="194">
        <v>112.5</v>
      </c>
      <c r="I108" s="195"/>
      <c r="J108" s="196">
        <f>ROUND(I108*H108,2)</f>
        <v>0</v>
      </c>
      <c r="K108" s="192" t="s">
        <v>160</v>
      </c>
      <c r="L108" s="59"/>
      <c r="M108" s="197" t="s">
        <v>21</v>
      </c>
      <c r="N108" s="198" t="s">
        <v>45</v>
      </c>
      <c r="O108" s="40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2" t="s">
        <v>161</v>
      </c>
      <c r="AT108" s="22" t="s">
        <v>156</v>
      </c>
      <c r="AU108" s="22" t="s">
        <v>84</v>
      </c>
      <c r="AY108" s="22" t="s">
        <v>154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2" t="s">
        <v>82</v>
      </c>
      <c r="BK108" s="201">
        <f>ROUND(I108*H108,2)</f>
        <v>0</v>
      </c>
      <c r="BL108" s="22" t="s">
        <v>161</v>
      </c>
      <c r="BM108" s="22" t="s">
        <v>1010</v>
      </c>
    </row>
    <row r="109" spans="2:65" s="1" customFormat="1" ht="16.5" customHeight="1">
      <c r="B109" s="39"/>
      <c r="C109" s="190" t="s">
        <v>202</v>
      </c>
      <c r="D109" s="190" t="s">
        <v>156</v>
      </c>
      <c r="E109" s="191" t="s">
        <v>221</v>
      </c>
      <c r="F109" s="192" t="s">
        <v>1011</v>
      </c>
      <c r="G109" s="193" t="s">
        <v>223</v>
      </c>
      <c r="H109" s="194">
        <v>236.25</v>
      </c>
      <c r="I109" s="195"/>
      <c r="J109" s="196">
        <f>ROUND(I109*H109,2)</f>
        <v>0</v>
      </c>
      <c r="K109" s="192" t="s">
        <v>959</v>
      </c>
      <c r="L109" s="59"/>
      <c r="M109" s="197" t="s">
        <v>21</v>
      </c>
      <c r="N109" s="198" t="s">
        <v>45</v>
      </c>
      <c r="O109" s="40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AR109" s="22" t="s">
        <v>161</v>
      </c>
      <c r="AT109" s="22" t="s">
        <v>156</v>
      </c>
      <c r="AU109" s="22" t="s">
        <v>84</v>
      </c>
      <c r="AY109" s="22" t="s">
        <v>154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2" t="s">
        <v>82</v>
      </c>
      <c r="BK109" s="201">
        <f>ROUND(I109*H109,2)</f>
        <v>0</v>
      </c>
      <c r="BL109" s="22" t="s">
        <v>161</v>
      </c>
      <c r="BM109" s="22" t="s">
        <v>1012</v>
      </c>
    </row>
    <row r="110" spans="2:51" s="11" customFormat="1" ht="13.5">
      <c r="B110" s="202"/>
      <c r="C110" s="203"/>
      <c r="D110" s="204" t="s">
        <v>167</v>
      </c>
      <c r="E110" s="205" t="s">
        <v>21</v>
      </c>
      <c r="F110" s="206" t="s">
        <v>1013</v>
      </c>
      <c r="G110" s="203"/>
      <c r="H110" s="207">
        <v>236.25</v>
      </c>
      <c r="I110" s="208"/>
      <c r="J110" s="203"/>
      <c r="K110" s="203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167</v>
      </c>
      <c r="AU110" s="213" t="s">
        <v>84</v>
      </c>
      <c r="AV110" s="11" t="s">
        <v>84</v>
      </c>
      <c r="AW110" s="11" t="s">
        <v>37</v>
      </c>
      <c r="AX110" s="11" t="s">
        <v>82</v>
      </c>
      <c r="AY110" s="213" t="s">
        <v>154</v>
      </c>
    </row>
    <row r="111" spans="2:65" s="1" customFormat="1" ht="25.5" customHeight="1">
      <c r="B111" s="39"/>
      <c r="C111" s="190" t="s">
        <v>208</v>
      </c>
      <c r="D111" s="190" t="s">
        <v>156</v>
      </c>
      <c r="E111" s="191" t="s">
        <v>1014</v>
      </c>
      <c r="F111" s="192" t="s">
        <v>1015</v>
      </c>
      <c r="G111" s="193" t="s">
        <v>165</v>
      </c>
      <c r="H111" s="194">
        <v>137.5</v>
      </c>
      <c r="I111" s="195"/>
      <c r="J111" s="196">
        <f>ROUND(I111*H111,2)</f>
        <v>0</v>
      </c>
      <c r="K111" s="192" t="s">
        <v>959</v>
      </c>
      <c r="L111" s="59"/>
      <c r="M111" s="197" t="s">
        <v>21</v>
      </c>
      <c r="N111" s="198" t="s">
        <v>45</v>
      </c>
      <c r="O111" s="40"/>
      <c r="P111" s="199">
        <f>O111*H111</f>
        <v>0</v>
      </c>
      <c r="Q111" s="199">
        <v>0</v>
      </c>
      <c r="R111" s="199">
        <f>Q111*H111</f>
        <v>0</v>
      </c>
      <c r="S111" s="199">
        <v>0</v>
      </c>
      <c r="T111" s="200">
        <f>S111*H111</f>
        <v>0</v>
      </c>
      <c r="AR111" s="22" t="s">
        <v>161</v>
      </c>
      <c r="AT111" s="22" t="s">
        <v>156</v>
      </c>
      <c r="AU111" s="22" t="s">
        <v>84</v>
      </c>
      <c r="AY111" s="22" t="s">
        <v>154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2" t="s">
        <v>82</v>
      </c>
      <c r="BK111" s="201">
        <f>ROUND(I111*H111,2)</f>
        <v>0</v>
      </c>
      <c r="BL111" s="22" t="s">
        <v>161</v>
      </c>
      <c r="BM111" s="22" t="s">
        <v>1016</v>
      </c>
    </row>
    <row r="112" spans="2:51" s="11" customFormat="1" ht="13.5">
      <c r="B112" s="202"/>
      <c r="C112" s="203"/>
      <c r="D112" s="204" t="s">
        <v>167</v>
      </c>
      <c r="E112" s="205" t="s">
        <v>21</v>
      </c>
      <c r="F112" s="206" t="s">
        <v>1017</v>
      </c>
      <c r="G112" s="203"/>
      <c r="H112" s="207">
        <v>137.5</v>
      </c>
      <c r="I112" s="208"/>
      <c r="J112" s="203"/>
      <c r="K112" s="203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167</v>
      </c>
      <c r="AU112" s="213" t="s">
        <v>84</v>
      </c>
      <c r="AV112" s="11" t="s">
        <v>84</v>
      </c>
      <c r="AW112" s="11" t="s">
        <v>37</v>
      </c>
      <c r="AX112" s="11" t="s">
        <v>74</v>
      </c>
      <c r="AY112" s="213" t="s">
        <v>154</v>
      </c>
    </row>
    <row r="113" spans="2:51" s="12" customFormat="1" ht="13.5">
      <c r="B113" s="214"/>
      <c r="C113" s="215"/>
      <c r="D113" s="204" t="s">
        <v>167</v>
      </c>
      <c r="E113" s="216" t="s">
        <v>21</v>
      </c>
      <c r="F113" s="217" t="s">
        <v>170</v>
      </c>
      <c r="G113" s="215"/>
      <c r="H113" s="218">
        <v>137.5</v>
      </c>
      <c r="I113" s="219"/>
      <c r="J113" s="215"/>
      <c r="K113" s="215"/>
      <c r="L113" s="220"/>
      <c r="M113" s="221"/>
      <c r="N113" s="222"/>
      <c r="O113" s="222"/>
      <c r="P113" s="222"/>
      <c r="Q113" s="222"/>
      <c r="R113" s="222"/>
      <c r="S113" s="222"/>
      <c r="T113" s="223"/>
      <c r="AT113" s="224" t="s">
        <v>167</v>
      </c>
      <c r="AU113" s="224" t="s">
        <v>84</v>
      </c>
      <c r="AV113" s="12" t="s">
        <v>161</v>
      </c>
      <c r="AW113" s="12" t="s">
        <v>37</v>
      </c>
      <c r="AX113" s="12" t="s">
        <v>82</v>
      </c>
      <c r="AY113" s="224" t="s">
        <v>154</v>
      </c>
    </row>
    <row r="114" spans="2:65" s="1" customFormat="1" ht="38.25" customHeight="1">
      <c r="B114" s="39"/>
      <c r="C114" s="190" t="s">
        <v>212</v>
      </c>
      <c r="D114" s="190" t="s">
        <v>156</v>
      </c>
      <c r="E114" s="191" t="s">
        <v>1018</v>
      </c>
      <c r="F114" s="192" t="s">
        <v>1019</v>
      </c>
      <c r="G114" s="193" t="s">
        <v>165</v>
      </c>
      <c r="H114" s="194">
        <v>90</v>
      </c>
      <c r="I114" s="195"/>
      <c r="J114" s="196">
        <f>ROUND(I114*H114,2)</f>
        <v>0</v>
      </c>
      <c r="K114" s="192" t="s">
        <v>959</v>
      </c>
      <c r="L114" s="59"/>
      <c r="M114" s="197" t="s">
        <v>21</v>
      </c>
      <c r="N114" s="198" t="s">
        <v>45</v>
      </c>
      <c r="O114" s="40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2" t="s">
        <v>161</v>
      </c>
      <c r="AT114" s="22" t="s">
        <v>156</v>
      </c>
      <c r="AU114" s="22" t="s">
        <v>84</v>
      </c>
      <c r="AY114" s="22" t="s">
        <v>154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2" t="s">
        <v>82</v>
      </c>
      <c r="BK114" s="201">
        <f>ROUND(I114*H114,2)</f>
        <v>0</v>
      </c>
      <c r="BL114" s="22" t="s">
        <v>161</v>
      </c>
      <c r="BM114" s="22" t="s">
        <v>1020</v>
      </c>
    </row>
    <row r="115" spans="2:51" s="11" customFormat="1" ht="13.5">
      <c r="B115" s="202"/>
      <c r="C115" s="203"/>
      <c r="D115" s="204" t="s">
        <v>167</v>
      </c>
      <c r="E115" s="205" t="s">
        <v>21</v>
      </c>
      <c r="F115" s="206" t="s">
        <v>1021</v>
      </c>
      <c r="G115" s="203"/>
      <c r="H115" s="207">
        <v>90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167</v>
      </c>
      <c r="AU115" s="213" t="s">
        <v>84</v>
      </c>
      <c r="AV115" s="11" t="s">
        <v>84</v>
      </c>
      <c r="AW115" s="11" t="s">
        <v>37</v>
      </c>
      <c r="AX115" s="11" t="s">
        <v>74</v>
      </c>
      <c r="AY115" s="213" t="s">
        <v>154</v>
      </c>
    </row>
    <row r="116" spans="2:51" s="12" customFormat="1" ht="13.5">
      <c r="B116" s="214"/>
      <c r="C116" s="215"/>
      <c r="D116" s="204" t="s">
        <v>167</v>
      </c>
      <c r="E116" s="216" t="s">
        <v>21</v>
      </c>
      <c r="F116" s="217" t="s">
        <v>170</v>
      </c>
      <c r="G116" s="215"/>
      <c r="H116" s="218">
        <v>90</v>
      </c>
      <c r="I116" s="219"/>
      <c r="J116" s="215"/>
      <c r="K116" s="215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167</v>
      </c>
      <c r="AU116" s="224" t="s">
        <v>84</v>
      </c>
      <c r="AV116" s="12" t="s">
        <v>161</v>
      </c>
      <c r="AW116" s="12" t="s">
        <v>37</v>
      </c>
      <c r="AX116" s="12" t="s">
        <v>82</v>
      </c>
      <c r="AY116" s="224" t="s">
        <v>154</v>
      </c>
    </row>
    <row r="117" spans="2:65" s="1" customFormat="1" ht="16.5" customHeight="1">
      <c r="B117" s="39"/>
      <c r="C117" s="225" t="s">
        <v>216</v>
      </c>
      <c r="D117" s="225" t="s">
        <v>237</v>
      </c>
      <c r="E117" s="226" t="s">
        <v>1022</v>
      </c>
      <c r="F117" s="227" t="s">
        <v>1023</v>
      </c>
      <c r="G117" s="228" t="s">
        <v>223</v>
      </c>
      <c r="H117" s="229">
        <v>180</v>
      </c>
      <c r="I117" s="230"/>
      <c r="J117" s="231">
        <f>ROUND(I117*H117,2)</f>
        <v>0</v>
      </c>
      <c r="K117" s="227" t="s">
        <v>959</v>
      </c>
      <c r="L117" s="232"/>
      <c r="M117" s="233" t="s">
        <v>21</v>
      </c>
      <c r="N117" s="234" t="s">
        <v>45</v>
      </c>
      <c r="O117" s="40"/>
      <c r="P117" s="199">
        <f>O117*H117</f>
        <v>0</v>
      </c>
      <c r="Q117" s="199">
        <v>1</v>
      </c>
      <c r="R117" s="199">
        <f>Q117*H117</f>
        <v>180</v>
      </c>
      <c r="S117" s="199">
        <v>0</v>
      </c>
      <c r="T117" s="200">
        <f>S117*H117</f>
        <v>0</v>
      </c>
      <c r="AR117" s="22" t="s">
        <v>198</v>
      </c>
      <c r="AT117" s="22" t="s">
        <v>237</v>
      </c>
      <c r="AU117" s="22" t="s">
        <v>84</v>
      </c>
      <c r="AY117" s="22" t="s">
        <v>154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2" t="s">
        <v>82</v>
      </c>
      <c r="BK117" s="201">
        <f>ROUND(I117*H117,2)</f>
        <v>0</v>
      </c>
      <c r="BL117" s="22" t="s">
        <v>161</v>
      </c>
      <c r="BM117" s="22" t="s">
        <v>1024</v>
      </c>
    </row>
    <row r="118" spans="2:51" s="11" customFormat="1" ht="13.5">
      <c r="B118" s="202"/>
      <c r="C118" s="203"/>
      <c r="D118" s="204" t="s">
        <v>167</v>
      </c>
      <c r="E118" s="203"/>
      <c r="F118" s="206" t="s">
        <v>1025</v>
      </c>
      <c r="G118" s="203"/>
      <c r="H118" s="207">
        <v>180</v>
      </c>
      <c r="I118" s="208"/>
      <c r="J118" s="203"/>
      <c r="K118" s="203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167</v>
      </c>
      <c r="AU118" s="213" t="s">
        <v>84</v>
      </c>
      <c r="AV118" s="11" t="s">
        <v>84</v>
      </c>
      <c r="AW118" s="11" t="s">
        <v>6</v>
      </c>
      <c r="AX118" s="11" t="s">
        <v>82</v>
      </c>
      <c r="AY118" s="213" t="s">
        <v>154</v>
      </c>
    </row>
    <row r="119" spans="2:63" s="10" customFormat="1" ht="29.85" customHeight="1">
      <c r="B119" s="174"/>
      <c r="C119" s="175"/>
      <c r="D119" s="176" t="s">
        <v>73</v>
      </c>
      <c r="E119" s="188" t="s">
        <v>161</v>
      </c>
      <c r="F119" s="188" t="s">
        <v>367</v>
      </c>
      <c r="G119" s="175"/>
      <c r="H119" s="175"/>
      <c r="I119" s="178"/>
      <c r="J119" s="189">
        <f>BK119</f>
        <v>0</v>
      </c>
      <c r="K119" s="175"/>
      <c r="L119" s="180"/>
      <c r="M119" s="181"/>
      <c r="N119" s="182"/>
      <c r="O119" s="182"/>
      <c r="P119" s="183">
        <f>SUM(P120:P122)</f>
        <v>0</v>
      </c>
      <c r="Q119" s="182"/>
      <c r="R119" s="183">
        <f>SUM(R120:R122)</f>
        <v>42.542325</v>
      </c>
      <c r="S119" s="182"/>
      <c r="T119" s="184">
        <f>SUM(T120:T122)</f>
        <v>0</v>
      </c>
      <c r="AR119" s="185" t="s">
        <v>82</v>
      </c>
      <c r="AT119" s="186" t="s">
        <v>73</v>
      </c>
      <c r="AU119" s="186" t="s">
        <v>82</v>
      </c>
      <c r="AY119" s="185" t="s">
        <v>154</v>
      </c>
      <c r="BK119" s="187">
        <f>SUM(BK120:BK122)</f>
        <v>0</v>
      </c>
    </row>
    <row r="120" spans="2:65" s="1" customFormat="1" ht="25.5" customHeight="1">
      <c r="B120" s="39"/>
      <c r="C120" s="190" t="s">
        <v>220</v>
      </c>
      <c r="D120" s="190" t="s">
        <v>156</v>
      </c>
      <c r="E120" s="191" t="s">
        <v>1026</v>
      </c>
      <c r="F120" s="192" t="s">
        <v>1027</v>
      </c>
      <c r="G120" s="193" t="s">
        <v>165</v>
      </c>
      <c r="H120" s="194">
        <v>22.5</v>
      </c>
      <c r="I120" s="195"/>
      <c r="J120" s="196">
        <f>ROUND(I120*H120,2)</f>
        <v>0</v>
      </c>
      <c r="K120" s="192" t="s">
        <v>959</v>
      </c>
      <c r="L120" s="59"/>
      <c r="M120" s="197" t="s">
        <v>21</v>
      </c>
      <c r="N120" s="198" t="s">
        <v>45</v>
      </c>
      <c r="O120" s="40"/>
      <c r="P120" s="199">
        <f>O120*H120</f>
        <v>0</v>
      </c>
      <c r="Q120" s="199">
        <v>1.89077</v>
      </c>
      <c r="R120" s="199">
        <f>Q120*H120</f>
        <v>42.542325</v>
      </c>
      <c r="S120" s="199">
        <v>0</v>
      </c>
      <c r="T120" s="200">
        <f>S120*H120</f>
        <v>0</v>
      </c>
      <c r="AR120" s="22" t="s">
        <v>161</v>
      </c>
      <c r="AT120" s="22" t="s">
        <v>156</v>
      </c>
      <c r="AU120" s="22" t="s">
        <v>84</v>
      </c>
      <c r="AY120" s="22" t="s">
        <v>154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2" t="s">
        <v>82</v>
      </c>
      <c r="BK120" s="201">
        <f>ROUND(I120*H120,2)</f>
        <v>0</v>
      </c>
      <c r="BL120" s="22" t="s">
        <v>161</v>
      </c>
      <c r="BM120" s="22" t="s">
        <v>1028</v>
      </c>
    </row>
    <row r="121" spans="2:51" s="11" customFormat="1" ht="13.5">
      <c r="B121" s="202"/>
      <c r="C121" s="203"/>
      <c r="D121" s="204" t="s">
        <v>167</v>
      </c>
      <c r="E121" s="205" t="s">
        <v>21</v>
      </c>
      <c r="F121" s="206" t="s">
        <v>1029</v>
      </c>
      <c r="G121" s="203"/>
      <c r="H121" s="207">
        <v>22.5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167</v>
      </c>
      <c r="AU121" s="213" t="s">
        <v>84</v>
      </c>
      <c r="AV121" s="11" t="s">
        <v>84</v>
      </c>
      <c r="AW121" s="11" t="s">
        <v>37</v>
      </c>
      <c r="AX121" s="11" t="s">
        <v>74</v>
      </c>
      <c r="AY121" s="213" t="s">
        <v>154</v>
      </c>
    </row>
    <row r="122" spans="2:51" s="12" customFormat="1" ht="13.5">
      <c r="B122" s="214"/>
      <c r="C122" s="215"/>
      <c r="D122" s="204" t="s">
        <v>167</v>
      </c>
      <c r="E122" s="216" t="s">
        <v>21</v>
      </c>
      <c r="F122" s="217" t="s">
        <v>170</v>
      </c>
      <c r="G122" s="215"/>
      <c r="H122" s="218">
        <v>22.5</v>
      </c>
      <c r="I122" s="219"/>
      <c r="J122" s="215"/>
      <c r="K122" s="215"/>
      <c r="L122" s="220"/>
      <c r="M122" s="221"/>
      <c r="N122" s="222"/>
      <c r="O122" s="222"/>
      <c r="P122" s="222"/>
      <c r="Q122" s="222"/>
      <c r="R122" s="222"/>
      <c r="S122" s="222"/>
      <c r="T122" s="223"/>
      <c r="AT122" s="224" t="s">
        <v>167</v>
      </c>
      <c r="AU122" s="224" t="s">
        <v>84</v>
      </c>
      <c r="AV122" s="12" t="s">
        <v>161</v>
      </c>
      <c r="AW122" s="12" t="s">
        <v>37</v>
      </c>
      <c r="AX122" s="12" t="s">
        <v>82</v>
      </c>
      <c r="AY122" s="224" t="s">
        <v>154</v>
      </c>
    </row>
    <row r="123" spans="2:63" s="10" customFormat="1" ht="29.85" customHeight="1">
      <c r="B123" s="174"/>
      <c r="C123" s="175"/>
      <c r="D123" s="176" t="s">
        <v>73</v>
      </c>
      <c r="E123" s="188" t="s">
        <v>186</v>
      </c>
      <c r="F123" s="188" t="s">
        <v>430</v>
      </c>
      <c r="G123" s="175"/>
      <c r="H123" s="175"/>
      <c r="I123" s="178"/>
      <c r="J123" s="189">
        <f>BK123</f>
        <v>0</v>
      </c>
      <c r="K123" s="175"/>
      <c r="L123" s="180"/>
      <c r="M123" s="181"/>
      <c r="N123" s="182"/>
      <c r="O123" s="182"/>
      <c r="P123" s="183">
        <f>SUM(P124:P125)</f>
        <v>0</v>
      </c>
      <c r="Q123" s="182"/>
      <c r="R123" s="183">
        <f>SUM(R124:R125)</f>
        <v>0.6</v>
      </c>
      <c r="S123" s="182"/>
      <c r="T123" s="184">
        <f>SUM(T124:T125)</f>
        <v>0</v>
      </c>
      <c r="AR123" s="185" t="s">
        <v>82</v>
      </c>
      <c r="AT123" s="186" t="s">
        <v>73</v>
      </c>
      <c r="AU123" s="186" t="s">
        <v>82</v>
      </c>
      <c r="AY123" s="185" t="s">
        <v>154</v>
      </c>
      <c r="BK123" s="187">
        <f>SUM(BK124:BK125)</f>
        <v>0</v>
      </c>
    </row>
    <row r="124" spans="2:65" s="1" customFormat="1" ht="16.5" customHeight="1">
      <c r="B124" s="39"/>
      <c r="C124" s="190" t="s">
        <v>226</v>
      </c>
      <c r="D124" s="190" t="s">
        <v>156</v>
      </c>
      <c r="E124" s="191" t="s">
        <v>437</v>
      </c>
      <c r="F124" s="192" t="s">
        <v>438</v>
      </c>
      <c r="G124" s="193" t="s">
        <v>159</v>
      </c>
      <c r="H124" s="194">
        <v>15</v>
      </c>
      <c r="I124" s="195"/>
      <c r="J124" s="196">
        <f>ROUND(I124*H124,2)</f>
        <v>0</v>
      </c>
      <c r="K124" s="192" t="s">
        <v>160</v>
      </c>
      <c r="L124" s="59"/>
      <c r="M124" s="197" t="s">
        <v>21</v>
      </c>
      <c r="N124" s="198" t="s">
        <v>45</v>
      </c>
      <c r="O124" s="40"/>
      <c r="P124" s="199">
        <f>O124*H124</f>
        <v>0</v>
      </c>
      <c r="Q124" s="199">
        <v>0.04</v>
      </c>
      <c r="R124" s="199">
        <f>Q124*H124</f>
        <v>0.6</v>
      </c>
      <c r="S124" s="199">
        <v>0</v>
      </c>
      <c r="T124" s="200">
        <f>S124*H124</f>
        <v>0</v>
      </c>
      <c r="AR124" s="22" t="s">
        <v>161</v>
      </c>
      <c r="AT124" s="22" t="s">
        <v>156</v>
      </c>
      <c r="AU124" s="22" t="s">
        <v>84</v>
      </c>
      <c r="AY124" s="22" t="s">
        <v>154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2" t="s">
        <v>82</v>
      </c>
      <c r="BK124" s="201">
        <f>ROUND(I124*H124,2)</f>
        <v>0</v>
      </c>
      <c r="BL124" s="22" t="s">
        <v>161</v>
      </c>
      <c r="BM124" s="22" t="s">
        <v>1030</v>
      </c>
    </row>
    <row r="125" spans="2:51" s="11" customFormat="1" ht="13.5">
      <c r="B125" s="202"/>
      <c r="C125" s="203"/>
      <c r="D125" s="204" t="s">
        <v>167</v>
      </c>
      <c r="E125" s="205" t="s">
        <v>21</v>
      </c>
      <c r="F125" s="206" t="s">
        <v>1031</v>
      </c>
      <c r="G125" s="203"/>
      <c r="H125" s="207">
        <v>15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167</v>
      </c>
      <c r="AU125" s="213" t="s">
        <v>84</v>
      </c>
      <c r="AV125" s="11" t="s">
        <v>84</v>
      </c>
      <c r="AW125" s="11" t="s">
        <v>37</v>
      </c>
      <c r="AX125" s="11" t="s">
        <v>82</v>
      </c>
      <c r="AY125" s="213" t="s">
        <v>154</v>
      </c>
    </row>
    <row r="126" spans="2:63" s="10" customFormat="1" ht="29.85" customHeight="1">
      <c r="B126" s="174"/>
      <c r="C126" s="175"/>
      <c r="D126" s="176" t="s">
        <v>73</v>
      </c>
      <c r="E126" s="188" t="s">
        <v>198</v>
      </c>
      <c r="F126" s="188" t="s">
        <v>1032</v>
      </c>
      <c r="G126" s="175"/>
      <c r="H126" s="175"/>
      <c r="I126" s="178"/>
      <c r="J126" s="189">
        <f>BK126</f>
        <v>0</v>
      </c>
      <c r="K126" s="175"/>
      <c r="L126" s="180"/>
      <c r="M126" s="181"/>
      <c r="N126" s="182"/>
      <c r="O126" s="182"/>
      <c r="P126" s="183">
        <f>SUM(P127:P130)</f>
        <v>0</v>
      </c>
      <c r="Q126" s="182"/>
      <c r="R126" s="183">
        <f>SUM(R127:R130)</f>
        <v>0.1499</v>
      </c>
      <c r="S126" s="182"/>
      <c r="T126" s="184">
        <f>SUM(T127:T130)</f>
        <v>0</v>
      </c>
      <c r="AR126" s="185" t="s">
        <v>82</v>
      </c>
      <c r="AT126" s="186" t="s">
        <v>73</v>
      </c>
      <c r="AU126" s="186" t="s">
        <v>82</v>
      </c>
      <c r="AY126" s="185" t="s">
        <v>154</v>
      </c>
      <c r="BK126" s="187">
        <f>SUM(BK127:BK130)</f>
        <v>0</v>
      </c>
    </row>
    <row r="127" spans="2:65" s="1" customFormat="1" ht="25.5" customHeight="1">
      <c r="B127" s="39"/>
      <c r="C127" s="190" t="s">
        <v>10</v>
      </c>
      <c r="D127" s="190" t="s">
        <v>156</v>
      </c>
      <c r="E127" s="191" t="s">
        <v>1033</v>
      </c>
      <c r="F127" s="192" t="s">
        <v>1034</v>
      </c>
      <c r="G127" s="193" t="s">
        <v>303</v>
      </c>
      <c r="H127" s="194">
        <v>1</v>
      </c>
      <c r="I127" s="195"/>
      <c r="J127" s="196">
        <f>ROUND(I127*H127,2)</f>
        <v>0</v>
      </c>
      <c r="K127" s="192" t="s">
        <v>21</v>
      </c>
      <c r="L127" s="59"/>
      <c r="M127" s="197" t="s">
        <v>21</v>
      </c>
      <c r="N127" s="198" t="s">
        <v>45</v>
      </c>
      <c r="O127" s="40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AR127" s="22" t="s">
        <v>161</v>
      </c>
      <c r="AT127" s="22" t="s">
        <v>156</v>
      </c>
      <c r="AU127" s="22" t="s">
        <v>84</v>
      </c>
      <c r="AY127" s="22" t="s">
        <v>154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2" t="s">
        <v>82</v>
      </c>
      <c r="BK127" s="201">
        <f>ROUND(I127*H127,2)</f>
        <v>0</v>
      </c>
      <c r="BL127" s="22" t="s">
        <v>161</v>
      </c>
      <c r="BM127" s="22" t="s">
        <v>1035</v>
      </c>
    </row>
    <row r="128" spans="2:65" s="1" customFormat="1" ht="38.25" customHeight="1">
      <c r="B128" s="39"/>
      <c r="C128" s="190" t="s">
        <v>236</v>
      </c>
      <c r="D128" s="190" t="s">
        <v>156</v>
      </c>
      <c r="E128" s="191" t="s">
        <v>1036</v>
      </c>
      <c r="F128" s="192" t="s">
        <v>1037</v>
      </c>
      <c r="G128" s="193" t="s">
        <v>371</v>
      </c>
      <c r="H128" s="194">
        <v>2</v>
      </c>
      <c r="I128" s="195"/>
      <c r="J128" s="196">
        <f>ROUND(I128*H128,2)</f>
        <v>0</v>
      </c>
      <c r="K128" s="192" t="s">
        <v>160</v>
      </c>
      <c r="L128" s="59"/>
      <c r="M128" s="197" t="s">
        <v>21</v>
      </c>
      <c r="N128" s="198" t="s">
        <v>45</v>
      </c>
      <c r="O128" s="40"/>
      <c r="P128" s="199">
        <f>O128*H128</f>
        <v>0</v>
      </c>
      <c r="Q128" s="199">
        <v>0.04027</v>
      </c>
      <c r="R128" s="199">
        <f>Q128*H128</f>
        <v>0.08054</v>
      </c>
      <c r="S128" s="199">
        <v>0</v>
      </c>
      <c r="T128" s="200">
        <f>S128*H128</f>
        <v>0</v>
      </c>
      <c r="AR128" s="22" t="s">
        <v>161</v>
      </c>
      <c r="AT128" s="22" t="s">
        <v>156</v>
      </c>
      <c r="AU128" s="22" t="s">
        <v>84</v>
      </c>
      <c r="AY128" s="22" t="s">
        <v>154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2" t="s">
        <v>82</v>
      </c>
      <c r="BK128" s="201">
        <f>ROUND(I128*H128,2)</f>
        <v>0</v>
      </c>
      <c r="BL128" s="22" t="s">
        <v>161</v>
      </c>
      <c r="BM128" s="22" t="s">
        <v>1038</v>
      </c>
    </row>
    <row r="129" spans="2:65" s="1" customFormat="1" ht="25.5" customHeight="1">
      <c r="B129" s="39"/>
      <c r="C129" s="190" t="s">
        <v>243</v>
      </c>
      <c r="D129" s="190" t="s">
        <v>156</v>
      </c>
      <c r="E129" s="191" t="s">
        <v>1039</v>
      </c>
      <c r="F129" s="192" t="s">
        <v>1040</v>
      </c>
      <c r="G129" s="193" t="s">
        <v>371</v>
      </c>
      <c r="H129" s="194">
        <v>2</v>
      </c>
      <c r="I129" s="195"/>
      <c r="J129" s="196">
        <f>ROUND(I129*H129,2)</f>
        <v>0</v>
      </c>
      <c r="K129" s="192" t="s">
        <v>21</v>
      </c>
      <c r="L129" s="59"/>
      <c r="M129" s="197" t="s">
        <v>21</v>
      </c>
      <c r="N129" s="198" t="s">
        <v>45</v>
      </c>
      <c r="O129" s="40"/>
      <c r="P129" s="199">
        <f>O129*H129</f>
        <v>0</v>
      </c>
      <c r="Q129" s="199">
        <v>0.00468</v>
      </c>
      <c r="R129" s="199">
        <f>Q129*H129</f>
        <v>0.00936</v>
      </c>
      <c r="S129" s="199">
        <v>0</v>
      </c>
      <c r="T129" s="200">
        <f>S129*H129</f>
        <v>0</v>
      </c>
      <c r="AR129" s="22" t="s">
        <v>161</v>
      </c>
      <c r="AT129" s="22" t="s">
        <v>156</v>
      </c>
      <c r="AU129" s="22" t="s">
        <v>84</v>
      </c>
      <c r="AY129" s="22" t="s">
        <v>154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2" t="s">
        <v>82</v>
      </c>
      <c r="BK129" s="201">
        <f>ROUND(I129*H129,2)</f>
        <v>0</v>
      </c>
      <c r="BL129" s="22" t="s">
        <v>161</v>
      </c>
      <c r="BM129" s="22" t="s">
        <v>1041</v>
      </c>
    </row>
    <row r="130" spans="2:65" s="1" customFormat="1" ht="16.5" customHeight="1">
      <c r="B130" s="39"/>
      <c r="C130" s="225" t="s">
        <v>247</v>
      </c>
      <c r="D130" s="225" t="s">
        <v>237</v>
      </c>
      <c r="E130" s="226" t="s">
        <v>1042</v>
      </c>
      <c r="F130" s="227" t="s">
        <v>1043</v>
      </c>
      <c r="G130" s="228" t="s">
        <v>371</v>
      </c>
      <c r="H130" s="229">
        <v>2</v>
      </c>
      <c r="I130" s="230"/>
      <c r="J130" s="231">
        <f>ROUND(I130*H130,2)</f>
        <v>0</v>
      </c>
      <c r="K130" s="227" t="s">
        <v>21</v>
      </c>
      <c r="L130" s="232"/>
      <c r="M130" s="233" t="s">
        <v>21</v>
      </c>
      <c r="N130" s="234" t="s">
        <v>45</v>
      </c>
      <c r="O130" s="40"/>
      <c r="P130" s="199">
        <f>O130*H130</f>
        <v>0</v>
      </c>
      <c r="Q130" s="199">
        <v>0.03</v>
      </c>
      <c r="R130" s="199">
        <f>Q130*H130</f>
        <v>0.06</v>
      </c>
      <c r="S130" s="199">
        <v>0</v>
      </c>
      <c r="T130" s="200">
        <f>S130*H130</f>
        <v>0</v>
      </c>
      <c r="AR130" s="22" t="s">
        <v>198</v>
      </c>
      <c r="AT130" s="22" t="s">
        <v>237</v>
      </c>
      <c r="AU130" s="22" t="s">
        <v>84</v>
      </c>
      <c r="AY130" s="22" t="s">
        <v>154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2" t="s">
        <v>82</v>
      </c>
      <c r="BK130" s="201">
        <f>ROUND(I130*H130,2)</f>
        <v>0</v>
      </c>
      <c r="BL130" s="22" t="s">
        <v>161</v>
      </c>
      <c r="BM130" s="22" t="s">
        <v>1044</v>
      </c>
    </row>
    <row r="131" spans="2:63" s="10" customFormat="1" ht="29.85" customHeight="1">
      <c r="B131" s="174"/>
      <c r="C131" s="175"/>
      <c r="D131" s="176" t="s">
        <v>73</v>
      </c>
      <c r="E131" s="188" t="s">
        <v>202</v>
      </c>
      <c r="F131" s="188" t="s">
        <v>531</v>
      </c>
      <c r="G131" s="175"/>
      <c r="H131" s="175"/>
      <c r="I131" s="178"/>
      <c r="J131" s="189">
        <f>BK131</f>
        <v>0</v>
      </c>
      <c r="K131" s="175"/>
      <c r="L131" s="180"/>
      <c r="M131" s="181"/>
      <c r="N131" s="182"/>
      <c r="O131" s="182"/>
      <c r="P131" s="183">
        <f>SUM(P132:P135)</f>
        <v>0</v>
      </c>
      <c r="Q131" s="182"/>
      <c r="R131" s="183">
        <f>SUM(R132:R135)</f>
        <v>0.008190000000000001</v>
      </c>
      <c r="S131" s="182"/>
      <c r="T131" s="184">
        <f>SUM(T132:T135)</f>
        <v>1.125</v>
      </c>
      <c r="AR131" s="185" t="s">
        <v>82</v>
      </c>
      <c r="AT131" s="186" t="s">
        <v>73</v>
      </c>
      <c r="AU131" s="186" t="s">
        <v>82</v>
      </c>
      <c r="AY131" s="185" t="s">
        <v>154</v>
      </c>
      <c r="BK131" s="187">
        <f>SUM(BK132:BK135)</f>
        <v>0</v>
      </c>
    </row>
    <row r="132" spans="2:65" s="1" customFormat="1" ht="25.5" customHeight="1">
      <c r="B132" s="39"/>
      <c r="C132" s="190" t="s">
        <v>253</v>
      </c>
      <c r="D132" s="190" t="s">
        <v>156</v>
      </c>
      <c r="E132" s="191" t="s">
        <v>565</v>
      </c>
      <c r="F132" s="192" t="s">
        <v>566</v>
      </c>
      <c r="G132" s="193" t="s">
        <v>159</v>
      </c>
      <c r="H132" s="194">
        <v>20</v>
      </c>
      <c r="I132" s="195"/>
      <c r="J132" s="196">
        <f>ROUND(I132*H132,2)</f>
        <v>0</v>
      </c>
      <c r="K132" s="192" t="s">
        <v>160</v>
      </c>
      <c r="L132" s="59"/>
      <c r="M132" s="197" t="s">
        <v>21</v>
      </c>
      <c r="N132" s="198" t="s">
        <v>45</v>
      </c>
      <c r="O132" s="40"/>
      <c r="P132" s="199">
        <f>O132*H132</f>
        <v>0</v>
      </c>
      <c r="Q132" s="199">
        <v>0.00021</v>
      </c>
      <c r="R132" s="199">
        <f>Q132*H132</f>
        <v>0.004200000000000001</v>
      </c>
      <c r="S132" s="199">
        <v>0</v>
      </c>
      <c r="T132" s="200">
        <f>S132*H132</f>
        <v>0</v>
      </c>
      <c r="AR132" s="22" t="s">
        <v>161</v>
      </c>
      <c r="AT132" s="22" t="s">
        <v>156</v>
      </c>
      <c r="AU132" s="22" t="s">
        <v>84</v>
      </c>
      <c r="AY132" s="22" t="s">
        <v>154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2" t="s">
        <v>82</v>
      </c>
      <c r="BK132" s="201">
        <f>ROUND(I132*H132,2)</f>
        <v>0</v>
      </c>
      <c r="BL132" s="22" t="s">
        <v>161</v>
      </c>
      <c r="BM132" s="22" t="s">
        <v>1045</v>
      </c>
    </row>
    <row r="133" spans="2:65" s="1" customFormat="1" ht="25.5" customHeight="1">
      <c r="B133" s="39"/>
      <c r="C133" s="190" t="s">
        <v>258</v>
      </c>
      <c r="D133" s="190" t="s">
        <v>156</v>
      </c>
      <c r="E133" s="191" t="s">
        <v>576</v>
      </c>
      <c r="F133" s="192" t="s">
        <v>577</v>
      </c>
      <c r="G133" s="193" t="s">
        <v>376</v>
      </c>
      <c r="H133" s="194">
        <v>150</v>
      </c>
      <c r="I133" s="195"/>
      <c r="J133" s="196">
        <f>ROUND(I133*H133,2)</f>
        <v>0</v>
      </c>
      <c r="K133" s="192" t="s">
        <v>160</v>
      </c>
      <c r="L133" s="59"/>
      <c r="M133" s="197" t="s">
        <v>21</v>
      </c>
      <c r="N133" s="198" t="s">
        <v>45</v>
      </c>
      <c r="O133" s="40"/>
      <c r="P133" s="199">
        <f>O133*H133</f>
        <v>0</v>
      </c>
      <c r="Q133" s="199">
        <v>0</v>
      </c>
      <c r="R133" s="199">
        <f>Q133*H133</f>
        <v>0</v>
      </c>
      <c r="S133" s="199">
        <v>0.007</v>
      </c>
      <c r="T133" s="200">
        <f>S133*H133</f>
        <v>1.05</v>
      </c>
      <c r="AR133" s="22" t="s">
        <v>161</v>
      </c>
      <c r="AT133" s="22" t="s">
        <v>156</v>
      </c>
      <c r="AU133" s="22" t="s">
        <v>84</v>
      </c>
      <c r="AY133" s="22" t="s">
        <v>154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2" t="s">
        <v>82</v>
      </c>
      <c r="BK133" s="201">
        <f>ROUND(I133*H133,2)</f>
        <v>0</v>
      </c>
      <c r="BL133" s="22" t="s">
        <v>161</v>
      </c>
      <c r="BM133" s="22" t="s">
        <v>1046</v>
      </c>
    </row>
    <row r="134" spans="2:65" s="1" customFormat="1" ht="25.5" customHeight="1">
      <c r="B134" s="39"/>
      <c r="C134" s="190" t="s">
        <v>9</v>
      </c>
      <c r="D134" s="190" t="s">
        <v>156</v>
      </c>
      <c r="E134" s="191" t="s">
        <v>580</v>
      </c>
      <c r="F134" s="192" t="s">
        <v>581</v>
      </c>
      <c r="G134" s="193" t="s">
        <v>376</v>
      </c>
      <c r="H134" s="194">
        <v>20</v>
      </c>
      <c r="I134" s="195"/>
      <c r="J134" s="196">
        <f>ROUND(I134*H134,2)</f>
        <v>0</v>
      </c>
      <c r="K134" s="192" t="s">
        <v>160</v>
      </c>
      <c r="L134" s="59"/>
      <c r="M134" s="197" t="s">
        <v>21</v>
      </c>
      <c r="N134" s="198" t="s">
        <v>45</v>
      </c>
      <c r="O134" s="40"/>
      <c r="P134" s="199">
        <f>O134*H134</f>
        <v>0</v>
      </c>
      <c r="Q134" s="199">
        <v>9E-05</v>
      </c>
      <c r="R134" s="199">
        <f>Q134*H134</f>
        <v>0.0018000000000000002</v>
      </c>
      <c r="S134" s="199">
        <v>0.003</v>
      </c>
      <c r="T134" s="200">
        <f>S134*H134</f>
        <v>0.06</v>
      </c>
      <c r="AR134" s="22" t="s">
        <v>161</v>
      </c>
      <c r="AT134" s="22" t="s">
        <v>156</v>
      </c>
      <c r="AU134" s="22" t="s">
        <v>84</v>
      </c>
      <c r="AY134" s="22" t="s">
        <v>154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2" t="s">
        <v>82</v>
      </c>
      <c r="BK134" s="201">
        <f>ROUND(I134*H134,2)</f>
        <v>0</v>
      </c>
      <c r="BL134" s="22" t="s">
        <v>161</v>
      </c>
      <c r="BM134" s="22" t="s">
        <v>1047</v>
      </c>
    </row>
    <row r="135" spans="2:65" s="1" customFormat="1" ht="25.5" customHeight="1">
      <c r="B135" s="39"/>
      <c r="C135" s="190" t="s">
        <v>268</v>
      </c>
      <c r="D135" s="190" t="s">
        <v>156</v>
      </c>
      <c r="E135" s="191" t="s">
        <v>584</v>
      </c>
      <c r="F135" s="192" t="s">
        <v>585</v>
      </c>
      <c r="G135" s="193" t="s">
        <v>376</v>
      </c>
      <c r="H135" s="194">
        <v>3</v>
      </c>
      <c r="I135" s="195"/>
      <c r="J135" s="196">
        <f>ROUND(I135*H135,2)</f>
        <v>0</v>
      </c>
      <c r="K135" s="192" t="s">
        <v>160</v>
      </c>
      <c r="L135" s="59"/>
      <c r="M135" s="197" t="s">
        <v>21</v>
      </c>
      <c r="N135" s="198" t="s">
        <v>45</v>
      </c>
      <c r="O135" s="40"/>
      <c r="P135" s="199">
        <f>O135*H135</f>
        <v>0</v>
      </c>
      <c r="Q135" s="199">
        <v>0.00073</v>
      </c>
      <c r="R135" s="199">
        <f>Q135*H135</f>
        <v>0.00219</v>
      </c>
      <c r="S135" s="199">
        <v>0.005</v>
      </c>
      <c r="T135" s="200">
        <f>S135*H135</f>
        <v>0.015</v>
      </c>
      <c r="AR135" s="22" t="s">
        <v>161</v>
      </c>
      <c r="AT135" s="22" t="s">
        <v>156</v>
      </c>
      <c r="AU135" s="22" t="s">
        <v>84</v>
      </c>
      <c r="AY135" s="22" t="s">
        <v>154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2" t="s">
        <v>82</v>
      </c>
      <c r="BK135" s="201">
        <f>ROUND(I135*H135,2)</f>
        <v>0</v>
      </c>
      <c r="BL135" s="22" t="s">
        <v>161</v>
      </c>
      <c r="BM135" s="22" t="s">
        <v>1048</v>
      </c>
    </row>
    <row r="136" spans="2:63" s="10" customFormat="1" ht="29.85" customHeight="1">
      <c r="B136" s="174"/>
      <c r="C136" s="175"/>
      <c r="D136" s="176" t="s">
        <v>73</v>
      </c>
      <c r="E136" s="188" t="s">
        <v>608</v>
      </c>
      <c r="F136" s="188" t="s">
        <v>609</v>
      </c>
      <c r="G136" s="175"/>
      <c r="H136" s="175"/>
      <c r="I136" s="178"/>
      <c r="J136" s="189">
        <f>BK136</f>
        <v>0</v>
      </c>
      <c r="K136" s="175"/>
      <c r="L136" s="180"/>
      <c r="M136" s="181"/>
      <c r="N136" s="182"/>
      <c r="O136" s="182"/>
      <c r="P136" s="183">
        <f>SUM(P137:P140)</f>
        <v>0</v>
      </c>
      <c r="Q136" s="182"/>
      <c r="R136" s="183">
        <f>SUM(R137:R140)</f>
        <v>0</v>
      </c>
      <c r="S136" s="182"/>
      <c r="T136" s="184">
        <f>SUM(T137:T140)</f>
        <v>0</v>
      </c>
      <c r="AR136" s="185" t="s">
        <v>82</v>
      </c>
      <c r="AT136" s="186" t="s">
        <v>73</v>
      </c>
      <c r="AU136" s="186" t="s">
        <v>82</v>
      </c>
      <c r="AY136" s="185" t="s">
        <v>154</v>
      </c>
      <c r="BK136" s="187">
        <f>SUM(BK137:BK140)</f>
        <v>0</v>
      </c>
    </row>
    <row r="137" spans="2:65" s="1" customFormat="1" ht="25.5" customHeight="1">
      <c r="B137" s="39"/>
      <c r="C137" s="190" t="s">
        <v>274</v>
      </c>
      <c r="D137" s="190" t="s">
        <v>156</v>
      </c>
      <c r="E137" s="191" t="s">
        <v>615</v>
      </c>
      <c r="F137" s="192" t="s">
        <v>616</v>
      </c>
      <c r="G137" s="193" t="s">
        <v>223</v>
      </c>
      <c r="H137" s="194">
        <v>1.125</v>
      </c>
      <c r="I137" s="195"/>
      <c r="J137" s="196">
        <f>ROUND(I137*H137,2)</f>
        <v>0</v>
      </c>
      <c r="K137" s="192" t="s">
        <v>160</v>
      </c>
      <c r="L137" s="59"/>
      <c r="M137" s="197" t="s">
        <v>21</v>
      </c>
      <c r="N137" s="198" t="s">
        <v>45</v>
      </c>
      <c r="O137" s="40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2" t="s">
        <v>161</v>
      </c>
      <c r="AT137" s="22" t="s">
        <v>156</v>
      </c>
      <c r="AU137" s="22" t="s">
        <v>84</v>
      </c>
      <c r="AY137" s="22" t="s">
        <v>154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2" t="s">
        <v>82</v>
      </c>
      <c r="BK137" s="201">
        <f>ROUND(I137*H137,2)</f>
        <v>0</v>
      </c>
      <c r="BL137" s="22" t="s">
        <v>161</v>
      </c>
      <c r="BM137" s="22" t="s">
        <v>1049</v>
      </c>
    </row>
    <row r="138" spans="2:65" s="1" customFormat="1" ht="25.5" customHeight="1">
      <c r="B138" s="39"/>
      <c r="C138" s="190" t="s">
        <v>280</v>
      </c>
      <c r="D138" s="190" t="s">
        <v>156</v>
      </c>
      <c r="E138" s="191" t="s">
        <v>619</v>
      </c>
      <c r="F138" s="192" t="s">
        <v>620</v>
      </c>
      <c r="G138" s="193" t="s">
        <v>223</v>
      </c>
      <c r="H138" s="194">
        <v>4.5</v>
      </c>
      <c r="I138" s="195"/>
      <c r="J138" s="196">
        <f>ROUND(I138*H138,2)</f>
        <v>0</v>
      </c>
      <c r="K138" s="192" t="s">
        <v>160</v>
      </c>
      <c r="L138" s="59"/>
      <c r="M138" s="197" t="s">
        <v>21</v>
      </c>
      <c r="N138" s="198" t="s">
        <v>45</v>
      </c>
      <c r="O138" s="40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2" t="s">
        <v>161</v>
      </c>
      <c r="AT138" s="22" t="s">
        <v>156</v>
      </c>
      <c r="AU138" s="22" t="s">
        <v>84</v>
      </c>
      <c r="AY138" s="22" t="s">
        <v>154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2" t="s">
        <v>82</v>
      </c>
      <c r="BK138" s="201">
        <f>ROUND(I138*H138,2)</f>
        <v>0</v>
      </c>
      <c r="BL138" s="22" t="s">
        <v>161</v>
      </c>
      <c r="BM138" s="22" t="s">
        <v>1050</v>
      </c>
    </row>
    <row r="139" spans="2:51" s="11" customFormat="1" ht="13.5">
      <c r="B139" s="202"/>
      <c r="C139" s="203"/>
      <c r="D139" s="204" t="s">
        <v>167</v>
      </c>
      <c r="E139" s="205" t="s">
        <v>21</v>
      </c>
      <c r="F139" s="206" t="s">
        <v>1051</v>
      </c>
      <c r="G139" s="203"/>
      <c r="H139" s="207">
        <v>4.5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167</v>
      </c>
      <c r="AU139" s="213" t="s">
        <v>84</v>
      </c>
      <c r="AV139" s="11" t="s">
        <v>84</v>
      </c>
      <c r="AW139" s="11" t="s">
        <v>37</v>
      </c>
      <c r="AX139" s="11" t="s">
        <v>82</v>
      </c>
      <c r="AY139" s="213" t="s">
        <v>154</v>
      </c>
    </row>
    <row r="140" spans="2:65" s="1" customFormat="1" ht="38.25" customHeight="1">
      <c r="B140" s="39"/>
      <c r="C140" s="190" t="s">
        <v>287</v>
      </c>
      <c r="D140" s="190" t="s">
        <v>156</v>
      </c>
      <c r="E140" s="191" t="s">
        <v>636</v>
      </c>
      <c r="F140" s="192" t="s">
        <v>637</v>
      </c>
      <c r="G140" s="193" t="s">
        <v>223</v>
      </c>
      <c r="H140" s="194">
        <v>1.125</v>
      </c>
      <c r="I140" s="195"/>
      <c r="J140" s="196">
        <f>ROUND(I140*H140,2)</f>
        <v>0</v>
      </c>
      <c r="K140" s="192" t="s">
        <v>160</v>
      </c>
      <c r="L140" s="59"/>
      <c r="M140" s="197" t="s">
        <v>21</v>
      </c>
      <c r="N140" s="198" t="s">
        <v>45</v>
      </c>
      <c r="O140" s="40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2" t="s">
        <v>161</v>
      </c>
      <c r="AT140" s="22" t="s">
        <v>156</v>
      </c>
      <c r="AU140" s="22" t="s">
        <v>84</v>
      </c>
      <c r="AY140" s="22" t="s">
        <v>154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2" t="s">
        <v>82</v>
      </c>
      <c r="BK140" s="201">
        <f>ROUND(I140*H140,2)</f>
        <v>0</v>
      </c>
      <c r="BL140" s="22" t="s">
        <v>161</v>
      </c>
      <c r="BM140" s="22" t="s">
        <v>1052</v>
      </c>
    </row>
    <row r="141" spans="2:63" s="10" customFormat="1" ht="29.85" customHeight="1">
      <c r="B141" s="174"/>
      <c r="C141" s="175"/>
      <c r="D141" s="176" t="s">
        <v>73</v>
      </c>
      <c r="E141" s="188" t="s">
        <v>640</v>
      </c>
      <c r="F141" s="188" t="s">
        <v>641</v>
      </c>
      <c r="G141" s="175"/>
      <c r="H141" s="175"/>
      <c r="I141" s="178"/>
      <c r="J141" s="189">
        <f>BK141</f>
        <v>0</v>
      </c>
      <c r="K141" s="175"/>
      <c r="L141" s="180"/>
      <c r="M141" s="181"/>
      <c r="N141" s="182"/>
      <c r="O141" s="182"/>
      <c r="P141" s="183">
        <f>SUM(P142:P143)</f>
        <v>0</v>
      </c>
      <c r="Q141" s="182"/>
      <c r="R141" s="183">
        <f>SUM(R142:R143)</f>
        <v>0</v>
      </c>
      <c r="S141" s="182"/>
      <c r="T141" s="184">
        <f>SUM(T142:T143)</f>
        <v>0</v>
      </c>
      <c r="AR141" s="185" t="s">
        <v>82</v>
      </c>
      <c r="AT141" s="186" t="s">
        <v>73</v>
      </c>
      <c r="AU141" s="186" t="s">
        <v>82</v>
      </c>
      <c r="AY141" s="185" t="s">
        <v>154</v>
      </c>
      <c r="BK141" s="187">
        <f>SUM(BK142:BK143)</f>
        <v>0</v>
      </c>
    </row>
    <row r="142" spans="2:65" s="1" customFormat="1" ht="38.25" customHeight="1">
      <c r="B142" s="39"/>
      <c r="C142" s="190" t="s">
        <v>294</v>
      </c>
      <c r="D142" s="190" t="s">
        <v>156</v>
      </c>
      <c r="E142" s="191" t="s">
        <v>643</v>
      </c>
      <c r="F142" s="192" t="s">
        <v>644</v>
      </c>
      <c r="G142" s="193" t="s">
        <v>223</v>
      </c>
      <c r="H142" s="194">
        <v>223.678</v>
      </c>
      <c r="I142" s="195"/>
      <c r="J142" s="196">
        <f>ROUND(I142*H142,2)</f>
        <v>0</v>
      </c>
      <c r="K142" s="192" t="s">
        <v>160</v>
      </c>
      <c r="L142" s="59"/>
      <c r="M142" s="197" t="s">
        <v>21</v>
      </c>
      <c r="N142" s="198" t="s">
        <v>45</v>
      </c>
      <c r="O142" s="40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AR142" s="22" t="s">
        <v>161</v>
      </c>
      <c r="AT142" s="22" t="s">
        <v>156</v>
      </c>
      <c r="AU142" s="22" t="s">
        <v>84</v>
      </c>
      <c r="AY142" s="22" t="s">
        <v>154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2" t="s">
        <v>82</v>
      </c>
      <c r="BK142" s="201">
        <f>ROUND(I142*H142,2)</f>
        <v>0</v>
      </c>
      <c r="BL142" s="22" t="s">
        <v>161</v>
      </c>
      <c r="BM142" s="22" t="s">
        <v>1053</v>
      </c>
    </row>
    <row r="143" spans="2:65" s="1" customFormat="1" ht="38.25" customHeight="1">
      <c r="B143" s="39"/>
      <c r="C143" s="190" t="s">
        <v>300</v>
      </c>
      <c r="D143" s="190" t="s">
        <v>156</v>
      </c>
      <c r="E143" s="191" t="s">
        <v>1054</v>
      </c>
      <c r="F143" s="192" t="s">
        <v>1055</v>
      </c>
      <c r="G143" s="193" t="s">
        <v>223</v>
      </c>
      <c r="H143" s="194">
        <v>223.678</v>
      </c>
      <c r="I143" s="195"/>
      <c r="J143" s="196">
        <f>ROUND(I143*H143,2)</f>
        <v>0</v>
      </c>
      <c r="K143" s="192" t="s">
        <v>160</v>
      </c>
      <c r="L143" s="59"/>
      <c r="M143" s="197" t="s">
        <v>21</v>
      </c>
      <c r="N143" s="198" t="s">
        <v>45</v>
      </c>
      <c r="O143" s="40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2" t="s">
        <v>161</v>
      </c>
      <c r="AT143" s="22" t="s">
        <v>156</v>
      </c>
      <c r="AU143" s="22" t="s">
        <v>84</v>
      </c>
      <c r="AY143" s="22" t="s">
        <v>154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2" t="s">
        <v>82</v>
      </c>
      <c r="BK143" s="201">
        <f>ROUND(I143*H143,2)</f>
        <v>0</v>
      </c>
      <c r="BL143" s="22" t="s">
        <v>161</v>
      </c>
      <c r="BM143" s="22" t="s">
        <v>1056</v>
      </c>
    </row>
    <row r="144" spans="2:63" s="10" customFormat="1" ht="37.35" customHeight="1">
      <c r="B144" s="174"/>
      <c r="C144" s="175"/>
      <c r="D144" s="176" t="s">
        <v>73</v>
      </c>
      <c r="E144" s="177" t="s">
        <v>646</v>
      </c>
      <c r="F144" s="177" t="s">
        <v>647</v>
      </c>
      <c r="G144" s="175"/>
      <c r="H144" s="175"/>
      <c r="I144" s="178"/>
      <c r="J144" s="179">
        <f>BK144</f>
        <v>0</v>
      </c>
      <c r="K144" s="175"/>
      <c r="L144" s="180"/>
      <c r="M144" s="181"/>
      <c r="N144" s="182"/>
      <c r="O144" s="182"/>
      <c r="P144" s="183">
        <f>P145+P166+P186</f>
        <v>0</v>
      </c>
      <c r="Q144" s="182"/>
      <c r="R144" s="183">
        <f>R145+R166+R186</f>
        <v>2.745816</v>
      </c>
      <c r="S144" s="182"/>
      <c r="T144" s="184">
        <f>T145+T166+T186</f>
        <v>0</v>
      </c>
      <c r="AR144" s="185" t="s">
        <v>84</v>
      </c>
      <c r="AT144" s="186" t="s">
        <v>73</v>
      </c>
      <c r="AU144" s="186" t="s">
        <v>74</v>
      </c>
      <c r="AY144" s="185" t="s">
        <v>154</v>
      </c>
      <c r="BK144" s="187">
        <f>BK145+BK166+BK186</f>
        <v>0</v>
      </c>
    </row>
    <row r="145" spans="2:63" s="10" customFormat="1" ht="19.9" customHeight="1">
      <c r="B145" s="174"/>
      <c r="C145" s="175"/>
      <c r="D145" s="176" t="s">
        <v>73</v>
      </c>
      <c r="E145" s="188" t="s">
        <v>1057</v>
      </c>
      <c r="F145" s="188" t="s">
        <v>1058</v>
      </c>
      <c r="G145" s="175"/>
      <c r="H145" s="175"/>
      <c r="I145" s="178"/>
      <c r="J145" s="189">
        <f>BK145</f>
        <v>0</v>
      </c>
      <c r="K145" s="175"/>
      <c r="L145" s="180"/>
      <c r="M145" s="181"/>
      <c r="N145" s="182"/>
      <c r="O145" s="182"/>
      <c r="P145" s="183">
        <f>SUM(P146:P165)</f>
        <v>0</v>
      </c>
      <c r="Q145" s="182"/>
      <c r="R145" s="183">
        <f>SUM(R146:R165)</f>
        <v>0.752466</v>
      </c>
      <c r="S145" s="182"/>
      <c r="T145" s="184">
        <f>SUM(T146:T165)</f>
        <v>0</v>
      </c>
      <c r="AR145" s="185" t="s">
        <v>84</v>
      </c>
      <c r="AT145" s="186" t="s">
        <v>73</v>
      </c>
      <c r="AU145" s="186" t="s">
        <v>82</v>
      </c>
      <c r="AY145" s="185" t="s">
        <v>154</v>
      </c>
      <c r="BK145" s="187">
        <f>SUM(BK146:BK165)</f>
        <v>0</v>
      </c>
    </row>
    <row r="146" spans="2:65" s="1" customFormat="1" ht="16.5" customHeight="1">
      <c r="B146" s="39"/>
      <c r="C146" s="190" t="s">
        <v>305</v>
      </c>
      <c r="D146" s="190" t="s">
        <v>156</v>
      </c>
      <c r="E146" s="191" t="s">
        <v>1059</v>
      </c>
      <c r="F146" s="192" t="s">
        <v>1060</v>
      </c>
      <c r="G146" s="193" t="s">
        <v>371</v>
      </c>
      <c r="H146" s="194">
        <v>13</v>
      </c>
      <c r="I146" s="195"/>
      <c r="J146" s="196">
        <f>ROUND(I146*H146,2)</f>
        <v>0</v>
      </c>
      <c r="K146" s="192" t="s">
        <v>21</v>
      </c>
      <c r="L146" s="59"/>
      <c r="M146" s="197" t="s">
        <v>21</v>
      </c>
      <c r="N146" s="198" t="s">
        <v>45</v>
      </c>
      <c r="O146" s="40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AR146" s="22" t="s">
        <v>236</v>
      </c>
      <c r="AT146" s="22" t="s">
        <v>156</v>
      </c>
      <c r="AU146" s="22" t="s">
        <v>84</v>
      </c>
      <c r="AY146" s="22" t="s">
        <v>154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2" t="s">
        <v>82</v>
      </c>
      <c r="BK146" s="201">
        <f>ROUND(I146*H146,2)</f>
        <v>0</v>
      </c>
      <c r="BL146" s="22" t="s">
        <v>236</v>
      </c>
      <c r="BM146" s="22" t="s">
        <v>1061</v>
      </c>
    </row>
    <row r="147" spans="2:65" s="1" customFormat="1" ht="16.5" customHeight="1">
      <c r="B147" s="39"/>
      <c r="C147" s="190" t="s">
        <v>310</v>
      </c>
      <c r="D147" s="190" t="s">
        <v>156</v>
      </c>
      <c r="E147" s="191" t="s">
        <v>1062</v>
      </c>
      <c r="F147" s="192" t="s">
        <v>1063</v>
      </c>
      <c r="G147" s="193" t="s">
        <v>376</v>
      </c>
      <c r="H147" s="194">
        <v>25</v>
      </c>
      <c r="I147" s="195"/>
      <c r="J147" s="196">
        <f>ROUND(I147*H147,2)</f>
        <v>0</v>
      </c>
      <c r="K147" s="192" t="s">
        <v>160</v>
      </c>
      <c r="L147" s="59"/>
      <c r="M147" s="197" t="s">
        <v>21</v>
      </c>
      <c r="N147" s="198" t="s">
        <v>45</v>
      </c>
      <c r="O147" s="40"/>
      <c r="P147" s="199">
        <f>O147*H147</f>
        <v>0</v>
      </c>
      <c r="Q147" s="199">
        <v>0.0035</v>
      </c>
      <c r="R147" s="199">
        <f>Q147*H147</f>
        <v>0.08750000000000001</v>
      </c>
      <c r="S147" s="199">
        <v>0</v>
      </c>
      <c r="T147" s="200">
        <f>S147*H147</f>
        <v>0</v>
      </c>
      <c r="AR147" s="22" t="s">
        <v>236</v>
      </c>
      <c r="AT147" s="22" t="s">
        <v>156</v>
      </c>
      <c r="AU147" s="22" t="s">
        <v>84</v>
      </c>
      <c r="AY147" s="22" t="s">
        <v>154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2" t="s">
        <v>82</v>
      </c>
      <c r="BK147" s="201">
        <f>ROUND(I147*H147,2)</f>
        <v>0</v>
      </c>
      <c r="BL147" s="22" t="s">
        <v>236</v>
      </c>
      <c r="BM147" s="22" t="s">
        <v>1064</v>
      </c>
    </row>
    <row r="148" spans="2:65" s="1" customFormat="1" ht="16.5" customHeight="1">
      <c r="B148" s="39"/>
      <c r="C148" s="190" t="s">
        <v>315</v>
      </c>
      <c r="D148" s="190" t="s">
        <v>156</v>
      </c>
      <c r="E148" s="191" t="s">
        <v>1065</v>
      </c>
      <c r="F148" s="192" t="s">
        <v>1066</v>
      </c>
      <c r="G148" s="193" t="s">
        <v>376</v>
      </c>
      <c r="H148" s="194">
        <v>59</v>
      </c>
      <c r="I148" s="195"/>
      <c r="J148" s="196">
        <f>ROUND(I148*H148,2)</f>
        <v>0</v>
      </c>
      <c r="K148" s="192" t="s">
        <v>160</v>
      </c>
      <c r="L148" s="59"/>
      <c r="M148" s="197" t="s">
        <v>21</v>
      </c>
      <c r="N148" s="198" t="s">
        <v>45</v>
      </c>
      <c r="O148" s="40"/>
      <c r="P148" s="199">
        <f>O148*H148</f>
        <v>0</v>
      </c>
      <c r="Q148" s="199">
        <v>0.00125</v>
      </c>
      <c r="R148" s="199">
        <f>Q148*H148</f>
        <v>0.07375</v>
      </c>
      <c r="S148" s="199">
        <v>0</v>
      </c>
      <c r="T148" s="200">
        <f>S148*H148</f>
        <v>0</v>
      </c>
      <c r="AR148" s="22" t="s">
        <v>236</v>
      </c>
      <c r="AT148" s="22" t="s">
        <v>156</v>
      </c>
      <c r="AU148" s="22" t="s">
        <v>84</v>
      </c>
      <c r="AY148" s="22" t="s">
        <v>154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2" t="s">
        <v>82</v>
      </c>
      <c r="BK148" s="201">
        <f>ROUND(I148*H148,2)</f>
        <v>0</v>
      </c>
      <c r="BL148" s="22" t="s">
        <v>236</v>
      </c>
      <c r="BM148" s="22" t="s">
        <v>1067</v>
      </c>
    </row>
    <row r="149" spans="2:51" s="11" customFormat="1" ht="13.5">
      <c r="B149" s="202"/>
      <c r="C149" s="203"/>
      <c r="D149" s="204" t="s">
        <v>167</v>
      </c>
      <c r="E149" s="205" t="s">
        <v>21</v>
      </c>
      <c r="F149" s="206" t="s">
        <v>1068</v>
      </c>
      <c r="G149" s="203"/>
      <c r="H149" s="207">
        <v>59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167</v>
      </c>
      <c r="AU149" s="213" t="s">
        <v>84</v>
      </c>
      <c r="AV149" s="11" t="s">
        <v>84</v>
      </c>
      <c r="AW149" s="11" t="s">
        <v>37</v>
      </c>
      <c r="AX149" s="11" t="s">
        <v>82</v>
      </c>
      <c r="AY149" s="213" t="s">
        <v>154</v>
      </c>
    </row>
    <row r="150" spans="2:65" s="1" customFormat="1" ht="16.5" customHeight="1">
      <c r="B150" s="39"/>
      <c r="C150" s="190" t="s">
        <v>320</v>
      </c>
      <c r="D150" s="190" t="s">
        <v>156</v>
      </c>
      <c r="E150" s="191" t="s">
        <v>1069</v>
      </c>
      <c r="F150" s="192" t="s">
        <v>1070</v>
      </c>
      <c r="G150" s="193" t="s">
        <v>376</v>
      </c>
      <c r="H150" s="194">
        <v>68.6</v>
      </c>
      <c r="I150" s="195"/>
      <c r="J150" s="196">
        <f>ROUND(I150*H150,2)</f>
        <v>0</v>
      </c>
      <c r="K150" s="192" t="s">
        <v>160</v>
      </c>
      <c r="L150" s="59"/>
      <c r="M150" s="197" t="s">
        <v>21</v>
      </c>
      <c r="N150" s="198" t="s">
        <v>45</v>
      </c>
      <c r="O150" s="40"/>
      <c r="P150" s="199">
        <f>O150*H150</f>
        <v>0</v>
      </c>
      <c r="Q150" s="199">
        <v>0.00176</v>
      </c>
      <c r="R150" s="199">
        <f>Q150*H150</f>
        <v>0.120736</v>
      </c>
      <c r="S150" s="199">
        <v>0</v>
      </c>
      <c r="T150" s="200">
        <f>S150*H150</f>
        <v>0</v>
      </c>
      <c r="AR150" s="22" t="s">
        <v>236</v>
      </c>
      <c r="AT150" s="22" t="s">
        <v>156</v>
      </c>
      <c r="AU150" s="22" t="s">
        <v>84</v>
      </c>
      <c r="AY150" s="22" t="s">
        <v>154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2" t="s">
        <v>82</v>
      </c>
      <c r="BK150" s="201">
        <f>ROUND(I150*H150,2)</f>
        <v>0</v>
      </c>
      <c r="BL150" s="22" t="s">
        <v>236</v>
      </c>
      <c r="BM150" s="22" t="s">
        <v>1071</v>
      </c>
    </row>
    <row r="151" spans="2:51" s="11" customFormat="1" ht="27">
      <c r="B151" s="202"/>
      <c r="C151" s="203"/>
      <c r="D151" s="204" t="s">
        <v>167</v>
      </c>
      <c r="E151" s="205" t="s">
        <v>21</v>
      </c>
      <c r="F151" s="206" t="s">
        <v>1072</v>
      </c>
      <c r="G151" s="203"/>
      <c r="H151" s="207">
        <v>68.6</v>
      </c>
      <c r="I151" s="208"/>
      <c r="J151" s="203"/>
      <c r="K151" s="203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167</v>
      </c>
      <c r="AU151" s="213" t="s">
        <v>84</v>
      </c>
      <c r="AV151" s="11" t="s">
        <v>84</v>
      </c>
      <c r="AW151" s="11" t="s">
        <v>37</v>
      </c>
      <c r="AX151" s="11" t="s">
        <v>82</v>
      </c>
      <c r="AY151" s="213" t="s">
        <v>154</v>
      </c>
    </row>
    <row r="152" spans="2:65" s="1" customFormat="1" ht="16.5" customHeight="1">
      <c r="B152" s="39"/>
      <c r="C152" s="190" t="s">
        <v>326</v>
      </c>
      <c r="D152" s="190" t="s">
        <v>156</v>
      </c>
      <c r="E152" s="191" t="s">
        <v>1073</v>
      </c>
      <c r="F152" s="192" t="s">
        <v>1074</v>
      </c>
      <c r="G152" s="193" t="s">
        <v>376</v>
      </c>
      <c r="H152" s="194">
        <v>24</v>
      </c>
      <c r="I152" s="195"/>
      <c r="J152" s="196">
        <f>ROUND(I152*H152,2)</f>
        <v>0</v>
      </c>
      <c r="K152" s="192" t="s">
        <v>160</v>
      </c>
      <c r="L152" s="59"/>
      <c r="M152" s="197" t="s">
        <v>21</v>
      </c>
      <c r="N152" s="198" t="s">
        <v>45</v>
      </c>
      <c r="O152" s="40"/>
      <c r="P152" s="199">
        <f>O152*H152</f>
        <v>0</v>
      </c>
      <c r="Q152" s="199">
        <v>0.00277</v>
      </c>
      <c r="R152" s="199">
        <f>Q152*H152</f>
        <v>0.06648</v>
      </c>
      <c r="S152" s="199">
        <v>0</v>
      </c>
      <c r="T152" s="200">
        <f>S152*H152</f>
        <v>0</v>
      </c>
      <c r="AR152" s="22" t="s">
        <v>236</v>
      </c>
      <c r="AT152" s="22" t="s">
        <v>156</v>
      </c>
      <c r="AU152" s="22" t="s">
        <v>84</v>
      </c>
      <c r="AY152" s="22" t="s">
        <v>154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2" t="s">
        <v>82</v>
      </c>
      <c r="BK152" s="201">
        <f>ROUND(I152*H152,2)</f>
        <v>0</v>
      </c>
      <c r="BL152" s="22" t="s">
        <v>236</v>
      </c>
      <c r="BM152" s="22" t="s">
        <v>1075</v>
      </c>
    </row>
    <row r="153" spans="2:65" s="1" customFormat="1" ht="16.5" customHeight="1">
      <c r="B153" s="39"/>
      <c r="C153" s="190" t="s">
        <v>334</v>
      </c>
      <c r="D153" s="190" t="s">
        <v>156</v>
      </c>
      <c r="E153" s="191" t="s">
        <v>1076</v>
      </c>
      <c r="F153" s="192" t="s">
        <v>1077</v>
      </c>
      <c r="G153" s="193" t="s">
        <v>376</v>
      </c>
      <c r="H153" s="194">
        <v>79</v>
      </c>
      <c r="I153" s="195"/>
      <c r="J153" s="196">
        <f>ROUND(I153*H153,2)</f>
        <v>0</v>
      </c>
      <c r="K153" s="192" t="s">
        <v>160</v>
      </c>
      <c r="L153" s="59"/>
      <c r="M153" s="197" t="s">
        <v>21</v>
      </c>
      <c r="N153" s="198" t="s">
        <v>45</v>
      </c>
      <c r="O153" s="40"/>
      <c r="P153" s="199">
        <f>O153*H153</f>
        <v>0</v>
      </c>
      <c r="Q153" s="199">
        <v>0.0044</v>
      </c>
      <c r="R153" s="199">
        <f>Q153*H153</f>
        <v>0.3476</v>
      </c>
      <c r="S153" s="199">
        <v>0</v>
      </c>
      <c r="T153" s="200">
        <f>S153*H153</f>
        <v>0</v>
      </c>
      <c r="AR153" s="22" t="s">
        <v>236</v>
      </c>
      <c r="AT153" s="22" t="s">
        <v>156</v>
      </c>
      <c r="AU153" s="22" t="s">
        <v>84</v>
      </c>
      <c r="AY153" s="22" t="s">
        <v>154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2" t="s">
        <v>82</v>
      </c>
      <c r="BK153" s="201">
        <f>ROUND(I153*H153,2)</f>
        <v>0</v>
      </c>
      <c r="BL153" s="22" t="s">
        <v>236</v>
      </c>
      <c r="BM153" s="22" t="s">
        <v>1078</v>
      </c>
    </row>
    <row r="154" spans="2:51" s="11" customFormat="1" ht="13.5">
      <c r="B154" s="202"/>
      <c r="C154" s="203"/>
      <c r="D154" s="204" t="s">
        <v>167</v>
      </c>
      <c r="E154" s="205" t="s">
        <v>21</v>
      </c>
      <c r="F154" s="206" t="s">
        <v>1079</v>
      </c>
      <c r="G154" s="203"/>
      <c r="H154" s="207">
        <v>79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167</v>
      </c>
      <c r="AU154" s="213" t="s">
        <v>84</v>
      </c>
      <c r="AV154" s="11" t="s">
        <v>84</v>
      </c>
      <c r="AW154" s="11" t="s">
        <v>37</v>
      </c>
      <c r="AX154" s="11" t="s">
        <v>82</v>
      </c>
      <c r="AY154" s="213" t="s">
        <v>154</v>
      </c>
    </row>
    <row r="155" spans="2:65" s="1" customFormat="1" ht="16.5" customHeight="1">
      <c r="B155" s="39"/>
      <c r="C155" s="190" t="s">
        <v>349</v>
      </c>
      <c r="D155" s="190" t="s">
        <v>156</v>
      </c>
      <c r="E155" s="191" t="s">
        <v>1080</v>
      </c>
      <c r="F155" s="192" t="s">
        <v>1081</v>
      </c>
      <c r="G155" s="193" t="s">
        <v>376</v>
      </c>
      <c r="H155" s="194">
        <v>19</v>
      </c>
      <c r="I155" s="195"/>
      <c r="J155" s="196">
        <f>ROUND(I155*H155,2)</f>
        <v>0</v>
      </c>
      <c r="K155" s="192" t="s">
        <v>160</v>
      </c>
      <c r="L155" s="59"/>
      <c r="M155" s="197" t="s">
        <v>21</v>
      </c>
      <c r="N155" s="198" t="s">
        <v>45</v>
      </c>
      <c r="O155" s="40"/>
      <c r="P155" s="199">
        <f>O155*H155</f>
        <v>0</v>
      </c>
      <c r="Q155" s="199">
        <v>0.00052</v>
      </c>
      <c r="R155" s="199">
        <f>Q155*H155</f>
        <v>0.00988</v>
      </c>
      <c r="S155" s="199">
        <v>0</v>
      </c>
      <c r="T155" s="200">
        <f>S155*H155</f>
        <v>0</v>
      </c>
      <c r="AR155" s="22" t="s">
        <v>236</v>
      </c>
      <c r="AT155" s="22" t="s">
        <v>156</v>
      </c>
      <c r="AU155" s="22" t="s">
        <v>84</v>
      </c>
      <c r="AY155" s="22" t="s">
        <v>154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2" t="s">
        <v>82</v>
      </c>
      <c r="BK155" s="201">
        <f>ROUND(I155*H155,2)</f>
        <v>0</v>
      </c>
      <c r="BL155" s="22" t="s">
        <v>236</v>
      </c>
      <c r="BM155" s="22" t="s">
        <v>1082</v>
      </c>
    </row>
    <row r="156" spans="2:51" s="11" customFormat="1" ht="13.5">
      <c r="B156" s="202"/>
      <c r="C156" s="203"/>
      <c r="D156" s="204" t="s">
        <v>167</v>
      </c>
      <c r="E156" s="205" t="s">
        <v>21</v>
      </c>
      <c r="F156" s="206" t="s">
        <v>1083</v>
      </c>
      <c r="G156" s="203"/>
      <c r="H156" s="207">
        <v>19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167</v>
      </c>
      <c r="AU156" s="213" t="s">
        <v>84</v>
      </c>
      <c r="AV156" s="11" t="s">
        <v>84</v>
      </c>
      <c r="AW156" s="11" t="s">
        <v>37</v>
      </c>
      <c r="AX156" s="11" t="s">
        <v>82</v>
      </c>
      <c r="AY156" s="213" t="s">
        <v>154</v>
      </c>
    </row>
    <row r="157" spans="2:65" s="1" customFormat="1" ht="16.5" customHeight="1">
      <c r="B157" s="39"/>
      <c r="C157" s="190" t="s">
        <v>353</v>
      </c>
      <c r="D157" s="190" t="s">
        <v>156</v>
      </c>
      <c r="E157" s="191" t="s">
        <v>1084</v>
      </c>
      <c r="F157" s="192" t="s">
        <v>1085</v>
      </c>
      <c r="G157" s="193" t="s">
        <v>376</v>
      </c>
      <c r="H157" s="194">
        <v>38</v>
      </c>
      <c r="I157" s="195"/>
      <c r="J157" s="196">
        <f aca="true" t="shared" si="0" ref="J157:J162">ROUND(I157*H157,2)</f>
        <v>0</v>
      </c>
      <c r="K157" s="192" t="s">
        <v>160</v>
      </c>
      <c r="L157" s="59"/>
      <c r="M157" s="197" t="s">
        <v>21</v>
      </c>
      <c r="N157" s="198" t="s">
        <v>45</v>
      </c>
      <c r="O157" s="40"/>
      <c r="P157" s="199">
        <f aca="true" t="shared" si="1" ref="P157:P162">O157*H157</f>
        <v>0</v>
      </c>
      <c r="Q157" s="199">
        <v>0.00077</v>
      </c>
      <c r="R157" s="199">
        <f aca="true" t="shared" si="2" ref="R157:R162">Q157*H157</f>
        <v>0.029259999999999998</v>
      </c>
      <c r="S157" s="199">
        <v>0</v>
      </c>
      <c r="T157" s="200">
        <f aca="true" t="shared" si="3" ref="T157:T162">S157*H157</f>
        <v>0</v>
      </c>
      <c r="AR157" s="22" t="s">
        <v>236</v>
      </c>
      <c r="AT157" s="22" t="s">
        <v>156</v>
      </c>
      <c r="AU157" s="22" t="s">
        <v>84</v>
      </c>
      <c r="AY157" s="22" t="s">
        <v>154</v>
      </c>
      <c r="BE157" s="201">
        <f aca="true" t="shared" si="4" ref="BE157:BE162">IF(N157="základní",J157,0)</f>
        <v>0</v>
      </c>
      <c r="BF157" s="201">
        <f aca="true" t="shared" si="5" ref="BF157:BF162">IF(N157="snížená",J157,0)</f>
        <v>0</v>
      </c>
      <c r="BG157" s="201">
        <f aca="true" t="shared" si="6" ref="BG157:BG162">IF(N157="zákl. přenesená",J157,0)</f>
        <v>0</v>
      </c>
      <c r="BH157" s="201">
        <f aca="true" t="shared" si="7" ref="BH157:BH162">IF(N157="sníž. přenesená",J157,0)</f>
        <v>0</v>
      </c>
      <c r="BI157" s="201">
        <f aca="true" t="shared" si="8" ref="BI157:BI162">IF(N157="nulová",J157,0)</f>
        <v>0</v>
      </c>
      <c r="BJ157" s="22" t="s">
        <v>82</v>
      </c>
      <c r="BK157" s="201">
        <f aca="true" t="shared" si="9" ref="BK157:BK162">ROUND(I157*H157,2)</f>
        <v>0</v>
      </c>
      <c r="BL157" s="22" t="s">
        <v>236</v>
      </c>
      <c r="BM157" s="22" t="s">
        <v>1086</v>
      </c>
    </row>
    <row r="158" spans="2:65" s="1" customFormat="1" ht="16.5" customHeight="1">
      <c r="B158" s="39"/>
      <c r="C158" s="190" t="s">
        <v>357</v>
      </c>
      <c r="D158" s="190" t="s">
        <v>156</v>
      </c>
      <c r="E158" s="191" t="s">
        <v>1087</v>
      </c>
      <c r="F158" s="192" t="s">
        <v>1088</v>
      </c>
      <c r="G158" s="193" t="s">
        <v>371</v>
      </c>
      <c r="H158" s="194">
        <v>1</v>
      </c>
      <c r="I158" s="195"/>
      <c r="J158" s="196">
        <f t="shared" si="0"/>
        <v>0</v>
      </c>
      <c r="K158" s="192" t="s">
        <v>21</v>
      </c>
      <c r="L158" s="59"/>
      <c r="M158" s="197" t="s">
        <v>21</v>
      </c>
      <c r="N158" s="198" t="s">
        <v>45</v>
      </c>
      <c r="O158" s="40"/>
      <c r="P158" s="199">
        <f t="shared" si="1"/>
        <v>0</v>
      </c>
      <c r="Q158" s="199">
        <v>0</v>
      </c>
      <c r="R158" s="199">
        <f t="shared" si="2"/>
        <v>0</v>
      </c>
      <c r="S158" s="199">
        <v>0</v>
      </c>
      <c r="T158" s="200">
        <f t="shared" si="3"/>
        <v>0</v>
      </c>
      <c r="AR158" s="22" t="s">
        <v>236</v>
      </c>
      <c r="AT158" s="22" t="s">
        <v>156</v>
      </c>
      <c r="AU158" s="22" t="s">
        <v>84</v>
      </c>
      <c r="AY158" s="22" t="s">
        <v>154</v>
      </c>
      <c r="BE158" s="201">
        <f t="shared" si="4"/>
        <v>0</v>
      </c>
      <c r="BF158" s="201">
        <f t="shared" si="5"/>
        <v>0</v>
      </c>
      <c r="BG158" s="201">
        <f t="shared" si="6"/>
        <v>0</v>
      </c>
      <c r="BH158" s="201">
        <f t="shared" si="7"/>
        <v>0</v>
      </c>
      <c r="BI158" s="201">
        <f t="shared" si="8"/>
        <v>0</v>
      </c>
      <c r="BJ158" s="22" t="s">
        <v>82</v>
      </c>
      <c r="BK158" s="201">
        <f t="shared" si="9"/>
        <v>0</v>
      </c>
      <c r="BL158" s="22" t="s">
        <v>236</v>
      </c>
      <c r="BM158" s="22" t="s">
        <v>1089</v>
      </c>
    </row>
    <row r="159" spans="2:65" s="1" customFormat="1" ht="25.5" customHeight="1">
      <c r="B159" s="39"/>
      <c r="C159" s="190" t="s">
        <v>361</v>
      </c>
      <c r="D159" s="190" t="s">
        <v>156</v>
      </c>
      <c r="E159" s="191" t="s">
        <v>1090</v>
      </c>
      <c r="F159" s="192" t="s">
        <v>1091</v>
      </c>
      <c r="G159" s="193" t="s">
        <v>371</v>
      </c>
      <c r="H159" s="194">
        <v>12</v>
      </c>
      <c r="I159" s="195"/>
      <c r="J159" s="196">
        <f t="shared" si="0"/>
        <v>0</v>
      </c>
      <c r="K159" s="192" t="s">
        <v>160</v>
      </c>
      <c r="L159" s="59"/>
      <c r="M159" s="197" t="s">
        <v>21</v>
      </c>
      <c r="N159" s="198" t="s">
        <v>45</v>
      </c>
      <c r="O159" s="40"/>
      <c r="P159" s="199">
        <f t="shared" si="1"/>
        <v>0</v>
      </c>
      <c r="Q159" s="199">
        <v>0.00112</v>
      </c>
      <c r="R159" s="199">
        <f t="shared" si="2"/>
        <v>0.013439999999999999</v>
      </c>
      <c r="S159" s="199">
        <v>0</v>
      </c>
      <c r="T159" s="200">
        <f t="shared" si="3"/>
        <v>0</v>
      </c>
      <c r="AR159" s="22" t="s">
        <v>236</v>
      </c>
      <c r="AT159" s="22" t="s">
        <v>156</v>
      </c>
      <c r="AU159" s="22" t="s">
        <v>84</v>
      </c>
      <c r="AY159" s="22" t="s">
        <v>154</v>
      </c>
      <c r="BE159" s="201">
        <f t="shared" si="4"/>
        <v>0</v>
      </c>
      <c r="BF159" s="201">
        <f t="shared" si="5"/>
        <v>0</v>
      </c>
      <c r="BG159" s="201">
        <f t="shared" si="6"/>
        <v>0</v>
      </c>
      <c r="BH159" s="201">
        <f t="shared" si="7"/>
        <v>0</v>
      </c>
      <c r="BI159" s="201">
        <f t="shared" si="8"/>
        <v>0</v>
      </c>
      <c r="BJ159" s="22" t="s">
        <v>82</v>
      </c>
      <c r="BK159" s="201">
        <f t="shared" si="9"/>
        <v>0</v>
      </c>
      <c r="BL159" s="22" t="s">
        <v>236</v>
      </c>
      <c r="BM159" s="22" t="s">
        <v>1092</v>
      </c>
    </row>
    <row r="160" spans="2:65" s="1" customFormat="1" ht="16.5" customHeight="1">
      <c r="B160" s="39"/>
      <c r="C160" s="190" t="s">
        <v>368</v>
      </c>
      <c r="D160" s="190" t="s">
        <v>156</v>
      </c>
      <c r="E160" s="191" t="s">
        <v>1093</v>
      </c>
      <c r="F160" s="192" t="s">
        <v>1094</v>
      </c>
      <c r="G160" s="193" t="s">
        <v>371</v>
      </c>
      <c r="H160" s="194">
        <v>1</v>
      </c>
      <c r="I160" s="195"/>
      <c r="J160" s="196">
        <f t="shared" si="0"/>
        <v>0</v>
      </c>
      <c r="K160" s="192" t="s">
        <v>160</v>
      </c>
      <c r="L160" s="59"/>
      <c r="M160" s="197" t="s">
        <v>21</v>
      </c>
      <c r="N160" s="198" t="s">
        <v>45</v>
      </c>
      <c r="O160" s="40"/>
      <c r="P160" s="199">
        <f t="shared" si="1"/>
        <v>0</v>
      </c>
      <c r="Q160" s="199">
        <v>0.0015</v>
      </c>
      <c r="R160" s="199">
        <f t="shared" si="2"/>
        <v>0.0015</v>
      </c>
      <c r="S160" s="199">
        <v>0</v>
      </c>
      <c r="T160" s="200">
        <f t="shared" si="3"/>
        <v>0</v>
      </c>
      <c r="AR160" s="22" t="s">
        <v>236</v>
      </c>
      <c r="AT160" s="22" t="s">
        <v>156</v>
      </c>
      <c r="AU160" s="22" t="s">
        <v>84</v>
      </c>
      <c r="AY160" s="22" t="s">
        <v>154</v>
      </c>
      <c r="BE160" s="201">
        <f t="shared" si="4"/>
        <v>0</v>
      </c>
      <c r="BF160" s="201">
        <f t="shared" si="5"/>
        <v>0</v>
      </c>
      <c r="BG160" s="201">
        <f t="shared" si="6"/>
        <v>0</v>
      </c>
      <c r="BH160" s="201">
        <f t="shared" si="7"/>
        <v>0</v>
      </c>
      <c r="BI160" s="201">
        <f t="shared" si="8"/>
        <v>0</v>
      </c>
      <c r="BJ160" s="22" t="s">
        <v>82</v>
      </c>
      <c r="BK160" s="201">
        <f t="shared" si="9"/>
        <v>0</v>
      </c>
      <c r="BL160" s="22" t="s">
        <v>236</v>
      </c>
      <c r="BM160" s="22" t="s">
        <v>1095</v>
      </c>
    </row>
    <row r="161" spans="2:65" s="1" customFormat="1" ht="16.5" customHeight="1">
      <c r="B161" s="39"/>
      <c r="C161" s="190" t="s">
        <v>373</v>
      </c>
      <c r="D161" s="190" t="s">
        <v>156</v>
      </c>
      <c r="E161" s="191" t="s">
        <v>1096</v>
      </c>
      <c r="F161" s="192" t="s">
        <v>1097</v>
      </c>
      <c r="G161" s="193" t="s">
        <v>371</v>
      </c>
      <c r="H161" s="194">
        <v>8</v>
      </c>
      <c r="I161" s="195"/>
      <c r="J161" s="196">
        <f t="shared" si="0"/>
        <v>0</v>
      </c>
      <c r="K161" s="192" t="s">
        <v>160</v>
      </c>
      <c r="L161" s="59"/>
      <c r="M161" s="197" t="s">
        <v>21</v>
      </c>
      <c r="N161" s="198" t="s">
        <v>45</v>
      </c>
      <c r="O161" s="40"/>
      <c r="P161" s="199">
        <f t="shared" si="1"/>
        <v>0</v>
      </c>
      <c r="Q161" s="199">
        <v>0.00029</v>
      </c>
      <c r="R161" s="199">
        <f t="shared" si="2"/>
        <v>0.00232</v>
      </c>
      <c r="S161" s="199">
        <v>0</v>
      </c>
      <c r="T161" s="200">
        <f t="shared" si="3"/>
        <v>0</v>
      </c>
      <c r="AR161" s="22" t="s">
        <v>236</v>
      </c>
      <c r="AT161" s="22" t="s">
        <v>156</v>
      </c>
      <c r="AU161" s="22" t="s">
        <v>84</v>
      </c>
      <c r="AY161" s="22" t="s">
        <v>154</v>
      </c>
      <c r="BE161" s="201">
        <f t="shared" si="4"/>
        <v>0</v>
      </c>
      <c r="BF161" s="201">
        <f t="shared" si="5"/>
        <v>0</v>
      </c>
      <c r="BG161" s="201">
        <f t="shared" si="6"/>
        <v>0</v>
      </c>
      <c r="BH161" s="201">
        <f t="shared" si="7"/>
        <v>0</v>
      </c>
      <c r="BI161" s="201">
        <f t="shared" si="8"/>
        <v>0</v>
      </c>
      <c r="BJ161" s="22" t="s">
        <v>82</v>
      </c>
      <c r="BK161" s="201">
        <f t="shared" si="9"/>
        <v>0</v>
      </c>
      <c r="BL161" s="22" t="s">
        <v>236</v>
      </c>
      <c r="BM161" s="22" t="s">
        <v>1098</v>
      </c>
    </row>
    <row r="162" spans="2:65" s="1" customFormat="1" ht="16.5" customHeight="1">
      <c r="B162" s="39"/>
      <c r="C162" s="190" t="s">
        <v>382</v>
      </c>
      <c r="D162" s="190" t="s">
        <v>156</v>
      </c>
      <c r="E162" s="191" t="s">
        <v>1099</v>
      </c>
      <c r="F162" s="192" t="s">
        <v>1100</v>
      </c>
      <c r="G162" s="193" t="s">
        <v>376</v>
      </c>
      <c r="H162" s="194">
        <v>312</v>
      </c>
      <c r="I162" s="195"/>
      <c r="J162" s="196">
        <f t="shared" si="0"/>
        <v>0</v>
      </c>
      <c r="K162" s="192" t="s">
        <v>160</v>
      </c>
      <c r="L162" s="59"/>
      <c r="M162" s="197" t="s">
        <v>21</v>
      </c>
      <c r="N162" s="198" t="s">
        <v>45</v>
      </c>
      <c r="O162" s="40"/>
      <c r="P162" s="199">
        <f t="shared" si="1"/>
        <v>0</v>
      </c>
      <c r="Q162" s="199">
        <v>0</v>
      </c>
      <c r="R162" s="199">
        <f t="shared" si="2"/>
        <v>0</v>
      </c>
      <c r="S162" s="199">
        <v>0</v>
      </c>
      <c r="T162" s="200">
        <f t="shared" si="3"/>
        <v>0</v>
      </c>
      <c r="AR162" s="22" t="s">
        <v>236</v>
      </c>
      <c r="AT162" s="22" t="s">
        <v>156</v>
      </c>
      <c r="AU162" s="22" t="s">
        <v>84</v>
      </c>
      <c r="AY162" s="22" t="s">
        <v>154</v>
      </c>
      <c r="BE162" s="201">
        <f t="shared" si="4"/>
        <v>0</v>
      </c>
      <c r="BF162" s="201">
        <f t="shared" si="5"/>
        <v>0</v>
      </c>
      <c r="BG162" s="201">
        <f t="shared" si="6"/>
        <v>0</v>
      </c>
      <c r="BH162" s="201">
        <f t="shared" si="7"/>
        <v>0</v>
      </c>
      <c r="BI162" s="201">
        <f t="shared" si="8"/>
        <v>0</v>
      </c>
      <c r="BJ162" s="22" t="s">
        <v>82</v>
      </c>
      <c r="BK162" s="201">
        <f t="shared" si="9"/>
        <v>0</v>
      </c>
      <c r="BL162" s="22" t="s">
        <v>236</v>
      </c>
      <c r="BM162" s="22" t="s">
        <v>1101</v>
      </c>
    </row>
    <row r="163" spans="2:51" s="11" customFormat="1" ht="13.5">
      <c r="B163" s="202"/>
      <c r="C163" s="203"/>
      <c r="D163" s="204" t="s">
        <v>167</v>
      </c>
      <c r="E163" s="205" t="s">
        <v>21</v>
      </c>
      <c r="F163" s="206" t="s">
        <v>1102</v>
      </c>
      <c r="G163" s="203"/>
      <c r="H163" s="207">
        <v>312</v>
      </c>
      <c r="I163" s="208"/>
      <c r="J163" s="203"/>
      <c r="K163" s="203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167</v>
      </c>
      <c r="AU163" s="213" t="s">
        <v>84</v>
      </c>
      <c r="AV163" s="11" t="s">
        <v>84</v>
      </c>
      <c r="AW163" s="11" t="s">
        <v>37</v>
      </c>
      <c r="AX163" s="11" t="s">
        <v>82</v>
      </c>
      <c r="AY163" s="213" t="s">
        <v>154</v>
      </c>
    </row>
    <row r="164" spans="2:65" s="1" customFormat="1" ht="16.5" customHeight="1">
      <c r="B164" s="39"/>
      <c r="C164" s="190" t="s">
        <v>387</v>
      </c>
      <c r="D164" s="190" t="s">
        <v>156</v>
      </c>
      <c r="E164" s="191" t="s">
        <v>1103</v>
      </c>
      <c r="F164" s="192" t="s">
        <v>1104</v>
      </c>
      <c r="G164" s="193" t="s">
        <v>376</v>
      </c>
      <c r="H164" s="194">
        <v>10</v>
      </c>
      <c r="I164" s="195"/>
      <c r="J164" s="196">
        <f>ROUND(I164*H164,2)</f>
        <v>0</v>
      </c>
      <c r="K164" s="192" t="s">
        <v>21</v>
      </c>
      <c r="L164" s="59"/>
      <c r="M164" s="197" t="s">
        <v>21</v>
      </c>
      <c r="N164" s="198" t="s">
        <v>45</v>
      </c>
      <c r="O164" s="40"/>
      <c r="P164" s="199">
        <f>O164*H164</f>
        <v>0</v>
      </c>
      <c r="Q164" s="199">
        <v>0</v>
      </c>
      <c r="R164" s="199">
        <f>Q164*H164</f>
        <v>0</v>
      </c>
      <c r="S164" s="199">
        <v>0</v>
      </c>
      <c r="T164" s="200">
        <f>S164*H164</f>
        <v>0</v>
      </c>
      <c r="AR164" s="22" t="s">
        <v>236</v>
      </c>
      <c r="AT164" s="22" t="s">
        <v>156</v>
      </c>
      <c r="AU164" s="22" t="s">
        <v>84</v>
      </c>
      <c r="AY164" s="22" t="s">
        <v>154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2" t="s">
        <v>82</v>
      </c>
      <c r="BK164" s="201">
        <f>ROUND(I164*H164,2)</f>
        <v>0</v>
      </c>
      <c r="BL164" s="22" t="s">
        <v>236</v>
      </c>
      <c r="BM164" s="22" t="s">
        <v>1105</v>
      </c>
    </row>
    <row r="165" spans="2:65" s="1" customFormat="1" ht="38.25" customHeight="1">
      <c r="B165" s="39"/>
      <c r="C165" s="190" t="s">
        <v>391</v>
      </c>
      <c r="D165" s="190" t="s">
        <v>156</v>
      </c>
      <c r="E165" s="191" t="s">
        <v>1106</v>
      </c>
      <c r="F165" s="192" t="s">
        <v>1107</v>
      </c>
      <c r="G165" s="193" t="s">
        <v>223</v>
      </c>
      <c r="H165" s="194">
        <v>0.752</v>
      </c>
      <c r="I165" s="195"/>
      <c r="J165" s="196">
        <f>ROUND(I165*H165,2)</f>
        <v>0</v>
      </c>
      <c r="K165" s="192" t="s">
        <v>160</v>
      </c>
      <c r="L165" s="59"/>
      <c r="M165" s="197" t="s">
        <v>21</v>
      </c>
      <c r="N165" s="198" t="s">
        <v>45</v>
      </c>
      <c r="O165" s="40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2" t="s">
        <v>236</v>
      </c>
      <c r="AT165" s="22" t="s">
        <v>156</v>
      </c>
      <c r="AU165" s="22" t="s">
        <v>84</v>
      </c>
      <c r="AY165" s="22" t="s">
        <v>154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2" t="s">
        <v>82</v>
      </c>
      <c r="BK165" s="201">
        <f>ROUND(I165*H165,2)</f>
        <v>0</v>
      </c>
      <c r="BL165" s="22" t="s">
        <v>236</v>
      </c>
      <c r="BM165" s="22" t="s">
        <v>1108</v>
      </c>
    </row>
    <row r="166" spans="2:63" s="10" customFormat="1" ht="29.85" customHeight="1">
      <c r="B166" s="174"/>
      <c r="C166" s="175"/>
      <c r="D166" s="176" t="s">
        <v>73</v>
      </c>
      <c r="E166" s="188" t="s">
        <v>1109</v>
      </c>
      <c r="F166" s="188" t="s">
        <v>1110</v>
      </c>
      <c r="G166" s="175"/>
      <c r="H166" s="175"/>
      <c r="I166" s="178"/>
      <c r="J166" s="189">
        <f>BK166</f>
        <v>0</v>
      </c>
      <c r="K166" s="175"/>
      <c r="L166" s="180"/>
      <c r="M166" s="181"/>
      <c r="N166" s="182"/>
      <c r="O166" s="182"/>
      <c r="P166" s="183">
        <f>SUM(P167:P185)</f>
        <v>0</v>
      </c>
      <c r="Q166" s="182"/>
      <c r="R166" s="183">
        <f>SUM(R167:R185)</f>
        <v>1.1617300000000002</v>
      </c>
      <c r="S166" s="182"/>
      <c r="T166" s="184">
        <f>SUM(T167:T185)</f>
        <v>0</v>
      </c>
      <c r="AR166" s="185" t="s">
        <v>84</v>
      </c>
      <c r="AT166" s="186" t="s">
        <v>73</v>
      </c>
      <c r="AU166" s="186" t="s">
        <v>82</v>
      </c>
      <c r="AY166" s="185" t="s">
        <v>154</v>
      </c>
      <c r="BK166" s="187">
        <f>SUM(BK167:BK185)</f>
        <v>0</v>
      </c>
    </row>
    <row r="167" spans="2:65" s="1" customFormat="1" ht="25.5" customHeight="1">
      <c r="B167" s="39"/>
      <c r="C167" s="190" t="s">
        <v>395</v>
      </c>
      <c r="D167" s="190" t="s">
        <v>156</v>
      </c>
      <c r="E167" s="191" t="s">
        <v>1111</v>
      </c>
      <c r="F167" s="192" t="s">
        <v>1112</v>
      </c>
      <c r="G167" s="193" t="s">
        <v>376</v>
      </c>
      <c r="H167" s="194">
        <v>38</v>
      </c>
      <c r="I167" s="195"/>
      <c r="J167" s="196">
        <f>ROUND(I167*H167,2)</f>
        <v>0</v>
      </c>
      <c r="K167" s="192" t="s">
        <v>160</v>
      </c>
      <c r="L167" s="59"/>
      <c r="M167" s="197" t="s">
        <v>21</v>
      </c>
      <c r="N167" s="198" t="s">
        <v>45</v>
      </c>
      <c r="O167" s="40"/>
      <c r="P167" s="199">
        <f>O167*H167</f>
        <v>0</v>
      </c>
      <c r="Q167" s="199">
        <v>0.0007</v>
      </c>
      <c r="R167" s="199">
        <f>Q167*H167</f>
        <v>0.0266</v>
      </c>
      <c r="S167" s="199">
        <v>0</v>
      </c>
      <c r="T167" s="200">
        <f>S167*H167</f>
        <v>0</v>
      </c>
      <c r="AR167" s="22" t="s">
        <v>236</v>
      </c>
      <c r="AT167" s="22" t="s">
        <v>156</v>
      </c>
      <c r="AU167" s="22" t="s">
        <v>84</v>
      </c>
      <c r="AY167" s="22" t="s">
        <v>154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2" t="s">
        <v>82</v>
      </c>
      <c r="BK167" s="201">
        <f>ROUND(I167*H167,2)</f>
        <v>0</v>
      </c>
      <c r="BL167" s="22" t="s">
        <v>236</v>
      </c>
      <c r="BM167" s="22" t="s">
        <v>1113</v>
      </c>
    </row>
    <row r="168" spans="2:65" s="1" customFormat="1" ht="25.5" customHeight="1">
      <c r="B168" s="39"/>
      <c r="C168" s="190" t="s">
        <v>400</v>
      </c>
      <c r="D168" s="190" t="s">
        <v>156</v>
      </c>
      <c r="E168" s="191" t="s">
        <v>1114</v>
      </c>
      <c r="F168" s="192" t="s">
        <v>1115</v>
      </c>
      <c r="G168" s="193" t="s">
        <v>376</v>
      </c>
      <c r="H168" s="194">
        <v>159</v>
      </c>
      <c r="I168" s="195"/>
      <c r="J168" s="196">
        <f>ROUND(I168*H168,2)</f>
        <v>0</v>
      </c>
      <c r="K168" s="192" t="s">
        <v>160</v>
      </c>
      <c r="L168" s="59"/>
      <c r="M168" s="197" t="s">
        <v>21</v>
      </c>
      <c r="N168" s="198" t="s">
        <v>45</v>
      </c>
      <c r="O168" s="40"/>
      <c r="P168" s="199">
        <f>O168*H168</f>
        <v>0</v>
      </c>
      <c r="Q168" s="199">
        <v>0.00078</v>
      </c>
      <c r="R168" s="199">
        <f>Q168*H168</f>
        <v>0.12401999999999999</v>
      </c>
      <c r="S168" s="199">
        <v>0</v>
      </c>
      <c r="T168" s="200">
        <f>S168*H168</f>
        <v>0</v>
      </c>
      <c r="AR168" s="22" t="s">
        <v>236</v>
      </c>
      <c r="AT168" s="22" t="s">
        <v>156</v>
      </c>
      <c r="AU168" s="22" t="s">
        <v>84</v>
      </c>
      <c r="AY168" s="22" t="s">
        <v>154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22" t="s">
        <v>82</v>
      </c>
      <c r="BK168" s="201">
        <f>ROUND(I168*H168,2)</f>
        <v>0</v>
      </c>
      <c r="BL168" s="22" t="s">
        <v>236</v>
      </c>
      <c r="BM168" s="22" t="s">
        <v>1116</v>
      </c>
    </row>
    <row r="169" spans="2:65" s="1" customFormat="1" ht="25.5" customHeight="1">
      <c r="B169" s="39"/>
      <c r="C169" s="190" t="s">
        <v>405</v>
      </c>
      <c r="D169" s="190" t="s">
        <v>156</v>
      </c>
      <c r="E169" s="191" t="s">
        <v>1117</v>
      </c>
      <c r="F169" s="192" t="s">
        <v>1118</v>
      </c>
      <c r="G169" s="193" t="s">
        <v>376</v>
      </c>
      <c r="H169" s="194">
        <v>115</v>
      </c>
      <c r="I169" s="195"/>
      <c r="J169" s="196">
        <f>ROUND(I169*H169,2)</f>
        <v>0</v>
      </c>
      <c r="K169" s="192" t="s">
        <v>160</v>
      </c>
      <c r="L169" s="59"/>
      <c r="M169" s="197" t="s">
        <v>21</v>
      </c>
      <c r="N169" s="198" t="s">
        <v>45</v>
      </c>
      <c r="O169" s="40"/>
      <c r="P169" s="199">
        <f>O169*H169</f>
        <v>0</v>
      </c>
      <c r="Q169" s="199">
        <v>0.00096</v>
      </c>
      <c r="R169" s="199">
        <f>Q169*H169</f>
        <v>0.1104</v>
      </c>
      <c r="S169" s="199">
        <v>0</v>
      </c>
      <c r="T169" s="200">
        <f>S169*H169</f>
        <v>0</v>
      </c>
      <c r="AR169" s="22" t="s">
        <v>236</v>
      </c>
      <c r="AT169" s="22" t="s">
        <v>156</v>
      </c>
      <c r="AU169" s="22" t="s">
        <v>84</v>
      </c>
      <c r="AY169" s="22" t="s">
        <v>154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2" t="s">
        <v>82</v>
      </c>
      <c r="BK169" s="201">
        <f>ROUND(I169*H169,2)</f>
        <v>0</v>
      </c>
      <c r="BL169" s="22" t="s">
        <v>236</v>
      </c>
      <c r="BM169" s="22" t="s">
        <v>1119</v>
      </c>
    </row>
    <row r="170" spans="2:51" s="11" customFormat="1" ht="13.5">
      <c r="B170" s="202"/>
      <c r="C170" s="203"/>
      <c r="D170" s="204" t="s">
        <v>167</v>
      </c>
      <c r="E170" s="205" t="s">
        <v>21</v>
      </c>
      <c r="F170" s="206" t="s">
        <v>1120</v>
      </c>
      <c r="G170" s="203"/>
      <c r="H170" s="207">
        <v>115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167</v>
      </c>
      <c r="AU170" s="213" t="s">
        <v>84</v>
      </c>
      <c r="AV170" s="11" t="s">
        <v>84</v>
      </c>
      <c r="AW170" s="11" t="s">
        <v>37</v>
      </c>
      <c r="AX170" s="11" t="s">
        <v>82</v>
      </c>
      <c r="AY170" s="213" t="s">
        <v>154</v>
      </c>
    </row>
    <row r="171" spans="2:65" s="1" customFormat="1" ht="25.5" customHeight="1">
      <c r="B171" s="39"/>
      <c r="C171" s="190" t="s">
        <v>411</v>
      </c>
      <c r="D171" s="190" t="s">
        <v>156</v>
      </c>
      <c r="E171" s="191" t="s">
        <v>1121</v>
      </c>
      <c r="F171" s="192" t="s">
        <v>1122</v>
      </c>
      <c r="G171" s="193" t="s">
        <v>376</v>
      </c>
      <c r="H171" s="194">
        <v>61</v>
      </c>
      <c r="I171" s="195"/>
      <c r="J171" s="196">
        <f>ROUND(I171*H171,2)</f>
        <v>0</v>
      </c>
      <c r="K171" s="192" t="s">
        <v>160</v>
      </c>
      <c r="L171" s="59"/>
      <c r="M171" s="197" t="s">
        <v>21</v>
      </c>
      <c r="N171" s="198" t="s">
        <v>45</v>
      </c>
      <c r="O171" s="40"/>
      <c r="P171" s="199">
        <f>O171*H171</f>
        <v>0</v>
      </c>
      <c r="Q171" s="199">
        <v>0.00125</v>
      </c>
      <c r="R171" s="199">
        <f>Q171*H171</f>
        <v>0.07625</v>
      </c>
      <c r="S171" s="199">
        <v>0</v>
      </c>
      <c r="T171" s="200">
        <f>S171*H171</f>
        <v>0</v>
      </c>
      <c r="AR171" s="22" t="s">
        <v>236</v>
      </c>
      <c r="AT171" s="22" t="s">
        <v>156</v>
      </c>
      <c r="AU171" s="22" t="s">
        <v>84</v>
      </c>
      <c r="AY171" s="22" t="s">
        <v>154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22" t="s">
        <v>82</v>
      </c>
      <c r="BK171" s="201">
        <f>ROUND(I171*H171,2)</f>
        <v>0</v>
      </c>
      <c r="BL171" s="22" t="s">
        <v>236</v>
      </c>
      <c r="BM171" s="22" t="s">
        <v>1123</v>
      </c>
    </row>
    <row r="172" spans="2:51" s="11" customFormat="1" ht="13.5">
      <c r="B172" s="202"/>
      <c r="C172" s="203"/>
      <c r="D172" s="204" t="s">
        <v>167</v>
      </c>
      <c r="E172" s="205" t="s">
        <v>21</v>
      </c>
      <c r="F172" s="206" t="s">
        <v>1124</v>
      </c>
      <c r="G172" s="203"/>
      <c r="H172" s="207">
        <v>61</v>
      </c>
      <c r="I172" s="208"/>
      <c r="J172" s="203"/>
      <c r="K172" s="203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167</v>
      </c>
      <c r="AU172" s="213" t="s">
        <v>84</v>
      </c>
      <c r="AV172" s="11" t="s">
        <v>84</v>
      </c>
      <c r="AW172" s="11" t="s">
        <v>37</v>
      </c>
      <c r="AX172" s="11" t="s">
        <v>82</v>
      </c>
      <c r="AY172" s="213" t="s">
        <v>154</v>
      </c>
    </row>
    <row r="173" spans="2:65" s="1" customFormat="1" ht="25.5" customHeight="1">
      <c r="B173" s="39"/>
      <c r="C173" s="190" t="s">
        <v>415</v>
      </c>
      <c r="D173" s="190" t="s">
        <v>156</v>
      </c>
      <c r="E173" s="191" t="s">
        <v>1125</v>
      </c>
      <c r="F173" s="192" t="s">
        <v>1126</v>
      </c>
      <c r="G173" s="193" t="s">
        <v>376</v>
      </c>
      <c r="H173" s="194">
        <v>55</v>
      </c>
      <c r="I173" s="195"/>
      <c r="J173" s="196">
        <f>ROUND(I173*H173,2)</f>
        <v>0</v>
      </c>
      <c r="K173" s="192" t="s">
        <v>160</v>
      </c>
      <c r="L173" s="59"/>
      <c r="M173" s="197" t="s">
        <v>21</v>
      </c>
      <c r="N173" s="198" t="s">
        <v>45</v>
      </c>
      <c r="O173" s="40"/>
      <c r="P173" s="199">
        <f>O173*H173</f>
        <v>0</v>
      </c>
      <c r="Q173" s="199">
        <v>0.00256</v>
      </c>
      <c r="R173" s="199">
        <f>Q173*H173</f>
        <v>0.1408</v>
      </c>
      <c r="S173" s="199">
        <v>0</v>
      </c>
      <c r="T173" s="200">
        <f>S173*H173</f>
        <v>0</v>
      </c>
      <c r="AR173" s="22" t="s">
        <v>236</v>
      </c>
      <c r="AT173" s="22" t="s">
        <v>156</v>
      </c>
      <c r="AU173" s="22" t="s">
        <v>84</v>
      </c>
      <c r="AY173" s="22" t="s">
        <v>154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2" t="s">
        <v>82</v>
      </c>
      <c r="BK173" s="201">
        <f>ROUND(I173*H173,2)</f>
        <v>0</v>
      </c>
      <c r="BL173" s="22" t="s">
        <v>236</v>
      </c>
      <c r="BM173" s="22" t="s">
        <v>1127</v>
      </c>
    </row>
    <row r="174" spans="2:65" s="1" customFormat="1" ht="25.5" customHeight="1">
      <c r="B174" s="39"/>
      <c r="C174" s="190" t="s">
        <v>422</v>
      </c>
      <c r="D174" s="190" t="s">
        <v>156</v>
      </c>
      <c r="E174" s="191" t="s">
        <v>1128</v>
      </c>
      <c r="F174" s="192" t="s">
        <v>1129</v>
      </c>
      <c r="G174" s="193" t="s">
        <v>376</v>
      </c>
      <c r="H174" s="194">
        <v>113</v>
      </c>
      <c r="I174" s="195"/>
      <c r="J174" s="196">
        <f>ROUND(I174*H174,2)</f>
        <v>0</v>
      </c>
      <c r="K174" s="192" t="s">
        <v>160</v>
      </c>
      <c r="L174" s="59"/>
      <c r="M174" s="197" t="s">
        <v>21</v>
      </c>
      <c r="N174" s="198" t="s">
        <v>45</v>
      </c>
      <c r="O174" s="40"/>
      <c r="P174" s="199">
        <f>O174*H174</f>
        <v>0</v>
      </c>
      <c r="Q174" s="199">
        <v>0.00364</v>
      </c>
      <c r="R174" s="199">
        <f>Q174*H174</f>
        <v>0.41132</v>
      </c>
      <c r="S174" s="199">
        <v>0</v>
      </c>
      <c r="T174" s="200">
        <f>S174*H174</f>
        <v>0</v>
      </c>
      <c r="AR174" s="22" t="s">
        <v>236</v>
      </c>
      <c r="AT174" s="22" t="s">
        <v>156</v>
      </c>
      <c r="AU174" s="22" t="s">
        <v>84</v>
      </c>
      <c r="AY174" s="22" t="s">
        <v>154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2" t="s">
        <v>82</v>
      </c>
      <c r="BK174" s="201">
        <f>ROUND(I174*H174,2)</f>
        <v>0</v>
      </c>
      <c r="BL174" s="22" t="s">
        <v>236</v>
      </c>
      <c r="BM174" s="22" t="s">
        <v>1130</v>
      </c>
    </row>
    <row r="175" spans="2:65" s="1" customFormat="1" ht="38.25" customHeight="1">
      <c r="B175" s="39"/>
      <c r="C175" s="190" t="s">
        <v>426</v>
      </c>
      <c r="D175" s="190" t="s">
        <v>156</v>
      </c>
      <c r="E175" s="191" t="s">
        <v>1131</v>
      </c>
      <c r="F175" s="192" t="s">
        <v>1132</v>
      </c>
      <c r="G175" s="193" t="s">
        <v>376</v>
      </c>
      <c r="H175" s="194">
        <v>197</v>
      </c>
      <c r="I175" s="195"/>
      <c r="J175" s="196">
        <f>ROUND(I175*H175,2)</f>
        <v>0</v>
      </c>
      <c r="K175" s="192" t="s">
        <v>160</v>
      </c>
      <c r="L175" s="59"/>
      <c r="M175" s="197" t="s">
        <v>21</v>
      </c>
      <c r="N175" s="198" t="s">
        <v>45</v>
      </c>
      <c r="O175" s="40"/>
      <c r="P175" s="199">
        <f>O175*H175</f>
        <v>0</v>
      </c>
      <c r="Q175" s="199">
        <v>5E-05</v>
      </c>
      <c r="R175" s="199">
        <f>Q175*H175</f>
        <v>0.009850000000000001</v>
      </c>
      <c r="S175" s="199">
        <v>0</v>
      </c>
      <c r="T175" s="200">
        <f>S175*H175</f>
        <v>0</v>
      </c>
      <c r="AR175" s="22" t="s">
        <v>236</v>
      </c>
      <c r="AT175" s="22" t="s">
        <v>156</v>
      </c>
      <c r="AU175" s="22" t="s">
        <v>84</v>
      </c>
      <c r="AY175" s="22" t="s">
        <v>154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22" t="s">
        <v>82</v>
      </c>
      <c r="BK175" s="201">
        <f>ROUND(I175*H175,2)</f>
        <v>0</v>
      </c>
      <c r="BL175" s="22" t="s">
        <v>236</v>
      </c>
      <c r="BM175" s="22" t="s">
        <v>1133</v>
      </c>
    </row>
    <row r="176" spans="2:65" s="1" customFormat="1" ht="38.25" customHeight="1">
      <c r="B176" s="39"/>
      <c r="C176" s="190" t="s">
        <v>431</v>
      </c>
      <c r="D176" s="190" t="s">
        <v>156</v>
      </c>
      <c r="E176" s="191" t="s">
        <v>1134</v>
      </c>
      <c r="F176" s="192" t="s">
        <v>1135</v>
      </c>
      <c r="G176" s="193" t="s">
        <v>376</v>
      </c>
      <c r="H176" s="194">
        <v>231</v>
      </c>
      <c r="I176" s="195"/>
      <c r="J176" s="196">
        <f>ROUND(I176*H176,2)</f>
        <v>0</v>
      </c>
      <c r="K176" s="192" t="s">
        <v>160</v>
      </c>
      <c r="L176" s="59"/>
      <c r="M176" s="197" t="s">
        <v>21</v>
      </c>
      <c r="N176" s="198" t="s">
        <v>45</v>
      </c>
      <c r="O176" s="40"/>
      <c r="P176" s="199">
        <f>O176*H176</f>
        <v>0</v>
      </c>
      <c r="Q176" s="199">
        <v>7E-05</v>
      </c>
      <c r="R176" s="199">
        <f>Q176*H176</f>
        <v>0.016169999999999997</v>
      </c>
      <c r="S176" s="199">
        <v>0</v>
      </c>
      <c r="T176" s="200">
        <f>S176*H176</f>
        <v>0</v>
      </c>
      <c r="AR176" s="22" t="s">
        <v>236</v>
      </c>
      <c r="AT176" s="22" t="s">
        <v>156</v>
      </c>
      <c r="AU176" s="22" t="s">
        <v>84</v>
      </c>
      <c r="AY176" s="22" t="s">
        <v>154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22" t="s">
        <v>82</v>
      </c>
      <c r="BK176" s="201">
        <f>ROUND(I176*H176,2)</f>
        <v>0</v>
      </c>
      <c r="BL176" s="22" t="s">
        <v>236</v>
      </c>
      <c r="BM176" s="22" t="s">
        <v>1136</v>
      </c>
    </row>
    <row r="177" spans="2:51" s="11" customFormat="1" ht="13.5">
      <c r="B177" s="202"/>
      <c r="C177" s="203"/>
      <c r="D177" s="204" t="s">
        <v>167</v>
      </c>
      <c r="E177" s="205" t="s">
        <v>21</v>
      </c>
      <c r="F177" s="206" t="s">
        <v>1137</v>
      </c>
      <c r="G177" s="203"/>
      <c r="H177" s="207">
        <v>231</v>
      </c>
      <c r="I177" s="208"/>
      <c r="J177" s="203"/>
      <c r="K177" s="203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167</v>
      </c>
      <c r="AU177" s="213" t="s">
        <v>84</v>
      </c>
      <c r="AV177" s="11" t="s">
        <v>84</v>
      </c>
      <c r="AW177" s="11" t="s">
        <v>37</v>
      </c>
      <c r="AX177" s="11" t="s">
        <v>82</v>
      </c>
      <c r="AY177" s="213" t="s">
        <v>154</v>
      </c>
    </row>
    <row r="178" spans="2:65" s="1" customFormat="1" ht="38.25" customHeight="1">
      <c r="B178" s="39"/>
      <c r="C178" s="190" t="s">
        <v>436</v>
      </c>
      <c r="D178" s="190" t="s">
        <v>156</v>
      </c>
      <c r="E178" s="191" t="s">
        <v>1138</v>
      </c>
      <c r="F178" s="192" t="s">
        <v>1139</v>
      </c>
      <c r="G178" s="193" t="s">
        <v>376</v>
      </c>
      <c r="H178" s="194">
        <v>113</v>
      </c>
      <c r="I178" s="195"/>
      <c r="J178" s="196">
        <f aca="true" t="shared" si="10" ref="J178:J183">ROUND(I178*H178,2)</f>
        <v>0</v>
      </c>
      <c r="K178" s="192" t="s">
        <v>160</v>
      </c>
      <c r="L178" s="59"/>
      <c r="M178" s="197" t="s">
        <v>21</v>
      </c>
      <c r="N178" s="198" t="s">
        <v>45</v>
      </c>
      <c r="O178" s="40"/>
      <c r="P178" s="199">
        <f aca="true" t="shared" si="11" ref="P178:P183">O178*H178</f>
        <v>0</v>
      </c>
      <c r="Q178" s="199">
        <v>8E-05</v>
      </c>
      <c r="R178" s="199">
        <f aca="true" t="shared" si="12" ref="R178:R183">Q178*H178</f>
        <v>0.009040000000000001</v>
      </c>
      <c r="S178" s="199">
        <v>0</v>
      </c>
      <c r="T178" s="200">
        <f aca="true" t="shared" si="13" ref="T178:T183">S178*H178</f>
        <v>0</v>
      </c>
      <c r="AR178" s="22" t="s">
        <v>236</v>
      </c>
      <c r="AT178" s="22" t="s">
        <v>156</v>
      </c>
      <c r="AU178" s="22" t="s">
        <v>84</v>
      </c>
      <c r="AY178" s="22" t="s">
        <v>154</v>
      </c>
      <c r="BE178" s="201">
        <f aca="true" t="shared" si="14" ref="BE178:BE183">IF(N178="základní",J178,0)</f>
        <v>0</v>
      </c>
      <c r="BF178" s="201">
        <f aca="true" t="shared" si="15" ref="BF178:BF183">IF(N178="snížená",J178,0)</f>
        <v>0</v>
      </c>
      <c r="BG178" s="201">
        <f aca="true" t="shared" si="16" ref="BG178:BG183">IF(N178="zákl. přenesená",J178,0)</f>
        <v>0</v>
      </c>
      <c r="BH178" s="201">
        <f aca="true" t="shared" si="17" ref="BH178:BH183">IF(N178="sníž. přenesená",J178,0)</f>
        <v>0</v>
      </c>
      <c r="BI178" s="201">
        <f aca="true" t="shared" si="18" ref="BI178:BI183">IF(N178="nulová",J178,0)</f>
        <v>0</v>
      </c>
      <c r="BJ178" s="22" t="s">
        <v>82</v>
      </c>
      <c r="BK178" s="201">
        <f aca="true" t="shared" si="19" ref="BK178:BK183">ROUND(I178*H178,2)</f>
        <v>0</v>
      </c>
      <c r="BL178" s="22" t="s">
        <v>236</v>
      </c>
      <c r="BM178" s="22" t="s">
        <v>1140</v>
      </c>
    </row>
    <row r="179" spans="2:65" s="1" customFormat="1" ht="16.5" customHeight="1">
      <c r="B179" s="39"/>
      <c r="C179" s="190" t="s">
        <v>442</v>
      </c>
      <c r="D179" s="190" t="s">
        <v>156</v>
      </c>
      <c r="E179" s="191" t="s">
        <v>1141</v>
      </c>
      <c r="F179" s="192" t="s">
        <v>1142</v>
      </c>
      <c r="G179" s="193" t="s">
        <v>371</v>
      </c>
      <c r="H179" s="194">
        <v>16</v>
      </c>
      <c r="I179" s="195"/>
      <c r="J179" s="196">
        <f t="shared" si="10"/>
        <v>0</v>
      </c>
      <c r="K179" s="192" t="s">
        <v>160</v>
      </c>
      <c r="L179" s="59"/>
      <c r="M179" s="197" t="s">
        <v>21</v>
      </c>
      <c r="N179" s="198" t="s">
        <v>45</v>
      </c>
      <c r="O179" s="40"/>
      <c r="P179" s="199">
        <f t="shared" si="11"/>
        <v>0</v>
      </c>
      <c r="Q179" s="199">
        <v>0.00097</v>
      </c>
      <c r="R179" s="199">
        <f t="shared" si="12"/>
        <v>0.01552</v>
      </c>
      <c r="S179" s="199">
        <v>0</v>
      </c>
      <c r="T179" s="200">
        <f t="shared" si="13"/>
        <v>0</v>
      </c>
      <c r="AR179" s="22" t="s">
        <v>236</v>
      </c>
      <c r="AT179" s="22" t="s">
        <v>156</v>
      </c>
      <c r="AU179" s="22" t="s">
        <v>84</v>
      </c>
      <c r="AY179" s="22" t="s">
        <v>154</v>
      </c>
      <c r="BE179" s="201">
        <f t="shared" si="14"/>
        <v>0</v>
      </c>
      <c r="BF179" s="201">
        <f t="shared" si="15"/>
        <v>0</v>
      </c>
      <c r="BG179" s="201">
        <f t="shared" si="16"/>
        <v>0</v>
      </c>
      <c r="BH179" s="201">
        <f t="shared" si="17"/>
        <v>0</v>
      </c>
      <c r="BI179" s="201">
        <f t="shared" si="18"/>
        <v>0</v>
      </c>
      <c r="BJ179" s="22" t="s">
        <v>82</v>
      </c>
      <c r="BK179" s="201">
        <f t="shared" si="19"/>
        <v>0</v>
      </c>
      <c r="BL179" s="22" t="s">
        <v>236</v>
      </c>
      <c r="BM179" s="22" t="s">
        <v>1143</v>
      </c>
    </row>
    <row r="180" spans="2:65" s="1" customFormat="1" ht="16.5" customHeight="1">
      <c r="B180" s="39"/>
      <c r="C180" s="190" t="s">
        <v>452</v>
      </c>
      <c r="D180" s="190" t="s">
        <v>156</v>
      </c>
      <c r="E180" s="191" t="s">
        <v>1144</v>
      </c>
      <c r="F180" s="192" t="s">
        <v>1145</v>
      </c>
      <c r="G180" s="193" t="s">
        <v>371</v>
      </c>
      <c r="H180" s="194">
        <v>1</v>
      </c>
      <c r="I180" s="195"/>
      <c r="J180" s="196">
        <f t="shared" si="10"/>
        <v>0</v>
      </c>
      <c r="K180" s="192" t="s">
        <v>160</v>
      </c>
      <c r="L180" s="59"/>
      <c r="M180" s="197" t="s">
        <v>21</v>
      </c>
      <c r="N180" s="198" t="s">
        <v>45</v>
      </c>
      <c r="O180" s="40"/>
      <c r="P180" s="199">
        <f t="shared" si="11"/>
        <v>0</v>
      </c>
      <c r="Q180" s="199">
        <v>0.00123</v>
      </c>
      <c r="R180" s="199">
        <f t="shared" si="12"/>
        <v>0.00123</v>
      </c>
      <c r="S180" s="199">
        <v>0</v>
      </c>
      <c r="T180" s="200">
        <f t="shared" si="13"/>
        <v>0</v>
      </c>
      <c r="AR180" s="22" t="s">
        <v>236</v>
      </c>
      <c r="AT180" s="22" t="s">
        <v>156</v>
      </c>
      <c r="AU180" s="22" t="s">
        <v>84</v>
      </c>
      <c r="AY180" s="22" t="s">
        <v>154</v>
      </c>
      <c r="BE180" s="201">
        <f t="shared" si="14"/>
        <v>0</v>
      </c>
      <c r="BF180" s="201">
        <f t="shared" si="15"/>
        <v>0</v>
      </c>
      <c r="BG180" s="201">
        <f t="shared" si="16"/>
        <v>0</v>
      </c>
      <c r="BH180" s="201">
        <f t="shared" si="17"/>
        <v>0</v>
      </c>
      <c r="BI180" s="201">
        <f t="shared" si="18"/>
        <v>0</v>
      </c>
      <c r="BJ180" s="22" t="s">
        <v>82</v>
      </c>
      <c r="BK180" s="201">
        <f t="shared" si="19"/>
        <v>0</v>
      </c>
      <c r="BL180" s="22" t="s">
        <v>236</v>
      </c>
      <c r="BM180" s="22" t="s">
        <v>1146</v>
      </c>
    </row>
    <row r="181" spans="2:65" s="1" customFormat="1" ht="16.5" customHeight="1">
      <c r="B181" s="39"/>
      <c r="C181" s="190" t="s">
        <v>459</v>
      </c>
      <c r="D181" s="190" t="s">
        <v>156</v>
      </c>
      <c r="E181" s="191" t="s">
        <v>1147</v>
      </c>
      <c r="F181" s="192" t="s">
        <v>1148</v>
      </c>
      <c r="G181" s="193" t="s">
        <v>371</v>
      </c>
      <c r="H181" s="194">
        <v>1</v>
      </c>
      <c r="I181" s="195"/>
      <c r="J181" s="196">
        <f t="shared" si="10"/>
        <v>0</v>
      </c>
      <c r="K181" s="192" t="s">
        <v>160</v>
      </c>
      <c r="L181" s="59"/>
      <c r="M181" s="197" t="s">
        <v>21</v>
      </c>
      <c r="N181" s="198" t="s">
        <v>45</v>
      </c>
      <c r="O181" s="40"/>
      <c r="P181" s="199">
        <f t="shared" si="11"/>
        <v>0</v>
      </c>
      <c r="Q181" s="199">
        <v>0.00175</v>
      </c>
      <c r="R181" s="199">
        <f t="shared" si="12"/>
        <v>0.00175</v>
      </c>
      <c r="S181" s="199">
        <v>0</v>
      </c>
      <c r="T181" s="200">
        <f t="shared" si="13"/>
        <v>0</v>
      </c>
      <c r="AR181" s="22" t="s">
        <v>236</v>
      </c>
      <c r="AT181" s="22" t="s">
        <v>156</v>
      </c>
      <c r="AU181" s="22" t="s">
        <v>84</v>
      </c>
      <c r="AY181" s="22" t="s">
        <v>154</v>
      </c>
      <c r="BE181" s="201">
        <f t="shared" si="14"/>
        <v>0</v>
      </c>
      <c r="BF181" s="201">
        <f t="shared" si="15"/>
        <v>0</v>
      </c>
      <c r="BG181" s="201">
        <f t="shared" si="16"/>
        <v>0</v>
      </c>
      <c r="BH181" s="201">
        <f t="shared" si="17"/>
        <v>0</v>
      </c>
      <c r="BI181" s="201">
        <f t="shared" si="18"/>
        <v>0</v>
      </c>
      <c r="BJ181" s="22" t="s">
        <v>82</v>
      </c>
      <c r="BK181" s="201">
        <f t="shared" si="19"/>
        <v>0</v>
      </c>
      <c r="BL181" s="22" t="s">
        <v>236</v>
      </c>
      <c r="BM181" s="22" t="s">
        <v>1149</v>
      </c>
    </row>
    <row r="182" spans="2:65" s="1" customFormat="1" ht="16.5" customHeight="1">
      <c r="B182" s="39"/>
      <c r="C182" s="190" t="s">
        <v>463</v>
      </c>
      <c r="D182" s="190" t="s">
        <v>156</v>
      </c>
      <c r="E182" s="191" t="s">
        <v>1150</v>
      </c>
      <c r="F182" s="192" t="s">
        <v>1151</v>
      </c>
      <c r="G182" s="193" t="s">
        <v>371</v>
      </c>
      <c r="H182" s="194">
        <v>1</v>
      </c>
      <c r="I182" s="195"/>
      <c r="J182" s="196">
        <f t="shared" si="10"/>
        <v>0</v>
      </c>
      <c r="K182" s="192" t="s">
        <v>160</v>
      </c>
      <c r="L182" s="59"/>
      <c r="M182" s="197" t="s">
        <v>21</v>
      </c>
      <c r="N182" s="198" t="s">
        <v>45</v>
      </c>
      <c r="O182" s="40"/>
      <c r="P182" s="199">
        <f t="shared" si="11"/>
        <v>0</v>
      </c>
      <c r="Q182" s="199">
        <v>0.00238</v>
      </c>
      <c r="R182" s="199">
        <f t="shared" si="12"/>
        <v>0.00238</v>
      </c>
      <c r="S182" s="199">
        <v>0</v>
      </c>
      <c r="T182" s="200">
        <f t="shared" si="13"/>
        <v>0</v>
      </c>
      <c r="AR182" s="22" t="s">
        <v>236</v>
      </c>
      <c r="AT182" s="22" t="s">
        <v>156</v>
      </c>
      <c r="AU182" s="22" t="s">
        <v>84</v>
      </c>
      <c r="AY182" s="22" t="s">
        <v>154</v>
      </c>
      <c r="BE182" s="201">
        <f t="shared" si="14"/>
        <v>0</v>
      </c>
      <c r="BF182" s="201">
        <f t="shared" si="15"/>
        <v>0</v>
      </c>
      <c r="BG182" s="201">
        <f t="shared" si="16"/>
        <v>0</v>
      </c>
      <c r="BH182" s="201">
        <f t="shared" si="17"/>
        <v>0</v>
      </c>
      <c r="BI182" s="201">
        <f t="shared" si="18"/>
        <v>0</v>
      </c>
      <c r="BJ182" s="22" t="s">
        <v>82</v>
      </c>
      <c r="BK182" s="201">
        <f t="shared" si="19"/>
        <v>0</v>
      </c>
      <c r="BL182" s="22" t="s">
        <v>236</v>
      </c>
      <c r="BM182" s="22" t="s">
        <v>1152</v>
      </c>
    </row>
    <row r="183" spans="2:65" s="1" customFormat="1" ht="25.5" customHeight="1">
      <c r="B183" s="39"/>
      <c r="C183" s="190" t="s">
        <v>470</v>
      </c>
      <c r="D183" s="190" t="s">
        <v>156</v>
      </c>
      <c r="E183" s="191" t="s">
        <v>1153</v>
      </c>
      <c r="F183" s="192" t="s">
        <v>1154</v>
      </c>
      <c r="G183" s="193" t="s">
        <v>376</v>
      </c>
      <c r="H183" s="194">
        <v>541</v>
      </c>
      <c r="I183" s="195"/>
      <c r="J183" s="196">
        <f t="shared" si="10"/>
        <v>0</v>
      </c>
      <c r="K183" s="192" t="s">
        <v>160</v>
      </c>
      <c r="L183" s="59"/>
      <c r="M183" s="197" t="s">
        <v>21</v>
      </c>
      <c r="N183" s="198" t="s">
        <v>45</v>
      </c>
      <c r="O183" s="40"/>
      <c r="P183" s="199">
        <f t="shared" si="11"/>
        <v>0</v>
      </c>
      <c r="Q183" s="199">
        <v>0.0004</v>
      </c>
      <c r="R183" s="199">
        <f t="shared" si="12"/>
        <v>0.2164</v>
      </c>
      <c r="S183" s="199">
        <v>0</v>
      </c>
      <c r="T183" s="200">
        <f t="shared" si="13"/>
        <v>0</v>
      </c>
      <c r="AR183" s="22" t="s">
        <v>236</v>
      </c>
      <c r="AT183" s="22" t="s">
        <v>156</v>
      </c>
      <c r="AU183" s="22" t="s">
        <v>84</v>
      </c>
      <c r="AY183" s="22" t="s">
        <v>154</v>
      </c>
      <c r="BE183" s="201">
        <f t="shared" si="14"/>
        <v>0</v>
      </c>
      <c r="BF183" s="201">
        <f t="shared" si="15"/>
        <v>0</v>
      </c>
      <c r="BG183" s="201">
        <f t="shared" si="16"/>
        <v>0</v>
      </c>
      <c r="BH183" s="201">
        <f t="shared" si="17"/>
        <v>0</v>
      </c>
      <c r="BI183" s="201">
        <f t="shared" si="18"/>
        <v>0</v>
      </c>
      <c r="BJ183" s="22" t="s">
        <v>82</v>
      </c>
      <c r="BK183" s="201">
        <f t="shared" si="19"/>
        <v>0</v>
      </c>
      <c r="BL183" s="22" t="s">
        <v>236</v>
      </c>
      <c r="BM183" s="22" t="s">
        <v>1155</v>
      </c>
    </row>
    <row r="184" spans="2:51" s="11" customFormat="1" ht="13.5">
      <c r="B184" s="202"/>
      <c r="C184" s="203"/>
      <c r="D184" s="204" t="s">
        <v>167</v>
      </c>
      <c r="E184" s="205" t="s">
        <v>21</v>
      </c>
      <c r="F184" s="206" t="s">
        <v>1156</v>
      </c>
      <c r="G184" s="203"/>
      <c r="H184" s="207">
        <v>541</v>
      </c>
      <c r="I184" s="208"/>
      <c r="J184" s="203"/>
      <c r="K184" s="203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167</v>
      </c>
      <c r="AU184" s="213" t="s">
        <v>84</v>
      </c>
      <c r="AV184" s="11" t="s">
        <v>84</v>
      </c>
      <c r="AW184" s="11" t="s">
        <v>37</v>
      </c>
      <c r="AX184" s="11" t="s">
        <v>82</v>
      </c>
      <c r="AY184" s="213" t="s">
        <v>154</v>
      </c>
    </row>
    <row r="185" spans="2:65" s="1" customFormat="1" ht="38.25" customHeight="1">
      <c r="B185" s="39"/>
      <c r="C185" s="190" t="s">
        <v>475</v>
      </c>
      <c r="D185" s="190" t="s">
        <v>156</v>
      </c>
      <c r="E185" s="191" t="s">
        <v>1157</v>
      </c>
      <c r="F185" s="192" t="s">
        <v>1158</v>
      </c>
      <c r="G185" s="193" t="s">
        <v>223</v>
      </c>
      <c r="H185" s="194">
        <v>1.162</v>
      </c>
      <c r="I185" s="195"/>
      <c r="J185" s="196">
        <f>ROUND(I185*H185,2)</f>
        <v>0</v>
      </c>
      <c r="K185" s="192" t="s">
        <v>160</v>
      </c>
      <c r="L185" s="59"/>
      <c r="M185" s="197" t="s">
        <v>21</v>
      </c>
      <c r="N185" s="198" t="s">
        <v>45</v>
      </c>
      <c r="O185" s="40"/>
      <c r="P185" s="199">
        <f>O185*H185</f>
        <v>0</v>
      </c>
      <c r="Q185" s="199">
        <v>0</v>
      </c>
      <c r="R185" s="199">
        <f>Q185*H185</f>
        <v>0</v>
      </c>
      <c r="S185" s="199">
        <v>0</v>
      </c>
      <c r="T185" s="200">
        <f>S185*H185</f>
        <v>0</v>
      </c>
      <c r="AR185" s="22" t="s">
        <v>236</v>
      </c>
      <c r="AT185" s="22" t="s">
        <v>156</v>
      </c>
      <c r="AU185" s="22" t="s">
        <v>84</v>
      </c>
      <c r="AY185" s="22" t="s">
        <v>154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22" t="s">
        <v>82</v>
      </c>
      <c r="BK185" s="201">
        <f>ROUND(I185*H185,2)</f>
        <v>0</v>
      </c>
      <c r="BL185" s="22" t="s">
        <v>236</v>
      </c>
      <c r="BM185" s="22" t="s">
        <v>1159</v>
      </c>
    </row>
    <row r="186" spans="2:63" s="10" customFormat="1" ht="29.85" customHeight="1">
      <c r="B186" s="174"/>
      <c r="C186" s="175"/>
      <c r="D186" s="176" t="s">
        <v>73</v>
      </c>
      <c r="E186" s="188" t="s">
        <v>1160</v>
      </c>
      <c r="F186" s="188" t="s">
        <v>1161</v>
      </c>
      <c r="G186" s="175"/>
      <c r="H186" s="175"/>
      <c r="I186" s="178"/>
      <c r="J186" s="189">
        <f>BK186</f>
        <v>0</v>
      </c>
      <c r="K186" s="175"/>
      <c r="L186" s="180"/>
      <c r="M186" s="181"/>
      <c r="N186" s="182"/>
      <c r="O186" s="182"/>
      <c r="P186" s="183">
        <f>SUM(P187:P205)</f>
        <v>0</v>
      </c>
      <c r="Q186" s="182"/>
      <c r="R186" s="183">
        <f>SUM(R187:R205)</f>
        <v>0.8316199999999999</v>
      </c>
      <c r="S186" s="182"/>
      <c r="T186" s="184">
        <f>SUM(T187:T205)</f>
        <v>0</v>
      </c>
      <c r="AR186" s="185" t="s">
        <v>84</v>
      </c>
      <c r="AT186" s="186" t="s">
        <v>73</v>
      </c>
      <c r="AU186" s="186" t="s">
        <v>82</v>
      </c>
      <c r="AY186" s="185" t="s">
        <v>154</v>
      </c>
      <c r="BK186" s="187">
        <f>SUM(BK187:BK205)</f>
        <v>0</v>
      </c>
    </row>
    <row r="187" spans="2:65" s="1" customFormat="1" ht="16.5" customHeight="1">
      <c r="B187" s="39"/>
      <c r="C187" s="190" t="s">
        <v>479</v>
      </c>
      <c r="D187" s="190" t="s">
        <v>156</v>
      </c>
      <c r="E187" s="191" t="s">
        <v>1162</v>
      </c>
      <c r="F187" s="192" t="s">
        <v>1163</v>
      </c>
      <c r="G187" s="193" t="s">
        <v>1164</v>
      </c>
      <c r="H187" s="194">
        <v>13</v>
      </c>
      <c r="I187" s="195"/>
      <c r="J187" s="196">
        <f aca="true" t="shared" si="20" ref="J187:J205">ROUND(I187*H187,2)</f>
        <v>0</v>
      </c>
      <c r="K187" s="192" t="s">
        <v>160</v>
      </c>
      <c r="L187" s="59"/>
      <c r="M187" s="197" t="s">
        <v>21</v>
      </c>
      <c r="N187" s="198" t="s">
        <v>45</v>
      </c>
      <c r="O187" s="40"/>
      <c r="P187" s="199">
        <f aca="true" t="shared" si="21" ref="P187:P205">O187*H187</f>
        <v>0</v>
      </c>
      <c r="Q187" s="199">
        <v>0.0232</v>
      </c>
      <c r="R187" s="199">
        <f aca="true" t="shared" si="22" ref="R187:R205">Q187*H187</f>
        <v>0.3016</v>
      </c>
      <c r="S187" s="199">
        <v>0</v>
      </c>
      <c r="T187" s="200">
        <f aca="true" t="shared" si="23" ref="T187:T205">S187*H187</f>
        <v>0</v>
      </c>
      <c r="AR187" s="22" t="s">
        <v>236</v>
      </c>
      <c r="AT187" s="22" t="s">
        <v>156</v>
      </c>
      <c r="AU187" s="22" t="s">
        <v>84</v>
      </c>
      <c r="AY187" s="22" t="s">
        <v>154</v>
      </c>
      <c r="BE187" s="201">
        <f aca="true" t="shared" si="24" ref="BE187:BE205">IF(N187="základní",J187,0)</f>
        <v>0</v>
      </c>
      <c r="BF187" s="201">
        <f aca="true" t="shared" si="25" ref="BF187:BF205">IF(N187="snížená",J187,0)</f>
        <v>0</v>
      </c>
      <c r="BG187" s="201">
        <f aca="true" t="shared" si="26" ref="BG187:BG205">IF(N187="zákl. přenesená",J187,0)</f>
        <v>0</v>
      </c>
      <c r="BH187" s="201">
        <f aca="true" t="shared" si="27" ref="BH187:BH205">IF(N187="sníž. přenesená",J187,0)</f>
        <v>0</v>
      </c>
      <c r="BI187" s="201">
        <f aca="true" t="shared" si="28" ref="BI187:BI205">IF(N187="nulová",J187,0)</f>
        <v>0</v>
      </c>
      <c r="BJ187" s="22" t="s">
        <v>82</v>
      </c>
      <c r="BK187" s="201">
        <f aca="true" t="shared" si="29" ref="BK187:BK205">ROUND(I187*H187,2)</f>
        <v>0</v>
      </c>
      <c r="BL187" s="22" t="s">
        <v>236</v>
      </c>
      <c r="BM187" s="22" t="s">
        <v>1165</v>
      </c>
    </row>
    <row r="188" spans="2:65" s="1" customFormat="1" ht="16.5" customHeight="1">
      <c r="B188" s="39"/>
      <c r="C188" s="190" t="s">
        <v>494</v>
      </c>
      <c r="D188" s="190" t="s">
        <v>156</v>
      </c>
      <c r="E188" s="191" t="s">
        <v>1166</v>
      </c>
      <c r="F188" s="192" t="s">
        <v>1167</v>
      </c>
      <c r="G188" s="193" t="s">
        <v>371</v>
      </c>
      <c r="H188" s="194">
        <v>4</v>
      </c>
      <c r="I188" s="195"/>
      <c r="J188" s="196">
        <f t="shared" si="20"/>
        <v>0</v>
      </c>
      <c r="K188" s="192" t="s">
        <v>160</v>
      </c>
      <c r="L188" s="59"/>
      <c r="M188" s="197" t="s">
        <v>21</v>
      </c>
      <c r="N188" s="198" t="s">
        <v>45</v>
      </c>
      <c r="O188" s="40"/>
      <c r="P188" s="199">
        <f t="shared" si="21"/>
        <v>0</v>
      </c>
      <c r="Q188" s="199">
        <v>0.00109</v>
      </c>
      <c r="R188" s="199">
        <f t="shared" si="22"/>
        <v>0.00436</v>
      </c>
      <c r="S188" s="199">
        <v>0</v>
      </c>
      <c r="T188" s="200">
        <f t="shared" si="23"/>
        <v>0</v>
      </c>
      <c r="AR188" s="22" t="s">
        <v>236</v>
      </c>
      <c r="AT188" s="22" t="s">
        <v>156</v>
      </c>
      <c r="AU188" s="22" t="s">
        <v>84</v>
      </c>
      <c r="AY188" s="22" t="s">
        <v>154</v>
      </c>
      <c r="BE188" s="201">
        <f t="shared" si="24"/>
        <v>0</v>
      </c>
      <c r="BF188" s="201">
        <f t="shared" si="25"/>
        <v>0</v>
      </c>
      <c r="BG188" s="201">
        <f t="shared" si="26"/>
        <v>0</v>
      </c>
      <c r="BH188" s="201">
        <f t="shared" si="27"/>
        <v>0</v>
      </c>
      <c r="BI188" s="201">
        <f t="shared" si="28"/>
        <v>0</v>
      </c>
      <c r="BJ188" s="22" t="s">
        <v>82</v>
      </c>
      <c r="BK188" s="201">
        <f t="shared" si="29"/>
        <v>0</v>
      </c>
      <c r="BL188" s="22" t="s">
        <v>236</v>
      </c>
      <c r="BM188" s="22" t="s">
        <v>1168</v>
      </c>
    </row>
    <row r="189" spans="2:65" s="1" customFormat="1" ht="16.5" customHeight="1">
      <c r="B189" s="39"/>
      <c r="C189" s="190" t="s">
        <v>498</v>
      </c>
      <c r="D189" s="190" t="s">
        <v>156</v>
      </c>
      <c r="E189" s="191" t="s">
        <v>1169</v>
      </c>
      <c r="F189" s="192" t="s">
        <v>1170</v>
      </c>
      <c r="G189" s="193" t="s">
        <v>371</v>
      </c>
      <c r="H189" s="194">
        <v>4</v>
      </c>
      <c r="I189" s="195"/>
      <c r="J189" s="196">
        <f t="shared" si="20"/>
        <v>0</v>
      </c>
      <c r="K189" s="192" t="s">
        <v>21</v>
      </c>
      <c r="L189" s="59"/>
      <c r="M189" s="197" t="s">
        <v>21</v>
      </c>
      <c r="N189" s="198" t="s">
        <v>45</v>
      </c>
      <c r="O189" s="40"/>
      <c r="P189" s="199">
        <f t="shared" si="21"/>
        <v>0</v>
      </c>
      <c r="Q189" s="199">
        <v>0</v>
      </c>
      <c r="R189" s="199">
        <f t="shared" si="22"/>
        <v>0</v>
      </c>
      <c r="S189" s="199">
        <v>0</v>
      </c>
      <c r="T189" s="200">
        <f t="shared" si="23"/>
        <v>0</v>
      </c>
      <c r="AR189" s="22" t="s">
        <v>236</v>
      </c>
      <c r="AT189" s="22" t="s">
        <v>156</v>
      </c>
      <c r="AU189" s="22" t="s">
        <v>84</v>
      </c>
      <c r="AY189" s="22" t="s">
        <v>154</v>
      </c>
      <c r="BE189" s="201">
        <f t="shared" si="24"/>
        <v>0</v>
      </c>
      <c r="BF189" s="201">
        <f t="shared" si="25"/>
        <v>0</v>
      </c>
      <c r="BG189" s="201">
        <f t="shared" si="26"/>
        <v>0</v>
      </c>
      <c r="BH189" s="201">
        <f t="shared" si="27"/>
        <v>0</v>
      </c>
      <c r="BI189" s="201">
        <f t="shared" si="28"/>
        <v>0</v>
      </c>
      <c r="BJ189" s="22" t="s">
        <v>82</v>
      </c>
      <c r="BK189" s="201">
        <f t="shared" si="29"/>
        <v>0</v>
      </c>
      <c r="BL189" s="22" t="s">
        <v>236</v>
      </c>
      <c r="BM189" s="22" t="s">
        <v>1171</v>
      </c>
    </row>
    <row r="190" spans="2:65" s="1" customFormat="1" ht="16.5" customHeight="1">
      <c r="B190" s="39"/>
      <c r="C190" s="190" t="s">
        <v>503</v>
      </c>
      <c r="D190" s="190" t="s">
        <v>156</v>
      </c>
      <c r="E190" s="191" t="s">
        <v>1172</v>
      </c>
      <c r="F190" s="192" t="s">
        <v>1173</v>
      </c>
      <c r="G190" s="193" t="s">
        <v>1164</v>
      </c>
      <c r="H190" s="194">
        <v>2</v>
      </c>
      <c r="I190" s="195"/>
      <c r="J190" s="196">
        <f t="shared" si="20"/>
        <v>0</v>
      </c>
      <c r="K190" s="192" t="s">
        <v>21</v>
      </c>
      <c r="L190" s="59"/>
      <c r="M190" s="197" t="s">
        <v>21</v>
      </c>
      <c r="N190" s="198" t="s">
        <v>45</v>
      </c>
      <c r="O190" s="40"/>
      <c r="P190" s="199">
        <f t="shared" si="21"/>
        <v>0</v>
      </c>
      <c r="Q190" s="199">
        <v>0.01931</v>
      </c>
      <c r="R190" s="199">
        <f t="shared" si="22"/>
        <v>0.03862</v>
      </c>
      <c r="S190" s="199">
        <v>0</v>
      </c>
      <c r="T190" s="200">
        <f t="shared" si="23"/>
        <v>0</v>
      </c>
      <c r="AR190" s="22" t="s">
        <v>236</v>
      </c>
      <c r="AT190" s="22" t="s">
        <v>156</v>
      </c>
      <c r="AU190" s="22" t="s">
        <v>84</v>
      </c>
      <c r="AY190" s="22" t="s">
        <v>154</v>
      </c>
      <c r="BE190" s="201">
        <f t="shared" si="24"/>
        <v>0</v>
      </c>
      <c r="BF190" s="201">
        <f t="shared" si="25"/>
        <v>0</v>
      </c>
      <c r="BG190" s="201">
        <f t="shared" si="26"/>
        <v>0</v>
      </c>
      <c r="BH190" s="201">
        <f t="shared" si="27"/>
        <v>0</v>
      </c>
      <c r="BI190" s="201">
        <f t="shared" si="28"/>
        <v>0</v>
      </c>
      <c r="BJ190" s="22" t="s">
        <v>82</v>
      </c>
      <c r="BK190" s="201">
        <f t="shared" si="29"/>
        <v>0</v>
      </c>
      <c r="BL190" s="22" t="s">
        <v>236</v>
      </c>
      <c r="BM190" s="22" t="s">
        <v>1174</v>
      </c>
    </row>
    <row r="191" spans="2:65" s="1" customFormat="1" ht="25.5" customHeight="1">
      <c r="B191" s="39"/>
      <c r="C191" s="190" t="s">
        <v>508</v>
      </c>
      <c r="D191" s="190" t="s">
        <v>156</v>
      </c>
      <c r="E191" s="191" t="s">
        <v>1175</v>
      </c>
      <c r="F191" s="192" t="s">
        <v>1176</v>
      </c>
      <c r="G191" s="193" t="s">
        <v>1164</v>
      </c>
      <c r="H191" s="194">
        <v>17</v>
      </c>
      <c r="I191" s="195"/>
      <c r="J191" s="196">
        <f t="shared" si="20"/>
        <v>0</v>
      </c>
      <c r="K191" s="192" t="s">
        <v>160</v>
      </c>
      <c r="L191" s="59"/>
      <c r="M191" s="197" t="s">
        <v>21</v>
      </c>
      <c r="N191" s="198" t="s">
        <v>45</v>
      </c>
      <c r="O191" s="40"/>
      <c r="P191" s="199">
        <f t="shared" si="21"/>
        <v>0</v>
      </c>
      <c r="Q191" s="199">
        <v>0.01525</v>
      </c>
      <c r="R191" s="199">
        <f t="shared" si="22"/>
        <v>0.25925</v>
      </c>
      <c r="S191" s="199">
        <v>0</v>
      </c>
      <c r="T191" s="200">
        <f t="shared" si="23"/>
        <v>0</v>
      </c>
      <c r="AR191" s="22" t="s">
        <v>236</v>
      </c>
      <c r="AT191" s="22" t="s">
        <v>156</v>
      </c>
      <c r="AU191" s="22" t="s">
        <v>84</v>
      </c>
      <c r="AY191" s="22" t="s">
        <v>154</v>
      </c>
      <c r="BE191" s="201">
        <f t="shared" si="24"/>
        <v>0</v>
      </c>
      <c r="BF191" s="201">
        <f t="shared" si="25"/>
        <v>0</v>
      </c>
      <c r="BG191" s="201">
        <f t="shared" si="26"/>
        <v>0</v>
      </c>
      <c r="BH191" s="201">
        <f t="shared" si="27"/>
        <v>0</v>
      </c>
      <c r="BI191" s="201">
        <f t="shared" si="28"/>
        <v>0</v>
      </c>
      <c r="BJ191" s="22" t="s">
        <v>82</v>
      </c>
      <c r="BK191" s="201">
        <f t="shared" si="29"/>
        <v>0</v>
      </c>
      <c r="BL191" s="22" t="s">
        <v>236</v>
      </c>
      <c r="BM191" s="22" t="s">
        <v>1177</v>
      </c>
    </row>
    <row r="192" spans="2:65" s="1" customFormat="1" ht="16.5" customHeight="1">
      <c r="B192" s="39"/>
      <c r="C192" s="190" t="s">
        <v>512</v>
      </c>
      <c r="D192" s="190" t="s">
        <v>156</v>
      </c>
      <c r="E192" s="191" t="s">
        <v>1178</v>
      </c>
      <c r="F192" s="192" t="s">
        <v>1179</v>
      </c>
      <c r="G192" s="193" t="s">
        <v>1164</v>
      </c>
      <c r="H192" s="194">
        <v>8</v>
      </c>
      <c r="I192" s="195"/>
      <c r="J192" s="196">
        <f t="shared" si="20"/>
        <v>0</v>
      </c>
      <c r="K192" s="192" t="s">
        <v>160</v>
      </c>
      <c r="L192" s="59"/>
      <c r="M192" s="197" t="s">
        <v>21</v>
      </c>
      <c r="N192" s="198" t="s">
        <v>45</v>
      </c>
      <c r="O192" s="40"/>
      <c r="P192" s="199">
        <f t="shared" si="21"/>
        <v>0</v>
      </c>
      <c r="Q192" s="199">
        <v>0.01075</v>
      </c>
      <c r="R192" s="199">
        <f t="shared" si="22"/>
        <v>0.086</v>
      </c>
      <c r="S192" s="199">
        <v>0</v>
      </c>
      <c r="T192" s="200">
        <f t="shared" si="23"/>
        <v>0</v>
      </c>
      <c r="AR192" s="22" t="s">
        <v>236</v>
      </c>
      <c r="AT192" s="22" t="s">
        <v>156</v>
      </c>
      <c r="AU192" s="22" t="s">
        <v>84</v>
      </c>
      <c r="AY192" s="22" t="s">
        <v>154</v>
      </c>
      <c r="BE192" s="201">
        <f t="shared" si="24"/>
        <v>0</v>
      </c>
      <c r="BF192" s="201">
        <f t="shared" si="25"/>
        <v>0</v>
      </c>
      <c r="BG192" s="201">
        <f t="shared" si="26"/>
        <v>0</v>
      </c>
      <c r="BH192" s="201">
        <f t="shared" si="27"/>
        <v>0</v>
      </c>
      <c r="BI192" s="201">
        <f t="shared" si="28"/>
        <v>0</v>
      </c>
      <c r="BJ192" s="22" t="s">
        <v>82</v>
      </c>
      <c r="BK192" s="201">
        <f t="shared" si="29"/>
        <v>0</v>
      </c>
      <c r="BL192" s="22" t="s">
        <v>236</v>
      </c>
      <c r="BM192" s="22" t="s">
        <v>1180</v>
      </c>
    </row>
    <row r="193" spans="2:65" s="1" customFormat="1" ht="25.5" customHeight="1">
      <c r="B193" s="39"/>
      <c r="C193" s="190" t="s">
        <v>517</v>
      </c>
      <c r="D193" s="190" t="s">
        <v>156</v>
      </c>
      <c r="E193" s="191" t="s">
        <v>1181</v>
      </c>
      <c r="F193" s="192" t="s">
        <v>1182</v>
      </c>
      <c r="G193" s="193" t="s">
        <v>1164</v>
      </c>
      <c r="H193" s="194">
        <v>1</v>
      </c>
      <c r="I193" s="195"/>
      <c r="J193" s="196">
        <f t="shared" si="20"/>
        <v>0</v>
      </c>
      <c r="K193" s="192" t="s">
        <v>160</v>
      </c>
      <c r="L193" s="59"/>
      <c r="M193" s="197" t="s">
        <v>21</v>
      </c>
      <c r="N193" s="198" t="s">
        <v>45</v>
      </c>
      <c r="O193" s="40"/>
      <c r="P193" s="199">
        <f t="shared" si="21"/>
        <v>0</v>
      </c>
      <c r="Q193" s="199">
        <v>0.01388</v>
      </c>
      <c r="R193" s="199">
        <f t="shared" si="22"/>
        <v>0.01388</v>
      </c>
      <c r="S193" s="199">
        <v>0</v>
      </c>
      <c r="T193" s="200">
        <f t="shared" si="23"/>
        <v>0</v>
      </c>
      <c r="AR193" s="22" t="s">
        <v>236</v>
      </c>
      <c r="AT193" s="22" t="s">
        <v>156</v>
      </c>
      <c r="AU193" s="22" t="s">
        <v>84</v>
      </c>
      <c r="AY193" s="22" t="s">
        <v>154</v>
      </c>
      <c r="BE193" s="201">
        <f t="shared" si="24"/>
        <v>0</v>
      </c>
      <c r="BF193" s="201">
        <f t="shared" si="25"/>
        <v>0</v>
      </c>
      <c r="BG193" s="201">
        <f t="shared" si="26"/>
        <v>0</v>
      </c>
      <c r="BH193" s="201">
        <f t="shared" si="27"/>
        <v>0</v>
      </c>
      <c r="BI193" s="201">
        <f t="shared" si="28"/>
        <v>0</v>
      </c>
      <c r="BJ193" s="22" t="s">
        <v>82</v>
      </c>
      <c r="BK193" s="201">
        <f t="shared" si="29"/>
        <v>0</v>
      </c>
      <c r="BL193" s="22" t="s">
        <v>236</v>
      </c>
      <c r="BM193" s="22" t="s">
        <v>1183</v>
      </c>
    </row>
    <row r="194" spans="2:65" s="1" customFormat="1" ht="25.5" customHeight="1">
      <c r="B194" s="39"/>
      <c r="C194" s="190" t="s">
        <v>524</v>
      </c>
      <c r="D194" s="190" t="s">
        <v>156</v>
      </c>
      <c r="E194" s="191" t="s">
        <v>1184</v>
      </c>
      <c r="F194" s="192" t="s">
        <v>1185</v>
      </c>
      <c r="G194" s="193" t="s">
        <v>1164</v>
      </c>
      <c r="H194" s="194">
        <v>1</v>
      </c>
      <c r="I194" s="195"/>
      <c r="J194" s="196">
        <f t="shared" si="20"/>
        <v>0</v>
      </c>
      <c r="K194" s="192" t="s">
        <v>160</v>
      </c>
      <c r="L194" s="59"/>
      <c r="M194" s="197" t="s">
        <v>21</v>
      </c>
      <c r="N194" s="198" t="s">
        <v>45</v>
      </c>
      <c r="O194" s="40"/>
      <c r="P194" s="199">
        <f t="shared" si="21"/>
        <v>0</v>
      </c>
      <c r="Q194" s="199">
        <v>0.01034</v>
      </c>
      <c r="R194" s="199">
        <f t="shared" si="22"/>
        <v>0.01034</v>
      </c>
      <c r="S194" s="199">
        <v>0</v>
      </c>
      <c r="T194" s="200">
        <f t="shared" si="23"/>
        <v>0</v>
      </c>
      <c r="AR194" s="22" t="s">
        <v>236</v>
      </c>
      <c r="AT194" s="22" t="s">
        <v>156</v>
      </c>
      <c r="AU194" s="22" t="s">
        <v>84</v>
      </c>
      <c r="AY194" s="22" t="s">
        <v>154</v>
      </c>
      <c r="BE194" s="201">
        <f t="shared" si="24"/>
        <v>0</v>
      </c>
      <c r="BF194" s="201">
        <f t="shared" si="25"/>
        <v>0</v>
      </c>
      <c r="BG194" s="201">
        <f t="shared" si="26"/>
        <v>0</v>
      </c>
      <c r="BH194" s="201">
        <f t="shared" si="27"/>
        <v>0</v>
      </c>
      <c r="BI194" s="201">
        <f t="shared" si="28"/>
        <v>0</v>
      </c>
      <c r="BJ194" s="22" t="s">
        <v>82</v>
      </c>
      <c r="BK194" s="201">
        <f t="shared" si="29"/>
        <v>0</v>
      </c>
      <c r="BL194" s="22" t="s">
        <v>236</v>
      </c>
      <c r="BM194" s="22" t="s">
        <v>1186</v>
      </c>
    </row>
    <row r="195" spans="2:65" s="1" customFormat="1" ht="25.5" customHeight="1">
      <c r="B195" s="39"/>
      <c r="C195" s="190" t="s">
        <v>532</v>
      </c>
      <c r="D195" s="190" t="s">
        <v>156</v>
      </c>
      <c r="E195" s="191" t="s">
        <v>1187</v>
      </c>
      <c r="F195" s="192" t="s">
        <v>1188</v>
      </c>
      <c r="G195" s="193" t="s">
        <v>1164</v>
      </c>
      <c r="H195" s="194">
        <v>1</v>
      </c>
      <c r="I195" s="195"/>
      <c r="J195" s="196">
        <f t="shared" si="20"/>
        <v>0</v>
      </c>
      <c r="K195" s="192" t="s">
        <v>160</v>
      </c>
      <c r="L195" s="59"/>
      <c r="M195" s="197" t="s">
        <v>21</v>
      </c>
      <c r="N195" s="198" t="s">
        <v>45</v>
      </c>
      <c r="O195" s="40"/>
      <c r="P195" s="199">
        <f t="shared" si="21"/>
        <v>0</v>
      </c>
      <c r="Q195" s="199">
        <v>0.00934</v>
      </c>
      <c r="R195" s="199">
        <f t="shared" si="22"/>
        <v>0.00934</v>
      </c>
      <c r="S195" s="199">
        <v>0</v>
      </c>
      <c r="T195" s="200">
        <f t="shared" si="23"/>
        <v>0</v>
      </c>
      <c r="AR195" s="22" t="s">
        <v>236</v>
      </c>
      <c r="AT195" s="22" t="s">
        <v>156</v>
      </c>
      <c r="AU195" s="22" t="s">
        <v>84</v>
      </c>
      <c r="AY195" s="22" t="s">
        <v>154</v>
      </c>
      <c r="BE195" s="201">
        <f t="shared" si="24"/>
        <v>0</v>
      </c>
      <c r="BF195" s="201">
        <f t="shared" si="25"/>
        <v>0</v>
      </c>
      <c r="BG195" s="201">
        <f t="shared" si="26"/>
        <v>0</v>
      </c>
      <c r="BH195" s="201">
        <f t="shared" si="27"/>
        <v>0</v>
      </c>
      <c r="BI195" s="201">
        <f t="shared" si="28"/>
        <v>0</v>
      </c>
      <c r="BJ195" s="22" t="s">
        <v>82</v>
      </c>
      <c r="BK195" s="201">
        <f t="shared" si="29"/>
        <v>0</v>
      </c>
      <c r="BL195" s="22" t="s">
        <v>236</v>
      </c>
      <c r="BM195" s="22" t="s">
        <v>1189</v>
      </c>
    </row>
    <row r="196" spans="2:65" s="1" customFormat="1" ht="25.5" customHeight="1">
      <c r="B196" s="39"/>
      <c r="C196" s="190" t="s">
        <v>536</v>
      </c>
      <c r="D196" s="190" t="s">
        <v>156</v>
      </c>
      <c r="E196" s="191" t="s">
        <v>1190</v>
      </c>
      <c r="F196" s="192" t="s">
        <v>1191</v>
      </c>
      <c r="G196" s="193" t="s">
        <v>1164</v>
      </c>
      <c r="H196" s="194">
        <v>1</v>
      </c>
      <c r="I196" s="195"/>
      <c r="J196" s="196">
        <f t="shared" si="20"/>
        <v>0</v>
      </c>
      <c r="K196" s="192" t="s">
        <v>160</v>
      </c>
      <c r="L196" s="59"/>
      <c r="M196" s="197" t="s">
        <v>21</v>
      </c>
      <c r="N196" s="198" t="s">
        <v>45</v>
      </c>
      <c r="O196" s="40"/>
      <c r="P196" s="199">
        <f t="shared" si="21"/>
        <v>0</v>
      </c>
      <c r="Q196" s="199">
        <v>0.00493</v>
      </c>
      <c r="R196" s="199">
        <f t="shared" si="22"/>
        <v>0.00493</v>
      </c>
      <c r="S196" s="199">
        <v>0</v>
      </c>
      <c r="T196" s="200">
        <f t="shared" si="23"/>
        <v>0</v>
      </c>
      <c r="AR196" s="22" t="s">
        <v>236</v>
      </c>
      <c r="AT196" s="22" t="s">
        <v>156</v>
      </c>
      <c r="AU196" s="22" t="s">
        <v>84</v>
      </c>
      <c r="AY196" s="22" t="s">
        <v>154</v>
      </c>
      <c r="BE196" s="201">
        <f t="shared" si="24"/>
        <v>0</v>
      </c>
      <c r="BF196" s="201">
        <f t="shared" si="25"/>
        <v>0</v>
      </c>
      <c r="BG196" s="201">
        <f t="shared" si="26"/>
        <v>0</v>
      </c>
      <c r="BH196" s="201">
        <f t="shared" si="27"/>
        <v>0</v>
      </c>
      <c r="BI196" s="201">
        <f t="shared" si="28"/>
        <v>0</v>
      </c>
      <c r="BJ196" s="22" t="s">
        <v>82</v>
      </c>
      <c r="BK196" s="201">
        <f t="shared" si="29"/>
        <v>0</v>
      </c>
      <c r="BL196" s="22" t="s">
        <v>236</v>
      </c>
      <c r="BM196" s="22" t="s">
        <v>1192</v>
      </c>
    </row>
    <row r="197" spans="2:65" s="1" customFormat="1" ht="25.5" customHeight="1">
      <c r="B197" s="39"/>
      <c r="C197" s="190" t="s">
        <v>540</v>
      </c>
      <c r="D197" s="190" t="s">
        <v>156</v>
      </c>
      <c r="E197" s="191" t="s">
        <v>1193</v>
      </c>
      <c r="F197" s="192" t="s">
        <v>1194</v>
      </c>
      <c r="G197" s="193" t="s">
        <v>1164</v>
      </c>
      <c r="H197" s="194">
        <v>1</v>
      </c>
      <c r="I197" s="195"/>
      <c r="J197" s="196">
        <f t="shared" si="20"/>
        <v>0</v>
      </c>
      <c r="K197" s="192" t="s">
        <v>160</v>
      </c>
      <c r="L197" s="59"/>
      <c r="M197" s="197" t="s">
        <v>21</v>
      </c>
      <c r="N197" s="198" t="s">
        <v>45</v>
      </c>
      <c r="O197" s="40"/>
      <c r="P197" s="199">
        <f t="shared" si="21"/>
        <v>0</v>
      </c>
      <c r="Q197" s="199">
        <v>0.0147</v>
      </c>
      <c r="R197" s="199">
        <f t="shared" si="22"/>
        <v>0.0147</v>
      </c>
      <c r="S197" s="199">
        <v>0</v>
      </c>
      <c r="T197" s="200">
        <f t="shared" si="23"/>
        <v>0</v>
      </c>
      <c r="AR197" s="22" t="s">
        <v>236</v>
      </c>
      <c r="AT197" s="22" t="s">
        <v>156</v>
      </c>
      <c r="AU197" s="22" t="s">
        <v>84</v>
      </c>
      <c r="AY197" s="22" t="s">
        <v>154</v>
      </c>
      <c r="BE197" s="201">
        <f t="shared" si="24"/>
        <v>0</v>
      </c>
      <c r="BF197" s="201">
        <f t="shared" si="25"/>
        <v>0</v>
      </c>
      <c r="BG197" s="201">
        <f t="shared" si="26"/>
        <v>0</v>
      </c>
      <c r="BH197" s="201">
        <f t="shared" si="27"/>
        <v>0</v>
      </c>
      <c r="BI197" s="201">
        <f t="shared" si="28"/>
        <v>0</v>
      </c>
      <c r="BJ197" s="22" t="s">
        <v>82</v>
      </c>
      <c r="BK197" s="201">
        <f t="shared" si="29"/>
        <v>0</v>
      </c>
      <c r="BL197" s="22" t="s">
        <v>236</v>
      </c>
      <c r="BM197" s="22" t="s">
        <v>1195</v>
      </c>
    </row>
    <row r="198" spans="2:65" s="1" customFormat="1" ht="25.5" customHeight="1">
      <c r="B198" s="39"/>
      <c r="C198" s="190" t="s">
        <v>545</v>
      </c>
      <c r="D198" s="190" t="s">
        <v>156</v>
      </c>
      <c r="E198" s="191" t="s">
        <v>1196</v>
      </c>
      <c r="F198" s="192" t="s">
        <v>1197</v>
      </c>
      <c r="G198" s="193" t="s">
        <v>1164</v>
      </c>
      <c r="H198" s="194">
        <v>1</v>
      </c>
      <c r="I198" s="195"/>
      <c r="J198" s="196">
        <f t="shared" si="20"/>
        <v>0</v>
      </c>
      <c r="K198" s="192" t="s">
        <v>160</v>
      </c>
      <c r="L198" s="59"/>
      <c r="M198" s="197" t="s">
        <v>21</v>
      </c>
      <c r="N198" s="198" t="s">
        <v>45</v>
      </c>
      <c r="O198" s="40"/>
      <c r="P198" s="199">
        <f t="shared" si="21"/>
        <v>0</v>
      </c>
      <c r="Q198" s="199">
        <v>0.00196</v>
      </c>
      <c r="R198" s="199">
        <f t="shared" si="22"/>
        <v>0.00196</v>
      </c>
      <c r="S198" s="199">
        <v>0</v>
      </c>
      <c r="T198" s="200">
        <f t="shared" si="23"/>
        <v>0</v>
      </c>
      <c r="AR198" s="22" t="s">
        <v>236</v>
      </c>
      <c r="AT198" s="22" t="s">
        <v>156</v>
      </c>
      <c r="AU198" s="22" t="s">
        <v>84</v>
      </c>
      <c r="AY198" s="22" t="s">
        <v>154</v>
      </c>
      <c r="BE198" s="201">
        <f t="shared" si="24"/>
        <v>0</v>
      </c>
      <c r="BF198" s="201">
        <f t="shared" si="25"/>
        <v>0</v>
      </c>
      <c r="BG198" s="201">
        <f t="shared" si="26"/>
        <v>0</v>
      </c>
      <c r="BH198" s="201">
        <f t="shared" si="27"/>
        <v>0</v>
      </c>
      <c r="BI198" s="201">
        <f t="shared" si="28"/>
        <v>0</v>
      </c>
      <c r="BJ198" s="22" t="s">
        <v>82</v>
      </c>
      <c r="BK198" s="201">
        <f t="shared" si="29"/>
        <v>0</v>
      </c>
      <c r="BL198" s="22" t="s">
        <v>236</v>
      </c>
      <c r="BM198" s="22" t="s">
        <v>1198</v>
      </c>
    </row>
    <row r="199" spans="2:65" s="1" customFormat="1" ht="25.5" customHeight="1">
      <c r="B199" s="39"/>
      <c r="C199" s="190" t="s">
        <v>549</v>
      </c>
      <c r="D199" s="190" t="s">
        <v>156</v>
      </c>
      <c r="E199" s="191" t="s">
        <v>1199</v>
      </c>
      <c r="F199" s="192" t="s">
        <v>1200</v>
      </c>
      <c r="G199" s="193" t="s">
        <v>1164</v>
      </c>
      <c r="H199" s="194">
        <v>1</v>
      </c>
      <c r="I199" s="195"/>
      <c r="J199" s="196">
        <f t="shared" si="20"/>
        <v>0</v>
      </c>
      <c r="K199" s="192" t="s">
        <v>160</v>
      </c>
      <c r="L199" s="59"/>
      <c r="M199" s="197" t="s">
        <v>21</v>
      </c>
      <c r="N199" s="198" t="s">
        <v>45</v>
      </c>
      <c r="O199" s="40"/>
      <c r="P199" s="199">
        <f t="shared" si="21"/>
        <v>0</v>
      </c>
      <c r="Q199" s="199">
        <v>0.0018</v>
      </c>
      <c r="R199" s="199">
        <f t="shared" si="22"/>
        <v>0.0018</v>
      </c>
      <c r="S199" s="199">
        <v>0</v>
      </c>
      <c r="T199" s="200">
        <f t="shared" si="23"/>
        <v>0</v>
      </c>
      <c r="AR199" s="22" t="s">
        <v>236</v>
      </c>
      <c r="AT199" s="22" t="s">
        <v>156</v>
      </c>
      <c r="AU199" s="22" t="s">
        <v>84</v>
      </c>
      <c r="AY199" s="22" t="s">
        <v>154</v>
      </c>
      <c r="BE199" s="201">
        <f t="shared" si="24"/>
        <v>0</v>
      </c>
      <c r="BF199" s="201">
        <f t="shared" si="25"/>
        <v>0</v>
      </c>
      <c r="BG199" s="201">
        <f t="shared" si="26"/>
        <v>0</v>
      </c>
      <c r="BH199" s="201">
        <f t="shared" si="27"/>
        <v>0</v>
      </c>
      <c r="BI199" s="201">
        <f t="shared" si="28"/>
        <v>0</v>
      </c>
      <c r="BJ199" s="22" t="s">
        <v>82</v>
      </c>
      <c r="BK199" s="201">
        <f t="shared" si="29"/>
        <v>0</v>
      </c>
      <c r="BL199" s="22" t="s">
        <v>236</v>
      </c>
      <c r="BM199" s="22" t="s">
        <v>1201</v>
      </c>
    </row>
    <row r="200" spans="2:65" s="1" customFormat="1" ht="16.5" customHeight="1">
      <c r="B200" s="39"/>
      <c r="C200" s="190" t="s">
        <v>555</v>
      </c>
      <c r="D200" s="190" t="s">
        <v>156</v>
      </c>
      <c r="E200" s="191" t="s">
        <v>1202</v>
      </c>
      <c r="F200" s="192" t="s">
        <v>1203</v>
      </c>
      <c r="G200" s="193" t="s">
        <v>1164</v>
      </c>
      <c r="H200" s="194">
        <v>25</v>
      </c>
      <c r="I200" s="195"/>
      <c r="J200" s="196">
        <f t="shared" si="20"/>
        <v>0</v>
      </c>
      <c r="K200" s="192" t="s">
        <v>160</v>
      </c>
      <c r="L200" s="59"/>
      <c r="M200" s="197" t="s">
        <v>21</v>
      </c>
      <c r="N200" s="198" t="s">
        <v>45</v>
      </c>
      <c r="O200" s="40"/>
      <c r="P200" s="199">
        <f t="shared" si="21"/>
        <v>0</v>
      </c>
      <c r="Q200" s="199">
        <v>0.00184</v>
      </c>
      <c r="R200" s="199">
        <f t="shared" si="22"/>
        <v>0.046</v>
      </c>
      <c r="S200" s="199">
        <v>0</v>
      </c>
      <c r="T200" s="200">
        <f t="shared" si="23"/>
        <v>0</v>
      </c>
      <c r="AR200" s="22" t="s">
        <v>236</v>
      </c>
      <c r="AT200" s="22" t="s">
        <v>156</v>
      </c>
      <c r="AU200" s="22" t="s">
        <v>84</v>
      </c>
      <c r="AY200" s="22" t="s">
        <v>154</v>
      </c>
      <c r="BE200" s="201">
        <f t="shared" si="24"/>
        <v>0</v>
      </c>
      <c r="BF200" s="201">
        <f t="shared" si="25"/>
        <v>0</v>
      </c>
      <c r="BG200" s="201">
        <f t="shared" si="26"/>
        <v>0</v>
      </c>
      <c r="BH200" s="201">
        <f t="shared" si="27"/>
        <v>0</v>
      </c>
      <c r="BI200" s="201">
        <f t="shared" si="28"/>
        <v>0</v>
      </c>
      <c r="BJ200" s="22" t="s">
        <v>82</v>
      </c>
      <c r="BK200" s="201">
        <f t="shared" si="29"/>
        <v>0</v>
      </c>
      <c r="BL200" s="22" t="s">
        <v>236</v>
      </c>
      <c r="BM200" s="22" t="s">
        <v>1204</v>
      </c>
    </row>
    <row r="201" spans="2:65" s="1" customFormat="1" ht="16.5" customHeight="1">
      <c r="B201" s="39"/>
      <c r="C201" s="190" t="s">
        <v>560</v>
      </c>
      <c r="D201" s="190" t="s">
        <v>156</v>
      </c>
      <c r="E201" s="191" t="s">
        <v>1205</v>
      </c>
      <c r="F201" s="192" t="s">
        <v>1206</v>
      </c>
      <c r="G201" s="193" t="s">
        <v>1164</v>
      </c>
      <c r="H201" s="194">
        <v>1</v>
      </c>
      <c r="I201" s="195"/>
      <c r="J201" s="196">
        <f t="shared" si="20"/>
        <v>0</v>
      </c>
      <c r="K201" s="192" t="s">
        <v>160</v>
      </c>
      <c r="L201" s="59"/>
      <c r="M201" s="197" t="s">
        <v>21</v>
      </c>
      <c r="N201" s="198" t="s">
        <v>45</v>
      </c>
      <c r="O201" s="40"/>
      <c r="P201" s="199">
        <f t="shared" si="21"/>
        <v>0</v>
      </c>
      <c r="Q201" s="199">
        <v>0.00184</v>
      </c>
      <c r="R201" s="199">
        <f t="shared" si="22"/>
        <v>0.00184</v>
      </c>
      <c r="S201" s="199">
        <v>0</v>
      </c>
      <c r="T201" s="200">
        <f t="shared" si="23"/>
        <v>0</v>
      </c>
      <c r="AR201" s="22" t="s">
        <v>236</v>
      </c>
      <c r="AT201" s="22" t="s">
        <v>156</v>
      </c>
      <c r="AU201" s="22" t="s">
        <v>84</v>
      </c>
      <c r="AY201" s="22" t="s">
        <v>154</v>
      </c>
      <c r="BE201" s="201">
        <f t="shared" si="24"/>
        <v>0</v>
      </c>
      <c r="BF201" s="201">
        <f t="shared" si="25"/>
        <v>0</v>
      </c>
      <c r="BG201" s="201">
        <f t="shared" si="26"/>
        <v>0</v>
      </c>
      <c r="BH201" s="201">
        <f t="shared" si="27"/>
        <v>0</v>
      </c>
      <c r="BI201" s="201">
        <f t="shared" si="28"/>
        <v>0</v>
      </c>
      <c r="BJ201" s="22" t="s">
        <v>82</v>
      </c>
      <c r="BK201" s="201">
        <f t="shared" si="29"/>
        <v>0</v>
      </c>
      <c r="BL201" s="22" t="s">
        <v>236</v>
      </c>
      <c r="BM201" s="22" t="s">
        <v>1207</v>
      </c>
    </row>
    <row r="202" spans="2:65" s="1" customFormat="1" ht="16.5" customHeight="1">
      <c r="B202" s="39"/>
      <c r="C202" s="190" t="s">
        <v>564</v>
      </c>
      <c r="D202" s="190" t="s">
        <v>156</v>
      </c>
      <c r="E202" s="191" t="s">
        <v>1208</v>
      </c>
      <c r="F202" s="192" t="s">
        <v>1209</v>
      </c>
      <c r="G202" s="193" t="s">
        <v>1164</v>
      </c>
      <c r="H202" s="194">
        <v>20</v>
      </c>
      <c r="I202" s="195"/>
      <c r="J202" s="196">
        <f t="shared" si="20"/>
        <v>0</v>
      </c>
      <c r="K202" s="192" t="s">
        <v>160</v>
      </c>
      <c r="L202" s="59"/>
      <c r="M202" s="197" t="s">
        <v>21</v>
      </c>
      <c r="N202" s="198" t="s">
        <v>45</v>
      </c>
      <c r="O202" s="40"/>
      <c r="P202" s="199">
        <f t="shared" si="21"/>
        <v>0</v>
      </c>
      <c r="Q202" s="199">
        <v>0.00185</v>
      </c>
      <c r="R202" s="199">
        <f t="shared" si="22"/>
        <v>0.037000000000000005</v>
      </c>
      <c r="S202" s="199">
        <v>0</v>
      </c>
      <c r="T202" s="200">
        <f t="shared" si="23"/>
        <v>0</v>
      </c>
      <c r="AR202" s="22" t="s">
        <v>236</v>
      </c>
      <c r="AT202" s="22" t="s">
        <v>156</v>
      </c>
      <c r="AU202" s="22" t="s">
        <v>84</v>
      </c>
      <c r="AY202" s="22" t="s">
        <v>154</v>
      </c>
      <c r="BE202" s="201">
        <f t="shared" si="24"/>
        <v>0</v>
      </c>
      <c r="BF202" s="201">
        <f t="shared" si="25"/>
        <v>0</v>
      </c>
      <c r="BG202" s="201">
        <f t="shared" si="26"/>
        <v>0</v>
      </c>
      <c r="BH202" s="201">
        <f t="shared" si="27"/>
        <v>0</v>
      </c>
      <c r="BI202" s="201">
        <f t="shared" si="28"/>
        <v>0</v>
      </c>
      <c r="BJ202" s="22" t="s">
        <v>82</v>
      </c>
      <c r="BK202" s="201">
        <f t="shared" si="29"/>
        <v>0</v>
      </c>
      <c r="BL202" s="22" t="s">
        <v>236</v>
      </c>
      <c r="BM202" s="22" t="s">
        <v>1210</v>
      </c>
    </row>
    <row r="203" spans="2:65" s="1" customFormat="1" ht="16.5" customHeight="1">
      <c r="B203" s="39"/>
      <c r="C203" s="190" t="s">
        <v>568</v>
      </c>
      <c r="D203" s="190" t="s">
        <v>156</v>
      </c>
      <c r="E203" s="191" t="s">
        <v>1211</v>
      </c>
      <c r="F203" s="192" t="s">
        <v>1212</v>
      </c>
      <c r="G203" s="193" t="s">
        <v>303</v>
      </c>
      <c r="H203" s="194">
        <v>1</v>
      </c>
      <c r="I203" s="195"/>
      <c r="J203" s="196">
        <f t="shared" si="20"/>
        <v>0</v>
      </c>
      <c r="K203" s="192" t="s">
        <v>21</v>
      </c>
      <c r="L203" s="59"/>
      <c r="M203" s="197" t="s">
        <v>21</v>
      </c>
      <c r="N203" s="198" t="s">
        <v>45</v>
      </c>
      <c r="O203" s="40"/>
      <c r="P203" s="199">
        <f t="shared" si="21"/>
        <v>0</v>
      </c>
      <c r="Q203" s="199">
        <v>0</v>
      </c>
      <c r="R203" s="199">
        <f t="shared" si="22"/>
        <v>0</v>
      </c>
      <c r="S203" s="199">
        <v>0</v>
      </c>
      <c r="T203" s="200">
        <f t="shared" si="23"/>
        <v>0</v>
      </c>
      <c r="AR203" s="22" t="s">
        <v>236</v>
      </c>
      <c r="AT203" s="22" t="s">
        <v>156</v>
      </c>
      <c r="AU203" s="22" t="s">
        <v>84</v>
      </c>
      <c r="AY203" s="22" t="s">
        <v>154</v>
      </c>
      <c r="BE203" s="201">
        <f t="shared" si="24"/>
        <v>0</v>
      </c>
      <c r="BF203" s="201">
        <f t="shared" si="25"/>
        <v>0</v>
      </c>
      <c r="BG203" s="201">
        <f t="shared" si="26"/>
        <v>0</v>
      </c>
      <c r="BH203" s="201">
        <f t="shared" si="27"/>
        <v>0</v>
      </c>
      <c r="BI203" s="201">
        <f t="shared" si="28"/>
        <v>0</v>
      </c>
      <c r="BJ203" s="22" t="s">
        <v>82</v>
      </c>
      <c r="BK203" s="201">
        <f t="shared" si="29"/>
        <v>0</v>
      </c>
      <c r="BL203" s="22" t="s">
        <v>236</v>
      </c>
      <c r="BM203" s="22" t="s">
        <v>1213</v>
      </c>
    </row>
    <row r="204" spans="2:65" s="1" customFormat="1" ht="16.5" customHeight="1">
      <c r="B204" s="39"/>
      <c r="C204" s="190" t="s">
        <v>575</v>
      </c>
      <c r="D204" s="190" t="s">
        <v>156</v>
      </c>
      <c r="E204" s="191" t="s">
        <v>1214</v>
      </c>
      <c r="F204" s="192" t="s">
        <v>1215</v>
      </c>
      <c r="G204" s="193" t="s">
        <v>303</v>
      </c>
      <c r="H204" s="194">
        <v>1</v>
      </c>
      <c r="I204" s="195"/>
      <c r="J204" s="196">
        <f t="shared" si="20"/>
        <v>0</v>
      </c>
      <c r="K204" s="192" t="s">
        <v>21</v>
      </c>
      <c r="L204" s="59"/>
      <c r="M204" s="197" t="s">
        <v>21</v>
      </c>
      <c r="N204" s="198" t="s">
        <v>45</v>
      </c>
      <c r="O204" s="40"/>
      <c r="P204" s="199">
        <f t="shared" si="21"/>
        <v>0</v>
      </c>
      <c r="Q204" s="199">
        <v>0</v>
      </c>
      <c r="R204" s="199">
        <f t="shared" si="22"/>
        <v>0</v>
      </c>
      <c r="S204" s="199">
        <v>0</v>
      </c>
      <c r="T204" s="200">
        <f t="shared" si="23"/>
        <v>0</v>
      </c>
      <c r="AR204" s="22" t="s">
        <v>236</v>
      </c>
      <c r="AT204" s="22" t="s">
        <v>156</v>
      </c>
      <c r="AU204" s="22" t="s">
        <v>84</v>
      </c>
      <c r="AY204" s="22" t="s">
        <v>154</v>
      </c>
      <c r="BE204" s="201">
        <f t="shared" si="24"/>
        <v>0</v>
      </c>
      <c r="BF204" s="201">
        <f t="shared" si="25"/>
        <v>0</v>
      </c>
      <c r="BG204" s="201">
        <f t="shared" si="26"/>
        <v>0</v>
      </c>
      <c r="BH204" s="201">
        <f t="shared" si="27"/>
        <v>0</v>
      </c>
      <c r="BI204" s="201">
        <f t="shared" si="28"/>
        <v>0</v>
      </c>
      <c r="BJ204" s="22" t="s">
        <v>82</v>
      </c>
      <c r="BK204" s="201">
        <f t="shared" si="29"/>
        <v>0</v>
      </c>
      <c r="BL204" s="22" t="s">
        <v>236</v>
      </c>
      <c r="BM204" s="22" t="s">
        <v>1216</v>
      </c>
    </row>
    <row r="205" spans="2:65" s="1" customFormat="1" ht="38.25" customHeight="1">
      <c r="B205" s="39"/>
      <c r="C205" s="190" t="s">
        <v>579</v>
      </c>
      <c r="D205" s="190" t="s">
        <v>156</v>
      </c>
      <c r="E205" s="191" t="s">
        <v>1217</v>
      </c>
      <c r="F205" s="192" t="s">
        <v>1218</v>
      </c>
      <c r="G205" s="193" t="s">
        <v>223</v>
      </c>
      <c r="H205" s="194">
        <v>0.832</v>
      </c>
      <c r="I205" s="195"/>
      <c r="J205" s="196">
        <f t="shared" si="20"/>
        <v>0</v>
      </c>
      <c r="K205" s="192" t="s">
        <v>160</v>
      </c>
      <c r="L205" s="59"/>
      <c r="M205" s="197" t="s">
        <v>21</v>
      </c>
      <c r="N205" s="198" t="s">
        <v>45</v>
      </c>
      <c r="O205" s="40"/>
      <c r="P205" s="199">
        <f t="shared" si="21"/>
        <v>0</v>
      </c>
      <c r="Q205" s="199">
        <v>0</v>
      </c>
      <c r="R205" s="199">
        <f t="shared" si="22"/>
        <v>0</v>
      </c>
      <c r="S205" s="199">
        <v>0</v>
      </c>
      <c r="T205" s="200">
        <f t="shared" si="23"/>
        <v>0</v>
      </c>
      <c r="AR205" s="22" t="s">
        <v>236</v>
      </c>
      <c r="AT205" s="22" t="s">
        <v>156</v>
      </c>
      <c r="AU205" s="22" t="s">
        <v>84</v>
      </c>
      <c r="AY205" s="22" t="s">
        <v>154</v>
      </c>
      <c r="BE205" s="201">
        <f t="shared" si="24"/>
        <v>0</v>
      </c>
      <c r="BF205" s="201">
        <f t="shared" si="25"/>
        <v>0</v>
      </c>
      <c r="BG205" s="201">
        <f t="shared" si="26"/>
        <v>0</v>
      </c>
      <c r="BH205" s="201">
        <f t="shared" si="27"/>
        <v>0</v>
      </c>
      <c r="BI205" s="201">
        <f t="shared" si="28"/>
        <v>0</v>
      </c>
      <c r="BJ205" s="22" t="s">
        <v>82</v>
      </c>
      <c r="BK205" s="201">
        <f t="shared" si="29"/>
        <v>0</v>
      </c>
      <c r="BL205" s="22" t="s">
        <v>236</v>
      </c>
      <c r="BM205" s="22" t="s">
        <v>1219</v>
      </c>
    </row>
    <row r="206" spans="2:63" s="10" customFormat="1" ht="37.35" customHeight="1">
      <c r="B206" s="174"/>
      <c r="C206" s="175"/>
      <c r="D206" s="176" t="s">
        <v>73</v>
      </c>
      <c r="E206" s="177" t="s">
        <v>952</v>
      </c>
      <c r="F206" s="177" t="s">
        <v>953</v>
      </c>
      <c r="G206" s="175"/>
      <c r="H206" s="175"/>
      <c r="I206" s="178"/>
      <c r="J206" s="179">
        <f>BK206</f>
        <v>0</v>
      </c>
      <c r="K206" s="175"/>
      <c r="L206" s="180"/>
      <c r="M206" s="181"/>
      <c r="N206" s="182"/>
      <c r="O206" s="182"/>
      <c r="P206" s="183">
        <f>P207+P210+P212</f>
        <v>0</v>
      </c>
      <c r="Q206" s="182"/>
      <c r="R206" s="183">
        <f>R207+R210+R212</f>
        <v>0</v>
      </c>
      <c r="S206" s="182"/>
      <c r="T206" s="184">
        <f>T207+T210+T212</f>
        <v>0</v>
      </c>
      <c r="AR206" s="185" t="s">
        <v>181</v>
      </c>
      <c r="AT206" s="186" t="s">
        <v>73</v>
      </c>
      <c r="AU206" s="186" t="s">
        <v>74</v>
      </c>
      <c r="AY206" s="185" t="s">
        <v>154</v>
      </c>
      <c r="BK206" s="187">
        <f>BK207+BK210+BK212</f>
        <v>0</v>
      </c>
    </row>
    <row r="207" spans="2:63" s="10" customFormat="1" ht="19.9" customHeight="1">
      <c r="B207" s="174"/>
      <c r="C207" s="175"/>
      <c r="D207" s="176" t="s">
        <v>73</v>
      </c>
      <c r="E207" s="188" t="s">
        <v>954</v>
      </c>
      <c r="F207" s="188" t="s">
        <v>955</v>
      </c>
      <c r="G207" s="175"/>
      <c r="H207" s="175"/>
      <c r="I207" s="178"/>
      <c r="J207" s="189">
        <f>BK207</f>
        <v>0</v>
      </c>
      <c r="K207" s="175"/>
      <c r="L207" s="180"/>
      <c r="M207" s="181"/>
      <c r="N207" s="182"/>
      <c r="O207" s="182"/>
      <c r="P207" s="183">
        <f>SUM(P208:P209)</f>
        <v>0</v>
      </c>
      <c r="Q207" s="182"/>
      <c r="R207" s="183">
        <f>SUM(R208:R209)</f>
        <v>0</v>
      </c>
      <c r="S207" s="182"/>
      <c r="T207" s="184">
        <f>SUM(T208:T209)</f>
        <v>0</v>
      </c>
      <c r="AR207" s="185" t="s">
        <v>181</v>
      </c>
      <c r="AT207" s="186" t="s">
        <v>73</v>
      </c>
      <c r="AU207" s="186" t="s">
        <v>82</v>
      </c>
      <c r="AY207" s="185" t="s">
        <v>154</v>
      </c>
      <c r="BK207" s="187">
        <f>SUM(BK208:BK209)</f>
        <v>0</v>
      </c>
    </row>
    <row r="208" spans="2:65" s="1" customFormat="1" ht="16.5" customHeight="1">
      <c r="B208" s="39"/>
      <c r="C208" s="190" t="s">
        <v>583</v>
      </c>
      <c r="D208" s="190" t="s">
        <v>156</v>
      </c>
      <c r="E208" s="191" t="s">
        <v>957</v>
      </c>
      <c r="F208" s="192" t="s">
        <v>958</v>
      </c>
      <c r="G208" s="193" t="s">
        <v>303</v>
      </c>
      <c r="H208" s="194">
        <v>1</v>
      </c>
      <c r="I208" s="195"/>
      <c r="J208" s="196">
        <f>ROUND(I208*H208,2)</f>
        <v>0</v>
      </c>
      <c r="K208" s="192" t="s">
        <v>959</v>
      </c>
      <c r="L208" s="59"/>
      <c r="M208" s="197" t="s">
        <v>21</v>
      </c>
      <c r="N208" s="198" t="s">
        <v>45</v>
      </c>
      <c r="O208" s="40"/>
      <c r="P208" s="199">
        <f>O208*H208</f>
        <v>0</v>
      </c>
      <c r="Q208" s="199">
        <v>0</v>
      </c>
      <c r="R208" s="199">
        <f>Q208*H208</f>
        <v>0</v>
      </c>
      <c r="S208" s="199">
        <v>0</v>
      </c>
      <c r="T208" s="200">
        <f>S208*H208</f>
        <v>0</v>
      </c>
      <c r="AR208" s="22" t="s">
        <v>960</v>
      </c>
      <c r="AT208" s="22" t="s">
        <v>156</v>
      </c>
      <c r="AU208" s="22" t="s">
        <v>84</v>
      </c>
      <c r="AY208" s="22" t="s">
        <v>154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22" t="s">
        <v>82</v>
      </c>
      <c r="BK208" s="201">
        <f>ROUND(I208*H208,2)</f>
        <v>0</v>
      </c>
      <c r="BL208" s="22" t="s">
        <v>960</v>
      </c>
      <c r="BM208" s="22" t="s">
        <v>1220</v>
      </c>
    </row>
    <row r="209" spans="2:65" s="1" customFormat="1" ht="25.5" customHeight="1">
      <c r="B209" s="39"/>
      <c r="C209" s="190" t="s">
        <v>587</v>
      </c>
      <c r="D209" s="190" t="s">
        <v>156</v>
      </c>
      <c r="E209" s="191" t="s">
        <v>963</v>
      </c>
      <c r="F209" s="192" t="s">
        <v>964</v>
      </c>
      <c r="G209" s="193" t="s">
        <v>303</v>
      </c>
      <c r="H209" s="194">
        <v>1</v>
      </c>
      <c r="I209" s="195"/>
      <c r="J209" s="196">
        <f>ROUND(I209*H209,2)</f>
        <v>0</v>
      </c>
      <c r="K209" s="192" t="s">
        <v>959</v>
      </c>
      <c r="L209" s="59"/>
      <c r="M209" s="197" t="s">
        <v>21</v>
      </c>
      <c r="N209" s="198" t="s">
        <v>45</v>
      </c>
      <c r="O209" s="40"/>
      <c r="P209" s="199">
        <f>O209*H209</f>
        <v>0</v>
      </c>
      <c r="Q209" s="199">
        <v>0</v>
      </c>
      <c r="R209" s="199">
        <f>Q209*H209</f>
        <v>0</v>
      </c>
      <c r="S209" s="199">
        <v>0</v>
      </c>
      <c r="T209" s="200">
        <f>S209*H209</f>
        <v>0</v>
      </c>
      <c r="AR209" s="22" t="s">
        <v>960</v>
      </c>
      <c r="AT209" s="22" t="s">
        <v>156</v>
      </c>
      <c r="AU209" s="22" t="s">
        <v>84</v>
      </c>
      <c r="AY209" s="22" t="s">
        <v>154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22" t="s">
        <v>82</v>
      </c>
      <c r="BK209" s="201">
        <f>ROUND(I209*H209,2)</f>
        <v>0</v>
      </c>
      <c r="BL209" s="22" t="s">
        <v>960</v>
      </c>
      <c r="BM209" s="22" t="s">
        <v>1221</v>
      </c>
    </row>
    <row r="210" spans="2:63" s="10" customFormat="1" ht="29.85" customHeight="1">
      <c r="B210" s="174"/>
      <c r="C210" s="175"/>
      <c r="D210" s="176" t="s">
        <v>73</v>
      </c>
      <c r="E210" s="188" t="s">
        <v>966</v>
      </c>
      <c r="F210" s="188" t="s">
        <v>967</v>
      </c>
      <c r="G210" s="175"/>
      <c r="H210" s="175"/>
      <c r="I210" s="178"/>
      <c r="J210" s="189">
        <f>BK210</f>
        <v>0</v>
      </c>
      <c r="K210" s="175"/>
      <c r="L210" s="180"/>
      <c r="M210" s="181"/>
      <c r="N210" s="182"/>
      <c r="O210" s="182"/>
      <c r="P210" s="183">
        <f>P211</f>
        <v>0</v>
      </c>
      <c r="Q210" s="182"/>
      <c r="R210" s="183">
        <f>R211</f>
        <v>0</v>
      </c>
      <c r="S210" s="182"/>
      <c r="T210" s="184">
        <f>T211</f>
        <v>0</v>
      </c>
      <c r="AR210" s="185" t="s">
        <v>181</v>
      </c>
      <c r="AT210" s="186" t="s">
        <v>73</v>
      </c>
      <c r="AU210" s="186" t="s">
        <v>82</v>
      </c>
      <c r="AY210" s="185" t="s">
        <v>154</v>
      </c>
      <c r="BK210" s="187">
        <f>BK211</f>
        <v>0</v>
      </c>
    </row>
    <row r="211" spans="2:65" s="1" customFormat="1" ht="38.25" customHeight="1">
      <c r="B211" s="39"/>
      <c r="C211" s="190" t="s">
        <v>591</v>
      </c>
      <c r="D211" s="190" t="s">
        <v>156</v>
      </c>
      <c r="E211" s="191" t="s">
        <v>969</v>
      </c>
      <c r="F211" s="192" t="s">
        <v>1222</v>
      </c>
      <c r="G211" s="193" t="s">
        <v>303</v>
      </c>
      <c r="H211" s="194">
        <v>1</v>
      </c>
      <c r="I211" s="195"/>
      <c r="J211" s="196">
        <f>ROUND(I211*H211,2)</f>
        <v>0</v>
      </c>
      <c r="K211" s="192" t="s">
        <v>959</v>
      </c>
      <c r="L211" s="59"/>
      <c r="M211" s="197" t="s">
        <v>21</v>
      </c>
      <c r="N211" s="198" t="s">
        <v>45</v>
      </c>
      <c r="O211" s="40"/>
      <c r="P211" s="199">
        <f>O211*H211</f>
        <v>0</v>
      </c>
      <c r="Q211" s="199">
        <v>0</v>
      </c>
      <c r="R211" s="199">
        <f>Q211*H211</f>
        <v>0</v>
      </c>
      <c r="S211" s="199">
        <v>0</v>
      </c>
      <c r="T211" s="200">
        <f>S211*H211</f>
        <v>0</v>
      </c>
      <c r="AR211" s="22" t="s">
        <v>960</v>
      </c>
      <c r="AT211" s="22" t="s">
        <v>156</v>
      </c>
      <c r="AU211" s="22" t="s">
        <v>84</v>
      </c>
      <c r="AY211" s="22" t="s">
        <v>154</v>
      </c>
      <c r="BE211" s="201">
        <f>IF(N211="základní",J211,0)</f>
        <v>0</v>
      </c>
      <c r="BF211" s="201">
        <f>IF(N211="snížená",J211,0)</f>
        <v>0</v>
      </c>
      <c r="BG211" s="201">
        <f>IF(N211="zákl. přenesená",J211,0)</f>
        <v>0</v>
      </c>
      <c r="BH211" s="201">
        <f>IF(N211="sníž. přenesená",J211,0)</f>
        <v>0</v>
      </c>
      <c r="BI211" s="201">
        <f>IF(N211="nulová",J211,0)</f>
        <v>0</v>
      </c>
      <c r="BJ211" s="22" t="s">
        <v>82</v>
      </c>
      <c r="BK211" s="201">
        <f>ROUND(I211*H211,2)</f>
        <v>0</v>
      </c>
      <c r="BL211" s="22" t="s">
        <v>960</v>
      </c>
      <c r="BM211" s="22" t="s">
        <v>1223</v>
      </c>
    </row>
    <row r="212" spans="2:63" s="10" customFormat="1" ht="29.85" customHeight="1">
      <c r="B212" s="174"/>
      <c r="C212" s="175"/>
      <c r="D212" s="176" t="s">
        <v>73</v>
      </c>
      <c r="E212" s="188" t="s">
        <v>978</v>
      </c>
      <c r="F212" s="188" t="s">
        <v>979</v>
      </c>
      <c r="G212" s="175"/>
      <c r="H212" s="175"/>
      <c r="I212" s="178"/>
      <c r="J212" s="189">
        <f>BK212</f>
        <v>0</v>
      </c>
      <c r="K212" s="175"/>
      <c r="L212" s="180"/>
      <c r="M212" s="181"/>
      <c r="N212" s="182"/>
      <c r="O212" s="182"/>
      <c r="P212" s="183">
        <f>P213</f>
        <v>0</v>
      </c>
      <c r="Q212" s="182"/>
      <c r="R212" s="183">
        <f>R213</f>
        <v>0</v>
      </c>
      <c r="S212" s="182"/>
      <c r="T212" s="184">
        <f>T213</f>
        <v>0</v>
      </c>
      <c r="AR212" s="185" t="s">
        <v>181</v>
      </c>
      <c r="AT212" s="186" t="s">
        <v>73</v>
      </c>
      <c r="AU212" s="186" t="s">
        <v>82</v>
      </c>
      <c r="AY212" s="185" t="s">
        <v>154</v>
      </c>
      <c r="BK212" s="187">
        <f>BK213</f>
        <v>0</v>
      </c>
    </row>
    <row r="213" spans="2:65" s="1" customFormat="1" ht="25.5" customHeight="1">
      <c r="B213" s="39"/>
      <c r="C213" s="190" t="s">
        <v>595</v>
      </c>
      <c r="D213" s="190" t="s">
        <v>156</v>
      </c>
      <c r="E213" s="191" t="s">
        <v>981</v>
      </c>
      <c r="F213" s="192" t="s">
        <v>982</v>
      </c>
      <c r="G213" s="193" t="s">
        <v>303</v>
      </c>
      <c r="H213" s="194">
        <v>1</v>
      </c>
      <c r="I213" s="195"/>
      <c r="J213" s="196">
        <f>ROUND(I213*H213,2)</f>
        <v>0</v>
      </c>
      <c r="K213" s="192" t="s">
        <v>959</v>
      </c>
      <c r="L213" s="59"/>
      <c r="M213" s="197" t="s">
        <v>21</v>
      </c>
      <c r="N213" s="235" t="s">
        <v>45</v>
      </c>
      <c r="O213" s="236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AR213" s="22" t="s">
        <v>960</v>
      </c>
      <c r="AT213" s="22" t="s">
        <v>156</v>
      </c>
      <c r="AU213" s="22" t="s">
        <v>84</v>
      </c>
      <c r="AY213" s="22" t="s">
        <v>154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22" t="s">
        <v>82</v>
      </c>
      <c r="BK213" s="201">
        <f>ROUND(I213*H213,2)</f>
        <v>0</v>
      </c>
      <c r="BL213" s="22" t="s">
        <v>960</v>
      </c>
      <c r="BM213" s="22" t="s">
        <v>1224</v>
      </c>
    </row>
    <row r="214" spans="2:12" s="1" customFormat="1" ht="6.95" customHeight="1">
      <c r="B214" s="54"/>
      <c r="C214" s="55"/>
      <c r="D214" s="55"/>
      <c r="E214" s="55"/>
      <c r="F214" s="55"/>
      <c r="G214" s="55"/>
      <c r="H214" s="55"/>
      <c r="I214" s="137"/>
      <c r="J214" s="55"/>
      <c r="K214" s="55"/>
      <c r="L214" s="59"/>
    </row>
  </sheetData>
  <sheetProtection algorithmName="SHA-512" hashValue="XB6UINcNb41qEOJqPZZ6NJoweOo1mpvOTMORkwSGymPfXQ1/qHfNQsZmmzmWgm7TWH3c5kGes99gszoejhYnUg==" saltValue="KxoqRD15HinJ6dk1hKAEeQ8UkQpkHeMiP9bRrscPE+mB58JcuQr1T2OpI1Fr5amyi8jVrue5izvefUdXSmsktA==" spinCount="100000" sheet="1" objects="1" scenarios="1" formatColumns="0" formatRows="0" autoFilter="0"/>
  <autoFilter ref="C91:K213"/>
  <mergeCells count="10">
    <mergeCell ref="J51:J52"/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63" t="s">
        <v>98</v>
      </c>
      <c r="H1" s="363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2" t="s">
        <v>90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55" t="str">
        <f>'Rekapitulace stavby'!K6</f>
        <v>Rekonstrukce a přístavba objektu na st.p.č. 4069/11, k.ú. Chomutov I.</v>
      </c>
      <c r="F7" s="356"/>
      <c r="G7" s="356"/>
      <c r="H7" s="356"/>
      <c r="I7" s="115"/>
      <c r="J7" s="27"/>
      <c r="K7" s="29"/>
    </row>
    <row r="8" spans="2:11" s="1" customFormat="1" ht="13.5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57" t="s">
        <v>1225</v>
      </c>
      <c r="F9" s="358"/>
      <c r="G9" s="358"/>
      <c r="H9" s="358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25. 5. 2018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34</v>
      </c>
      <c r="K20" s="43"/>
    </row>
    <row r="21" spans="2:11" s="1" customFormat="1" ht="18" customHeight="1">
      <c r="B21" s="39"/>
      <c r="C21" s="40"/>
      <c r="D21" s="40"/>
      <c r="E21" s="33" t="s">
        <v>35</v>
      </c>
      <c r="F21" s="40"/>
      <c r="G21" s="40"/>
      <c r="H21" s="40"/>
      <c r="I21" s="117" t="s">
        <v>30</v>
      </c>
      <c r="J21" s="33" t="s">
        <v>36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4" t="s">
        <v>21</v>
      </c>
      <c r="F24" s="324"/>
      <c r="G24" s="324"/>
      <c r="H24" s="32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40</v>
      </c>
      <c r="E27" s="40"/>
      <c r="F27" s="40"/>
      <c r="G27" s="40"/>
      <c r="H27" s="40"/>
      <c r="I27" s="116"/>
      <c r="J27" s="126">
        <f>ROUND(J89,2)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27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28">
        <f>ROUND(SUM(BE89:BE155),2)</f>
        <v>0</v>
      </c>
      <c r="G30" s="40"/>
      <c r="H30" s="40"/>
      <c r="I30" s="129">
        <v>0.21</v>
      </c>
      <c r="J30" s="128">
        <f>ROUND(ROUND((SUM(BE89:BE155)),2)*I30,2)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28">
        <f>ROUND(SUM(BF89:BF155),2)</f>
        <v>0</v>
      </c>
      <c r="G31" s="40"/>
      <c r="H31" s="40"/>
      <c r="I31" s="129">
        <v>0.15</v>
      </c>
      <c r="J31" s="128">
        <f>ROUND(ROUND((SUM(BF89:BF155)),2)*I31,2)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28">
        <f>ROUND(SUM(BG89:BG155),2)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28">
        <f>ROUND(SUM(BH89:BH155),2)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28">
        <f>ROUND(SUM(BI89:BI155),2)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50</v>
      </c>
      <c r="E36" s="77"/>
      <c r="F36" s="77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105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5" t="str">
        <f>E7</f>
        <v>Rekonstrukce a přístavba objektu na st.p.č. 4069/11, k.ú. Chomutov I.</v>
      </c>
      <c r="F45" s="356"/>
      <c r="G45" s="356"/>
      <c r="H45" s="356"/>
      <c r="I45" s="116"/>
      <c r="J45" s="40"/>
      <c r="K45" s="43"/>
    </row>
    <row r="46" spans="2:11" s="1" customFormat="1" ht="14.45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7" t="str">
        <f>E9</f>
        <v>SO03 - Vytápění</v>
      </c>
      <c r="F47" s="358"/>
      <c r="G47" s="358"/>
      <c r="H47" s="358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Chomutov</v>
      </c>
      <c r="G49" s="40"/>
      <c r="H49" s="40"/>
      <c r="I49" s="117" t="s">
        <v>25</v>
      </c>
      <c r="J49" s="118" t="str">
        <f>IF(J12="","",J12)</f>
        <v>25. 5. 2018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>Město Chomutov</v>
      </c>
      <c r="G51" s="40"/>
      <c r="H51" s="40"/>
      <c r="I51" s="117" t="s">
        <v>33</v>
      </c>
      <c r="J51" s="324" t="str">
        <f>E21</f>
        <v>SM - PROJEKT spol. s.r.o.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35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106</v>
      </c>
      <c r="D54" s="130"/>
      <c r="E54" s="130"/>
      <c r="F54" s="130"/>
      <c r="G54" s="130"/>
      <c r="H54" s="130"/>
      <c r="I54" s="143"/>
      <c r="J54" s="144" t="s">
        <v>107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108</v>
      </c>
      <c r="D56" s="40"/>
      <c r="E56" s="40"/>
      <c r="F56" s="40"/>
      <c r="G56" s="40"/>
      <c r="H56" s="40"/>
      <c r="I56" s="116"/>
      <c r="J56" s="126">
        <f>J89</f>
        <v>0</v>
      </c>
      <c r="K56" s="43"/>
      <c r="AU56" s="22" t="s">
        <v>109</v>
      </c>
    </row>
    <row r="57" spans="2:11" s="7" customFormat="1" ht="24.95" customHeight="1">
      <c r="B57" s="147"/>
      <c r="C57" s="148"/>
      <c r="D57" s="149" t="s">
        <v>110</v>
      </c>
      <c r="E57" s="150"/>
      <c r="F57" s="150"/>
      <c r="G57" s="150"/>
      <c r="H57" s="150"/>
      <c r="I57" s="151"/>
      <c r="J57" s="152">
        <f>J90</f>
        <v>0</v>
      </c>
      <c r="K57" s="153"/>
    </row>
    <row r="58" spans="2:11" s="8" customFormat="1" ht="19.9" customHeight="1">
      <c r="B58" s="154"/>
      <c r="C58" s="155"/>
      <c r="D58" s="156" t="s">
        <v>116</v>
      </c>
      <c r="E58" s="157"/>
      <c r="F58" s="157"/>
      <c r="G58" s="157"/>
      <c r="H58" s="157"/>
      <c r="I58" s="158"/>
      <c r="J58" s="159">
        <f>J91</f>
        <v>0</v>
      </c>
      <c r="K58" s="160"/>
    </row>
    <row r="59" spans="2:11" s="8" customFormat="1" ht="19.9" customHeight="1">
      <c r="B59" s="154"/>
      <c r="C59" s="155"/>
      <c r="D59" s="156" t="s">
        <v>117</v>
      </c>
      <c r="E59" s="157"/>
      <c r="F59" s="157"/>
      <c r="G59" s="157"/>
      <c r="H59" s="157"/>
      <c r="I59" s="158"/>
      <c r="J59" s="159">
        <f>J94</f>
        <v>0</v>
      </c>
      <c r="K59" s="160"/>
    </row>
    <row r="60" spans="2:11" s="8" customFormat="1" ht="19.9" customHeight="1">
      <c r="B60" s="154"/>
      <c r="C60" s="155"/>
      <c r="D60" s="156" t="s">
        <v>118</v>
      </c>
      <c r="E60" s="157"/>
      <c r="F60" s="157"/>
      <c r="G60" s="157"/>
      <c r="H60" s="157"/>
      <c r="I60" s="158"/>
      <c r="J60" s="159">
        <f>J99</f>
        <v>0</v>
      </c>
      <c r="K60" s="160"/>
    </row>
    <row r="61" spans="2:11" s="8" customFormat="1" ht="19.9" customHeight="1">
      <c r="B61" s="154"/>
      <c r="C61" s="155"/>
      <c r="D61" s="156" t="s">
        <v>119</v>
      </c>
      <c r="E61" s="157"/>
      <c r="F61" s="157"/>
      <c r="G61" s="157"/>
      <c r="H61" s="157"/>
      <c r="I61" s="158"/>
      <c r="J61" s="159">
        <f>J104</f>
        <v>0</v>
      </c>
      <c r="K61" s="160"/>
    </row>
    <row r="62" spans="2:11" s="7" customFormat="1" ht="24.95" customHeight="1">
      <c r="B62" s="147"/>
      <c r="C62" s="148"/>
      <c r="D62" s="149" t="s">
        <v>120</v>
      </c>
      <c r="E62" s="150"/>
      <c r="F62" s="150"/>
      <c r="G62" s="150"/>
      <c r="H62" s="150"/>
      <c r="I62" s="151"/>
      <c r="J62" s="152">
        <f>J106</f>
        <v>0</v>
      </c>
      <c r="K62" s="153"/>
    </row>
    <row r="63" spans="2:11" s="8" customFormat="1" ht="19.9" customHeight="1">
      <c r="B63" s="154"/>
      <c r="C63" s="155"/>
      <c r="D63" s="156" t="s">
        <v>1226</v>
      </c>
      <c r="E63" s="157"/>
      <c r="F63" s="157"/>
      <c r="G63" s="157"/>
      <c r="H63" s="157"/>
      <c r="I63" s="158"/>
      <c r="J63" s="159">
        <f>J107</f>
        <v>0</v>
      </c>
      <c r="K63" s="160"/>
    </row>
    <row r="64" spans="2:11" s="8" customFormat="1" ht="19.9" customHeight="1">
      <c r="B64" s="154"/>
      <c r="C64" s="155"/>
      <c r="D64" s="156" t="s">
        <v>1227</v>
      </c>
      <c r="E64" s="157"/>
      <c r="F64" s="157"/>
      <c r="G64" s="157"/>
      <c r="H64" s="157"/>
      <c r="I64" s="158"/>
      <c r="J64" s="159">
        <f>J119</f>
        <v>0</v>
      </c>
      <c r="K64" s="160"/>
    </row>
    <row r="65" spans="2:11" s="8" customFormat="1" ht="19.9" customHeight="1">
      <c r="B65" s="154"/>
      <c r="C65" s="155"/>
      <c r="D65" s="156" t="s">
        <v>1228</v>
      </c>
      <c r="E65" s="157"/>
      <c r="F65" s="157"/>
      <c r="G65" s="157"/>
      <c r="H65" s="157"/>
      <c r="I65" s="158"/>
      <c r="J65" s="159">
        <f>J134</f>
        <v>0</v>
      </c>
      <c r="K65" s="160"/>
    </row>
    <row r="66" spans="2:11" s="7" customFormat="1" ht="24.95" customHeight="1">
      <c r="B66" s="147"/>
      <c r="C66" s="148"/>
      <c r="D66" s="149" t="s">
        <v>133</v>
      </c>
      <c r="E66" s="150"/>
      <c r="F66" s="150"/>
      <c r="G66" s="150"/>
      <c r="H66" s="150"/>
      <c r="I66" s="151"/>
      <c r="J66" s="152">
        <f>J148</f>
        <v>0</v>
      </c>
      <c r="K66" s="153"/>
    </row>
    <row r="67" spans="2:11" s="8" customFormat="1" ht="19.9" customHeight="1">
      <c r="B67" s="154"/>
      <c r="C67" s="155"/>
      <c r="D67" s="156" t="s">
        <v>134</v>
      </c>
      <c r="E67" s="157"/>
      <c r="F67" s="157"/>
      <c r="G67" s="157"/>
      <c r="H67" s="157"/>
      <c r="I67" s="158"/>
      <c r="J67" s="159">
        <f>J149</f>
        <v>0</v>
      </c>
      <c r="K67" s="160"/>
    </row>
    <row r="68" spans="2:11" s="8" customFormat="1" ht="19.9" customHeight="1">
      <c r="B68" s="154"/>
      <c r="C68" s="155"/>
      <c r="D68" s="156" t="s">
        <v>135</v>
      </c>
      <c r="E68" s="157"/>
      <c r="F68" s="157"/>
      <c r="G68" s="157"/>
      <c r="H68" s="157"/>
      <c r="I68" s="158"/>
      <c r="J68" s="159">
        <f>J152</f>
        <v>0</v>
      </c>
      <c r="K68" s="160"/>
    </row>
    <row r="69" spans="2:11" s="8" customFormat="1" ht="19.9" customHeight="1">
      <c r="B69" s="154"/>
      <c r="C69" s="155"/>
      <c r="D69" s="156" t="s">
        <v>137</v>
      </c>
      <c r="E69" s="157"/>
      <c r="F69" s="157"/>
      <c r="G69" s="157"/>
      <c r="H69" s="157"/>
      <c r="I69" s="158"/>
      <c r="J69" s="159">
        <f>J154</f>
        <v>0</v>
      </c>
      <c r="K69" s="160"/>
    </row>
    <row r="70" spans="2:11" s="1" customFormat="1" ht="21.75" customHeight="1">
      <c r="B70" s="39"/>
      <c r="C70" s="40"/>
      <c r="D70" s="40"/>
      <c r="E70" s="40"/>
      <c r="F70" s="40"/>
      <c r="G70" s="40"/>
      <c r="H70" s="40"/>
      <c r="I70" s="116"/>
      <c r="J70" s="40"/>
      <c r="K70" s="43"/>
    </row>
    <row r="71" spans="2:11" s="1" customFormat="1" ht="6.95" customHeight="1">
      <c r="B71" s="54"/>
      <c r="C71" s="55"/>
      <c r="D71" s="55"/>
      <c r="E71" s="55"/>
      <c r="F71" s="55"/>
      <c r="G71" s="55"/>
      <c r="H71" s="55"/>
      <c r="I71" s="137"/>
      <c r="J71" s="55"/>
      <c r="K71" s="56"/>
    </row>
    <row r="75" spans="2:12" s="1" customFormat="1" ht="6.95" customHeight="1">
      <c r="B75" s="57"/>
      <c r="C75" s="58"/>
      <c r="D75" s="58"/>
      <c r="E75" s="58"/>
      <c r="F75" s="58"/>
      <c r="G75" s="58"/>
      <c r="H75" s="58"/>
      <c r="I75" s="140"/>
      <c r="J75" s="58"/>
      <c r="K75" s="58"/>
      <c r="L75" s="59"/>
    </row>
    <row r="76" spans="2:12" s="1" customFormat="1" ht="36.95" customHeight="1">
      <c r="B76" s="39"/>
      <c r="C76" s="60" t="s">
        <v>138</v>
      </c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6.95" customHeight="1">
      <c r="B77" s="39"/>
      <c r="C77" s="61"/>
      <c r="D77" s="61"/>
      <c r="E77" s="61"/>
      <c r="F77" s="61"/>
      <c r="G77" s="61"/>
      <c r="H77" s="61"/>
      <c r="I77" s="161"/>
      <c r="J77" s="61"/>
      <c r="K77" s="61"/>
      <c r="L77" s="59"/>
    </row>
    <row r="78" spans="2:12" s="1" customFormat="1" ht="14.45" customHeight="1">
      <c r="B78" s="39"/>
      <c r="C78" s="63" t="s">
        <v>18</v>
      </c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6.5" customHeight="1">
      <c r="B79" s="39"/>
      <c r="C79" s="61"/>
      <c r="D79" s="61"/>
      <c r="E79" s="360" t="str">
        <f>E7</f>
        <v>Rekonstrukce a přístavba objektu na st.p.č. 4069/11, k.ú. Chomutov I.</v>
      </c>
      <c r="F79" s="361"/>
      <c r="G79" s="361"/>
      <c r="H79" s="361"/>
      <c r="I79" s="161"/>
      <c r="J79" s="61"/>
      <c r="K79" s="61"/>
      <c r="L79" s="59"/>
    </row>
    <row r="80" spans="2:12" s="1" customFormat="1" ht="14.45" customHeight="1">
      <c r="B80" s="39"/>
      <c r="C80" s="63" t="s">
        <v>103</v>
      </c>
      <c r="D80" s="61"/>
      <c r="E80" s="61"/>
      <c r="F80" s="61"/>
      <c r="G80" s="61"/>
      <c r="H80" s="61"/>
      <c r="I80" s="161"/>
      <c r="J80" s="61"/>
      <c r="K80" s="61"/>
      <c r="L80" s="59"/>
    </row>
    <row r="81" spans="2:12" s="1" customFormat="1" ht="17.25" customHeight="1">
      <c r="B81" s="39"/>
      <c r="C81" s="61"/>
      <c r="D81" s="61"/>
      <c r="E81" s="335" t="str">
        <f>E9</f>
        <v>SO03 - Vytápění</v>
      </c>
      <c r="F81" s="362"/>
      <c r="G81" s="362"/>
      <c r="H81" s="362"/>
      <c r="I81" s="161"/>
      <c r="J81" s="61"/>
      <c r="K81" s="61"/>
      <c r="L81" s="59"/>
    </row>
    <row r="82" spans="2:12" s="1" customFormat="1" ht="6.95" customHeight="1">
      <c r="B82" s="39"/>
      <c r="C82" s="61"/>
      <c r="D82" s="61"/>
      <c r="E82" s="61"/>
      <c r="F82" s="61"/>
      <c r="G82" s="61"/>
      <c r="H82" s="61"/>
      <c r="I82" s="161"/>
      <c r="J82" s="61"/>
      <c r="K82" s="61"/>
      <c r="L82" s="59"/>
    </row>
    <row r="83" spans="2:12" s="1" customFormat="1" ht="18" customHeight="1">
      <c r="B83" s="39"/>
      <c r="C83" s="63" t="s">
        <v>23</v>
      </c>
      <c r="D83" s="61"/>
      <c r="E83" s="61"/>
      <c r="F83" s="162" t="str">
        <f>F12</f>
        <v>Chomutov</v>
      </c>
      <c r="G83" s="61"/>
      <c r="H83" s="61"/>
      <c r="I83" s="163" t="s">
        <v>25</v>
      </c>
      <c r="J83" s="71" t="str">
        <f>IF(J12="","",J12)</f>
        <v>25. 5. 2018</v>
      </c>
      <c r="K83" s="61"/>
      <c r="L83" s="59"/>
    </row>
    <row r="84" spans="2:12" s="1" customFormat="1" ht="6.95" customHeight="1">
      <c r="B84" s="39"/>
      <c r="C84" s="61"/>
      <c r="D84" s="61"/>
      <c r="E84" s="61"/>
      <c r="F84" s="61"/>
      <c r="G84" s="61"/>
      <c r="H84" s="61"/>
      <c r="I84" s="161"/>
      <c r="J84" s="61"/>
      <c r="K84" s="61"/>
      <c r="L84" s="59"/>
    </row>
    <row r="85" spans="2:12" s="1" customFormat="1" ht="13.5">
      <c r="B85" s="39"/>
      <c r="C85" s="63" t="s">
        <v>27</v>
      </c>
      <c r="D85" s="61"/>
      <c r="E85" s="61"/>
      <c r="F85" s="162" t="str">
        <f>E15</f>
        <v>Město Chomutov</v>
      </c>
      <c r="G85" s="61"/>
      <c r="H85" s="61"/>
      <c r="I85" s="163" t="s">
        <v>33</v>
      </c>
      <c r="J85" s="162" t="str">
        <f>E21</f>
        <v>SM - PROJEKT spol. s.r.o.</v>
      </c>
      <c r="K85" s="61"/>
      <c r="L85" s="59"/>
    </row>
    <row r="86" spans="2:12" s="1" customFormat="1" ht="14.45" customHeight="1">
      <c r="B86" s="39"/>
      <c r="C86" s="63" t="s">
        <v>31</v>
      </c>
      <c r="D86" s="61"/>
      <c r="E86" s="61"/>
      <c r="F86" s="162" t="str">
        <f>IF(E18="","",E18)</f>
        <v/>
      </c>
      <c r="G86" s="61"/>
      <c r="H86" s="61"/>
      <c r="I86" s="161"/>
      <c r="J86" s="61"/>
      <c r="K86" s="61"/>
      <c r="L86" s="59"/>
    </row>
    <row r="87" spans="2:12" s="1" customFormat="1" ht="10.35" customHeight="1">
      <c r="B87" s="39"/>
      <c r="C87" s="61"/>
      <c r="D87" s="61"/>
      <c r="E87" s="61"/>
      <c r="F87" s="61"/>
      <c r="G87" s="61"/>
      <c r="H87" s="61"/>
      <c r="I87" s="161"/>
      <c r="J87" s="61"/>
      <c r="K87" s="61"/>
      <c r="L87" s="59"/>
    </row>
    <row r="88" spans="2:20" s="9" customFormat="1" ht="29.25" customHeight="1">
      <c r="B88" s="164"/>
      <c r="C88" s="165" t="s">
        <v>139</v>
      </c>
      <c r="D88" s="166" t="s">
        <v>59</v>
      </c>
      <c r="E88" s="166" t="s">
        <v>55</v>
      </c>
      <c r="F88" s="166" t="s">
        <v>140</v>
      </c>
      <c r="G88" s="166" t="s">
        <v>141</v>
      </c>
      <c r="H88" s="166" t="s">
        <v>142</v>
      </c>
      <c r="I88" s="167" t="s">
        <v>143</v>
      </c>
      <c r="J88" s="166" t="s">
        <v>107</v>
      </c>
      <c r="K88" s="168" t="s">
        <v>144</v>
      </c>
      <c r="L88" s="169"/>
      <c r="M88" s="79" t="s">
        <v>145</v>
      </c>
      <c r="N88" s="80" t="s">
        <v>44</v>
      </c>
      <c r="O88" s="80" t="s">
        <v>146</v>
      </c>
      <c r="P88" s="80" t="s">
        <v>147</v>
      </c>
      <c r="Q88" s="80" t="s">
        <v>148</v>
      </c>
      <c r="R88" s="80" t="s">
        <v>149</v>
      </c>
      <c r="S88" s="80" t="s">
        <v>150</v>
      </c>
      <c r="T88" s="81" t="s">
        <v>151</v>
      </c>
    </row>
    <row r="89" spans="2:63" s="1" customFormat="1" ht="29.25" customHeight="1">
      <c r="B89" s="39"/>
      <c r="C89" s="85" t="s">
        <v>108</v>
      </c>
      <c r="D89" s="61"/>
      <c r="E89" s="61"/>
      <c r="F89" s="61"/>
      <c r="G89" s="61"/>
      <c r="H89" s="61"/>
      <c r="I89" s="161"/>
      <c r="J89" s="170">
        <f>BK89</f>
        <v>0</v>
      </c>
      <c r="K89" s="61"/>
      <c r="L89" s="59"/>
      <c r="M89" s="82"/>
      <c r="N89" s="83"/>
      <c r="O89" s="83"/>
      <c r="P89" s="171">
        <f>P90+P106+P148</f>
        <v>0</v>
      </c>
      <c r="Q89" s="83"/>
      <c r="R89" s="171">
        <f>R90+R106+R148</f>
        <v>0.870352</v>
      </c>
      <c r="S89" s="83"/>
      <c r="T89" s="172">
        <f>T90+T106+T148</f>
        <v>0.255</v>
      </c>
      <c r="AT89" s="22" t="s">
        <v>73</v>
      </c>
      <c r="AU89" s="22" t="s">
        <v>109</v>
      </c>
      <c r="BK89" s="173">
        <f>BK90+BK106+BK148</f>
        <v>0</v>
      </c>
    </row>
    <row r="90" spans="2:63" s="10" customFormat="1" ht="37.35" customHeight="1">
      <c r="B90" s="174"/>
      <c r="C90" s="175"/>
      <c r="D90" s="176" t="s">
        <v>73</v>
      </c>
      <c r="E90" s="177" t="s">
        <v>152</v>
      </c>
      <c r="F90" s="177" t="s">
        <v>153</v>
      </c>
      <c r="G90" s="175"/>
      <c r="H90" s="175"/>
      <c r="I90" s="178"/>
      <c r="J90" s="179">
        <f>BK90</f>
        <v>0</v>
      </c>
      <c r="K90" s="175"/>
      <c r="L90" s="180"/>
      <c r="M90" s="181"/>
      <c r="N90" s="182"/>
      <c r="O90" s="182"/>
      <c r="P90" s="183">
        <f>P91+P94+P99+P104</f>
        <v>0</v>
      </c>
      <c r="Q90" s="182"/>
      <c r="R90" s="183">
        <f>R91+R94+R99+R104</f>
        <v>0.12939</v>
      </c>
      <c r="S90" s="182"/>
      <c r="T90" s="184">
        <f>T91+T94+T99+T104</f>
        <v>0.255</v>
      </c>
      <c r="AR90" s="185" t="s">
        <v>82</v>
      </c>
      <c r="AT90" s="186" t="s">
        <v>73</v>
      </c>
      <c r="AU90" s="186" t="s">
        <v>74</v>
      </c>
      <c r="AY90" s="185" t="s">
        <v>154</v>
      </c>
      <c r="BK90" s="187">
        <f>BK91+BK94+BK99+BK104</f>
        <v>0</v>
      </c>
    </row>
    <row r="91" spans="2:63" s="10" customFormat="1" ht="19.9" customHeight="1">
      <c r="B91" s="174"/>
      <c r="C91" s="175"/>
      <c r="D91" s="176" t="s">
        <v>73</v>
      </c>
      <c r="E91" s="188" t="s">
        <v>186</v>
      </c>
      <c r="F91" s="188" t="s">
        <v>430</v>
      </c>
      <c r="G91" s="175"/>
      <c r="H91" s="175"/>
      <c r="I91" s="178"/>
      <c r="J91" s="189">
        <f>BK91</f>
        <v>0</v>
      </c>
      <c r="K91" s="175"/>
      <c r="L91" s="180"/>
      <c r="M91" s="181"/>
      <c r="N91" s="182"/>
      <c r="O91" s="182"/>
      <c r="P91" s="183">
        <f>SUM(P92:P93)</f>
        <v>0</v>
      </c>
      <c r="Q91" s="182"/>
      <c r="R91" s="183">
        <f>SUM(R92:R93)</f>
        <v>0.12</v>
      </c>
      <c r="S91" s="182"/>
      <c r="T91" s="184">
        <f>SUM(T92:T93)</f>
        <v>0</v>
      </c>
      <c r="AR91" s="185" t="s">
        <v>82</v>
      </c>
      <c r="AT91" s="186" t="s">
        <v>73</v>
      </c>
      <c r="AU91" s="186" t="s">
        <v>82</v>
      </c>
      <c r="AY91" s="185" t="s">
        <v>154</v>
      </c>
      <c r="BK91" s="187">
        <f>SUM(BK92:BK93)</f>
        <v>0</v>
      </c>
    </row>
    <row r="92" spans="2:65" s="1" customFormat="1" ht="16.5" customHeight="1">
      <c r="B92" s="39"/>
      <c r="C92" s="190" t="s">
        <v>82</v>
      </c>
      <c r="D92" s="190" t="s">
        <v>156</v>
      </c>
      <c r="E92" s="191" t="s">
        <v>437</v>
      </c>
      <c r="F92" s="192" t="s">
        <v>438</v>
      </c>
      <c r="G92" s="193" t="s">
        <v>159</v>
      </c>
      <c r="H92" s="194">
        <v>3</v>
      </c>
      <c r="I92" s="195"/>
      <c r="J92" s="196">
        <f>ROUND(I92*H92,2)</f>
        <v>0</v>
      </c>
      <c r="K92" s="192" t="s">
        <v>160</v>
      </c>
      <c r="L92" s="59"/>
      <c r="M92" s="197" t="s">
        <v>21</v>
      </c>
      <c r="N92" s="198" t="s">
        <v>45</v>
      </c>
      <c r="O92" s="40"/>
      <c r="P92" s="199">
        <f>O92*H92</f>
        <v>0</v>
      </c>
      <c r="Q92" s="199">
        <v>0.04</v>
      </c>
      <c r="R92" s="199">
        <f>Q92*H92</f>
        <v>0.12</v>
      </c>
      <c r="S92" s="199">
        <v>0</v>
      </c>
      <c r="T92" s="200">
        <f>S92*H92</f>
        <v>0</v>
      </c>
      <c r="AR92" s="22" t="s">
        <v>161</v>
      </c>
      <c r="AT92" s="22" t="s">
        <v>156</v>
      </c>
      <c r="AU92" s="22" t="s">
        <v>84</v>
      </c>
      <c r="AY92" s="22" t="s">
        <v>154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2" t="s">
        <v>82</v>
      </c>
      <c r="BK92" s="201">
        <f>ROUND(I92*H92,2)</f>
        <v>0</v>
      </c>
      <c r="BL92" s="22" t="s">
        <v>161</v>
      </c>
      <c r="BM92" s="22" t="s">
        <v>1229</v>
      </c>
    </row>
    <row r="93" spans="2:51" s="11" customFormat="1" ht="13.5">
      <c r="B93" s="202"/>
      <c r="C93" s="203"/>
      <c r="D93" s="204" t="s">
        <v>167</v>
      </c>
      <c r="E93" s="205" t="s">
        <v>21</v>
      </c>
      <c r="F93" s="206" t="s">
        <v>1230</v>
      </c>
      <c r="G93" s="203"/>
      <c r="H93" s="207">
        <v>3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167</v>
      </c>
      <c r="AU93" s="213" t="s">
        <v>84</v>
      </c>
      <c r="AV93" s="11" t="s">
        <v>84</v>
      </c>
      <c r="AW93" s="11" t="s">
        <v>37</v>
      </c>
      <c r="AX93" s="11" t="s">
        <v>82</v>
      </c>
      <c r="AY93" s="213" t="s">
        <v>154</v>
      </c>
    </row>
    <row r="94" spans="2:63" s="10" customFormat="1" ht="29.85" customHeight="1">
      <c r="B94" s="174"/>
      <c r="C94" s="175"/>
      <c r="D94" s="176" t="s">
        <v>73</v>
      </c>
      <c r="E94" s="188" t="s">
        <v>202</v>
      </c>
      <c r="F94" s="188" t="s">
        <v>531</v>
      </c>
      <c r="G94" s="175"/>
      <c r="H94" s="175"/>
      <c r="I94" s="178"/>
      <c r="J94" s="189">
        <f>BK94</f>
        <v>0</v>
      </c>
      <c r="K94" s="175"/>
      <c r="L94" s="180"/>
      <c r="M94" s="181"/>
      <c r="N94" s="182"/>
      <c r="O94" s="182"/>
      <c r="P94" s="183">
        <f>SUM(P95:P98)</f>
        <v>0</v>
      </c>
      <c r="Q94" s="182"/>
      <c r="R94" s="183">
        <f>SUM(R95:R98)</f>
        <v>0.009389999999999999</v>
      </c>
      <c r="S94" s="182"/>
      <c r="T94" s="184">
        <f>SUM(T95:T98)</f>
        <v>0.255</v>
      </c>
      <c r="AR94" s="185" t="s">
        <v>82</v>
      </c>
      <c r="AT94" s="186" t="s">
        <v>73</v>
      </c>
      <c r="AU94" s="186" t="s">
        <v>82</v>
      </c>
      <c r="AY94" s="185" t="s">
        <v>154</v>
      </c>
      <c r="BK94" s="187">
        <f>SUM(BK95:BK98)</f>
        <v>0</v>
      </c>
    </row>
    <row r="95" spans="2:65" s="1" customFormat="1" ht="25.5" customHeight="1">
      <c r="B95" s="39"/>
      <c r="C95" s="190" t="s">
        <v>84</v>
      </c>
      <c r="D95" s="190" t="s">
        <v>156</v>
      </c>
      <c r="E95" s="191" t="s">
        <v>565</v>
      </c>
      <c r="F95" s="192" t="s">
        <v>566</v>
      </c>
      <c r="G95" s="193" t="s">
        <v>159</v>
      </c>
      <c r="H95" s="194">
        <v>30</v>
      </c>
      <c r="I95" s="195"/>
      <c r="J95" s="196">
        <f>ROUND(I95*H95,2)</f>
        <v>0</v>
      </c>
      <c r="K95" s="192" t="s">
        <v>160</v>
      </c>
      <c r="L95" s="59"/>
      <c r="M95" s="197" t="s">
        <v>21</v>
      </c>
      <c r="N95" s="198" t="s">
        <v>45</v>
      </c>
      <c r="O95" s="40"/>
      <c r="P95" s="199">
        <f>O95*H95</f>
        <v>0</v>
      </c>
      <c r="Q95" s="199">
        <v>0.00021</v>
      </c>
      <c r="R95" s="199">
        <f>Q95*H95</f>
        <v>0.0063</v>
      </c>
      <c r="S95" s="199">
        <v>0</v>
      </c>
      <c r="T95" s="200">
        <f>S95*H95</f>
        <v>0</v>
      </c>
      <c r="AR95" s="22" t="s">
        <v>161</v>
      </c>
      <c r="AT95" s="22" t="s">
        <v>156</v>
      </c>
      <c r="AU95" s="22" t="s">
        <v>84</v>
      </c>
      <c r="AY95" s="22" t="s">
        <v>154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2" t="s">
        <v>82</v>
      </c>
      <c r="BK95" s="201">
        <f>ROUND(I95*H95,2)</f>
        <v>0</v>
      </c>
      <c r="BL95" s="22" t="s">
        <v>161</v>
      </c>
      <c r="BM95" s="22" t="s">
        <v>1231</v>
      </c>
    </row>
    <row r="96" spans="2:65" s="1" customFormat="1" ht="25.5" customHeight="1">
      <c r="B96" s="39"/>
      <c r="C96" s="190" t="s">
        <v>171</v>
      </c>
      <c r="D96" s="190" t="s">
        <v>156</v>
      </c>
      <c r="E96" s="191" t="s">
        <v>576</v>
      </c>
      <c r="F96" s="192" t="s">
        <v>577</v>
      </c>
      <c r="G96" s="193" t="s">
        <v>376</v>
      </c>
      <c r="H96" s="194">
        <v>30</v>
      </c>
      <c r="I96" s="195"/>
      <c r="J96" s="196">
        <f>ROUND(I96*H96,2)</f>
        <v>0</v>
      </c>
      <c r="K96" s="192" t="s">
        <v>160</v>
      </c>
      <c r="L96" s="59"/>
      <c r="M96" s="197" t="s">
        <v>21</v>
      </c>
      <c r="N96" s="198" t="s">
        <v>45</v>
      </c>
      <c r="O96" s="40"/>
      <c r="P96" s="199">
        <f>O96*H96</f>
        <v>0</v>
      </c>
      <c r="Q96" s="199">
        <v>0</v>
      </c>
      <c r="R96" s="199">
        <f>Q96*H96</f>
        <v>0</v>
      </c>
      <c r="S96" s="199">
        <v>0.007</v>
      </c>
      <c r="T96" s="200">
        <f>S96*H96</f>
        <v>0.21</v>
      </c>
      <c r="AR96" s="22" t="s">
        <v>161</v>
      </c>
      <c r="AT96" s="22" t="s">
        <v>156</v>
      </c>
      <c r="AU96" s="22" t="s">
        <v>84</v>
      </c>
      <c r="AY96" s="22" t="s">
        <v>154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2" t="s">
        <v>82</v>
      </c>
      <c r="BK96" s="201">
        <f>ROUND(I96*H96,2)</f>
        <v>0</v>
      </c>
      <c r="BL96" s="22" t="s">
        <v>161</v>
      </c>
      <c r="BM96" s="22" t="s">
        <v>1232</v>
      </c>
    </row>
    <row r="97" spans="2:65" s="1" customFormat="1" ht="25.5" customHeight="1">
      <c r="B97" s="39"/>
      <c r="C97" s="190" t="s">
        <v>161</v>
      </c>
      <c r="D97" s="190" t="s">
        <v>156</v>
      </c>
      <c r="E97" s="191" t="s">
        <v>580</v>
      </c>
      <c r="F97" s="192" t="s">
        <v>581</v>
      </c>
      <c r="G97" s="193" t="s">
        <v>376</v>
      </c>
      <c r="H97" s="194">
        <v>10</v>
      </c>
      <c r="I97" s="195"/>
      <c r="J97" s="196">
        <f>ROUND(I97*H97,2)</f>
        <v>0</v>
      </c>
      <c r="K97" s="192" t="s">
        <v>160</v>
      </c>
      <c r="L97" s="59"/>
      <c r="M97" s="197" t="s">
        <v>21</v>
      </c>
      <c r="N97" s="198" t="s">
        <v>45</v>
      </c>
      <c r="O97" s="40"/>
      <c r="P97" s="199">
        <f>O97*H97</f>
        <v>0</v>
      </c>
      <c r="Q97" s="199">
        <v>9E-05</v>
      </c>
      <c r="R97" s="199">
        <f>Q97*H97</f>
        <v>0.0009000000000000001</v>
      </c>
      <c r="S97" s="199">
        <v>0.003</v>
      </c>
      <c r="T97" s="200">
        <f>S97*H97</f>
        <v>0.03</v>
      </c>
      <c r="AR97" s="22" t="s">
        <v>161</v>
      </c>
      <c r="AT97" s="22" t="s">
        <v>156</v>
      </c>
      <c r="AU97" s="22" t="s">
        <v>84</v>
      </c>
      <c r="AY97" s="22" t="s">
        <v>154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2" t="s">
        <v>82</v>
      </c>
      <c r="BK97" s="201">
        <f>ROUND(I97*H97,2)</f>
        <v>0</v>
      </c>
      <c r="BL97" s="22" t="s">
        <v>161</v>
      </c>
      <c r="BM97" s="22" t="s">
        <v>1233</v>
      </c>
    </row>
    <row r="98" spans="2:65" s="1" customFormat="1" ht="25.5" customHeight="1">
      <c r="B98" s="39"/>
      <c r="C98" s="190" t="s">
        <v>181</v>
      </c>
      <c r="D98" s="190" t="s">
        <v>156</v>
      </c>
      <c r="E98" s="191" t="s">
        <v>584</v>
      </c>
      <c r="F98" s="192" t="s">
        <v>585</v>
      </c>
      <c r="G98" s="193" t="s">
        <v>376</v>
      </c>
      <c r="H98" s="194">
        <v>3</v>
      </c>
      <c r="I98" s="195"/>
      <c r="J98" s="196">
        <f>ROUND(I98*H98,2)</f>
        <v>0</v>
      </c>
      <c r="K98" s="192" t="s">
        <v>160</v>
      </c>
      <c r="L98" s="59"/>
      <c r="M98" s="197" t="s">
        <v>21</v>
      </c>
      <c r="N98" s="198" t="s">
        <v>45</v>
      </c>
      <c r="O98" s="40"/>
      <c r="P98" s="199">
        <f>O98*H98</f>
        <v>0</v>
      </c>
      <c r="Q98" s="199">
        <v>0.00073</v>
      </c>
      <c r="R98" s="199">
        <f>Q98*H98</f>
        <v>0.00219</v>
      </c>
      <c r="S98" s="199">
        <v>0.005</v>
      </c>
      <c r="T98" s="200">
        <f>S98*H98</f>
        <v>0.015</v>
      </c>
      <c r="AR98" s="22" t="s">
        <v>161</v>
      </c>
      <c r="AT98" s="22" t="s">
        <v>156</v>
      </c>
      <c r="AU98" s="22" t="s">
        <v>84</v>
      </c>
      <c r="AY98" s="22" t="s">
        <v>154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2" t="s">
        <v>82</v>
      </c>
      <c r="BK98" s="201">
        <f>ROUND(I98*H98,2)</f>
        <v>0</v>
      </c>
      <c r="BL98" s="22" t="s">
        <v>161</v>
      </c>
      <c r="BM98" s="22" t="s">
        <v>1234</v>
      </c>
    </row>
    <row r="99" spans="2:63" s="10" customFormat="1" ht="29.85" customHeight="1">
      <c r="B99" s="174"/>
      <c r="C99" s="175"/>
      <c r="D99" s="176" t="s">
        <v>73</v>
      </c>
      <c r="E99" s="188" t="s">
        <v>608</v>
      </c>
      <c r="F99" s="188" t="s">
        <v>609</v>
      </c>
      <c r="G99" s="175"/>
      <c r="H99" s="175"/>
      <c r="I99" s="178"/>
      <c r="J99" s="189">
        <f>BK99</f>
        <v>0</v>
      </c>
      <c r="K99" s="175"/>
      <c r="L99" s="180"/>
      <c r="M99" s="181"/>
      <c r="N99" s="182"/>
      <c r="O99" s="182"/>
      <c r="P99" s="183">
        <f>SUM(P100:P103)</f>
        <v>0</v>
      </c>
      <c r="Q99" s="182"/>
      <c r="R99" s="183">
        <f>SUM(R100:R103)</f>
        <v>0</v>
      </c>
      <c r="S99" s="182"/>
      <c r="T99" s="184">
        <f>SUM(T100:T103)</f>
        <v>0</v>
      </c>
      <c r="AR99" s="185" t="s">
        <v>82</v>
      </c>
      <c r="AT99" s="186" t="s">
        <v>73</v>
      </c>
      <c r="AU99" s="186" t="s">
        <v>82</v>
      </c>
      <c r="AY99" s="185" t="s">
        <v>154</v>
      </c>
      <c r="BK99" s="187">
        <f>SUM(BK100:BK103)</f>
        <v>0</v>
      </c>
    </row>
    <row r="100" spans="2:65" s="1" customFormat="1" ht="25.5" customHeight="1">
      <c r="B100" s="39"/>
      <c r="C100" s="190" t="s">
        <v>186</v>
      </c>
      <c r="D100" s="190" t="s">
        <v>156</v>
      </c>
      <c r="E100" s="191" t="s">
        <v>615</v>
      </c>
      <c r="F100" s="192" t="s">
        <v>616</v>
      </c>
      <c r="G100" s="193" t="s">
        <v>223</v>
      </c>
      <c r="H100" s="194">
        <v>0.255</v>
      </c>
      <c r="I100" s="195"/>
      <c r="J100" s="196">
        <f>ROUND(I100*H100,2)</f>
        <v>0</v>
      </c>
      <c r="K100" s="192" t="s">
        <v>160</v>
      </c>
      <c r="L100" s="59"/>
      <c r="M100" s="197" t="s">
        <v>21</v>
      </c>
      <c r="N100" s="198" t="s">
        <v>45</v>
      </c>
      <c r="O100" s="40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22" t="s">
        <v>161</v>
      </c>
      <c r="AT100" s="22" t="s">
        <v>156</v>
      </c>
      <c r="AU100" s="22" t="s">
        <v>84</v>
      </c>
      <c r="AY100" s="22" t="s">
        <v>154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2" t="s">
        <v>82</v>
      </c>
      <c r="BK100" s="201">
        <f>ROUND(I100*H100,2)</f>
        <v>0</v>
      </c>
      <c r="BL100" s="22" t="s">
        <v>161</v>
      </c>
      <c r="BM100" s="22" t="s">
        <v>1235</v>
      </c>
    </row>
    <row r="101" spans="2:65" s="1" customFormat="1" ht="25.5" customHeight="1">
      <c r="B101" s="39"/>
      <c r="C101" s="190" t="s">
        <v>190</v>
      </c>
      <c r="D101" s="190" t="s">
        <v>156</v>
      </c>
      <c r="E101" s="191" t="s">
        <v>619</v>
      </c>
      <c r="F101" s="192" t="s">
        <v>620</v>
      </c>
      <c r="G101" s="193" t="s">
        <v>223</v>
      </c>
      <c r="H101" s="194">
        <v>1.02</v>
      </c>
      <c r="I101" s="195"/>
      <c r="J101" s="196">
        <f>ROUND(I101*H101,2)</f>
        <v>0</v>
      </c>
      <c r="K101" s="192" t="s">
        <v>160</v>
      </c>
      <c r="L101" s="59"/>
      <c r="M101" s="197" t="s">
        <v>21</v>
      </c>
      <c r="N101" s="198" t="s">
        <v>45</v>
      </c>
      <c r="O101" s="40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AR101" s="22" t="s">
        <v>161</v>
      </c>
      <c r="AT101" s="22" t="s">
        <v>156</v>
      </c>
      <c r="AU101" s="22" t="s">
        <v>84</v>
      </c>
      <c r="AY101" s="22" t="s">
        <v>154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2" t="s">
        <v>82</v>
      </c>
      <c r="BK101" s="201">
        <f>ROUND(I101*H101,2)</f>
        <v>0</v>
      </c>
      <c r="BL101" s="22" t="s">
        <v>161</v>
      </c>
      <c r="BM101" s="22" t="s">
        <v>1236</v>
      </c>
    </row>
    <row r="102" spans="2:51" s="11" customFormat="1" ht="13.5">
      <c r="B102" s="202"/>
      <c r="C102" s="203"/>
      <c r="D102" s="204" t="s">
        <v>167</v>
      </c>
      <c r="E102" s="205" t="s">
        <v>21</v>
      </c>
      <c r="F102" s="206" t="s">
        <v>1237</v>
      </c>
      <c r="G102" s="203"/>
      <c r="H102" s="207">
        <v>1.02</v>
      </c>
      <c r="I102" s="208"/>
      <c r="J102" s="203"/>
      <c r="K102" s="203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167</v>
      </c>
      <c r="AU102" s="213" t="s">
        <v>84</v>
      </c>
      <c r="AV102" s="11" t="s">
        <v>84</v>
      </c>
      <c r="AW102" s="11" t="s">
        <v>37</v>
      </c>
      <c r="AX102" s="11" t="s">
        <v>82</v>
      </c>
      <c r="AY102" s="213" t="s">
        <v>154</v>
      </c>
    </row>
    <row r="103" spans="2:65" s="1" customFormat="1" ht="38.25" customHeight="1">
      <c r="B103" s="39"/>
      <c r="C103" s="190" t="s">
        <v>198</v>
      </c>
      <c r="D103" s="190" t="s">
        <v>156</v>
      </c>
      <c r="E103" s="191" t="s">
        <v>636</v>
      </c>
      <c r="F103" s="192" t="s">
        <v>637</v>
      </c>
      <c r="G103" s="193" t="s">
        <v>223</v>
      </c>
      <c r="H103" s="194">
        <v>0.255</v>
      </c>
      <c r="I103" s="195"/>
      <c r="J103" s="196">
        <f>ROUND(I103*H103,2)</f>
        <v>0</v>
      </c>
      <c r="K103" s="192" t="s">
        <v>160</v>
      </c>
      <c r="L103" s="59"/>
      <c r="M103" s="197" t="s">
        <v>21</v>
      </c>
      <c r="N103" s="198" t="s">
        <v>45</v>
      </c>
      <c r="O103" s="40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AR103" s="22" t="s">
        <v>161</v>
      </c>
      <c r="AT103" s="22" t="s">
        <v>156</v>
      </c>
      <c r="AU103" s="22" t="s">
        <v>84</v>
      </c>
      <c r="AY103" s="22" t="s">
        <v>154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2" t="s">
        <v>82</v>
      </c>
      <c r="BK103" s="201">
        <f>ROUND(I103*H103,2)</f>
        <v>0</v>
      </c>
      <c r="BL103" s="22" t="s">
        <v>161</v>
      </c>
      <c r="BM103" s="22" t="s">
        <v>1238</v>
      </c>
    </row>
    <row r="104" spans="2:63" s="10" customFormat="1" ht="29.85" customHeight="1">
      <c r="B104" s="174"/>
      <c r="C104" s="175"/>
      <c r="D104" s="176" t="s">
        <v>73</v>
      </c>
      <c r="E104" s="188" t="s">
        <v>640</v>
      </c>
      <c r="F104" s="188" t="s">
        <v>641</v>
      </c>
      <c r="G104" s="175"/>
      <c r="H104" s="175"/>
      <c r="I104" s="178"/>
      <c r="J104" s="189">
        <f>BK104</f>
        <v>0</v>
      </c>
      <c r="K104" s="175"/>
      <c r="L104" s="180"/>
      <c r="M104" s="181"/>
      <c r="N104" s="182"/>
      <c r="O104" s="182"/>
      <c r="P104" s="183">
        <f>P105</f>
        <v>0</v>
      </c>
      <c r="Q104" s="182"/>
      <c r="R104" s="183">
        <f>R105</f>
        <v>0</v>
      </c>
      <c r="S104" s="182"/>
      <c r="T104" s="184">
        <f>T105</f>
        <v>0</v>
      </c>
      <c r="AR104" s="185" t="s">
        <v>82</v>
      </c>
      <c r="AT104" s="186" t="s">
        <v>73</v>
      </c>
      <c r="AU104" s="186" t="s">
        <v>82</v>
      </c>
      <c r="AY104" s="185" t="s">
        <v>154</v>
      </c>
      <c r="BK104" s="187">
        <f>BK105</f>
        <v>0</v>
      </c>
    </row>
    <row r="105" spans="2:65" s="1" customFormat="1" ht="38.25" customHeight="1">
      <c r="B105" s="39"/>
      <c r="C105" s="190" t="s">
        <v>202</v>
      </c>
      <c r="D105" s="190" t="s">
        <v>156</v>
      </c>
      <c r="E105" s="191" t="s">
        <v>643</v>
      </c>
      <c r="F105" s="192" t="s">
        <v>644</v>
      </c>
      <c r="G105" s="193" t="s">
        <v>223</v>
      </c>
      <c r="H105" s="194">
        <v>0.129</v>
      </c>
      <c r="I105" s="195"/>
      <c r="J105" s="196">
        <f>ROUND(I105*H105,2)</f>
        <v>0</v>
      </c>
      <c r="K105" s="192" t="s">
        <v>160</v>
      </c>
      <c r="L105" s="59"/>
      <c r="M105" s="197" t="s">
        <v>21</v>
      </c>
      <c r="N105" s="198" t="s">
        <v>45</v>
      </c>
      <c r="O105" s="40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AR105" s="22" t="s">
        <v>161</v>
      </c>
      <c r="AT105" s="22" t="s">
        <v>156</v>
      </c>
      <c r="AU105" s="22" t="s">
        <v>84</v>
      </c>
      <c r="AY105" s="22" t="s">
        <v>154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2" t="s">
        <v>82</v>
      </c>
      <c r="BK105" s="201">
        <f>ROUND(I105*H105,2)</f>
        <v>0</v>
      </c>
      <c r="BL105" s="22" t="s">
        <v>161</v>
      </c>
      <c r="BM105" s="22" t="s">
        <v>1239</v>
      </c>
    </row>
    <row r="106" spans="2:63" s="10" customFormat="1" ht="37.35" customHeight="1">
      <c r="B106" s="174"/>
      <c r="C106" s="175"/>
      <c r="D106" s="176" t="s">
        <v>73</v>
      </c>
      <c r="E106" s="177" t="s">
        <v>646</v>
      </c>
      <c r="F106" s="177" t="s">
        <v>647</v>
      </c>
      <c r="G106" s="175"/>
      <c r="H106" s="175"/>
      <c r="I106" s="178"/>
      <c r="J106" s="179">
        <f>BK106</f>
        <v>0</v>
      </c>
      <c r="K106" s="175"/>
      <c r="L106" s="180"/>
      <c r="M106" s="181"/>
      <c r="N106" s="182"/>
      <c r="O106" s="182"/>
      <c r="P106" s="183">
        <f>P107+P119+P134</f>
        <v>0</v>
      </c>
      <c r="Q106" s="182"/>
      <c r="R106" s="183">
        <f>R107+R119+R134</f>
        <v>0.740962</v>
      </c>
      <c r="S106" s="182"/>
      <c r="T106" s="184">
        <f>T107+T119+T134</f>
        <v>0</v>
      </c>
      <c r="AR106" s="185" t="s">
        <v>84</v>
      </c>
      <c r="AT106" s="186" t="s">
        <v>73</v>
      </c>
      <c r="AU106" s="186" t="s">
        <v>74</v>
      </c>
      <c r="AY106" s="185" t="s">
        <v>154</v>
      </c>
      <c r="BK106" s="187">
        <f>BK107+BK119+BK134</f>
        <v>0</v>
      </c>
    </row>
    <row r="107" spans="2:63" s="10" customFormat="1" ht="19.9" customHeight="1">
      <c r="B107" s="174"/>
      <c r="C107" s="175"/>
      <c r="D107" s="176" t="s">
        <v>73</v>
      </c>
      <c r="E107" s="188" t="s">
        <v>1240</v>
      </c>
      <c r="F107" s="188" t="s">
        <v>1241</v>
      </c>
      <c r="G107" s="175"/>
      <c r="H107" s="175"/>
      <c r="I107" s="178"/>
      <c r="J107" s="189">
        <f>BK107</f>
        <v>0</v>
      </c>
      <c r="K107" s="175"/>
      <c r="L107" s="180"/>
      <c r="M107" s="181"/>
      <c r="N107" s="182"/>
      <c r="O107" s="182"/>
      <c r="P107" s="183">
        <f>SUM(P108:P118)</f>
        <v>0</v>
      </c>
      <c r="Q107" s="182"/>
      <c r="R107" s="183">
        <f>SUM(R108:R118)</f>
        <v>0.205812</v>
      </c>
      <c r="S107" s="182"/>
      <c r="T107" s="184">
        <f>SUM(T108:T118)</f>
        <v>0</v>
      </c>
      <c r="AR107" s="185" t="s">
        <v>84</v>
      </c>
      <c r="AT107" s="186" t="s">
        <v>73</v>
      </c>
      <c r="AU107" s="186" t="s">
        <v>82</v>
      </c>
      <c r="AY107" s="185" t="s">
        <v>154</v>
      </c>
      <c r="BK107" s="187">
        <f>SUM(BK108:BK118)</f>
        <v>0</v>
      </c>
    </row>
    <row r="108" spans="2:65" s="1" customFormat="1" ht="16.5" customHeight="1">
      <c r="B108" s="39"/>
      <c r="C108" s="190" t="s">
        <v>208</v>
      </c>
      <c r="D108" s="190" t="s">
        <v>156</v>
      </c>
      <c r="E108" s="191" t="s">
        <v>1242</v>
      </c>
      <c r="F108" s="192" t="s">
        <v>1243</v>
      </c>
      <c r="G108" s="193" t="s">
        <v>376</v>
      </c>
      <c r="H108" s="194">
        <v>250</v>
      </c>
      <c r="I108" s="195"/>
      <c r="J108" s="196">
        <f>ROUND(I108*H108,2)</f>
        <v>0</v>
      </c>
      <c r="K108" s="192" t="s">
        <v>21</v>
      </c>
      <c r="L108" s="59"/>
      <c r="M108" s="197" t="s">
        <v>21</v>
      </c>
      <c r="N108" s="198" t="s">
        <v>45</v>
      </c>
      <c r="O108" s="40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2" t="s">
        <v>236</v>
      </c>
      <c r="AT108" s="22" t="s">
        <v>156</v>
      </c>
      <c r="AU108" s="22" t="s">
        <v>84</v>
      </c>
      <c r="AY108" s="22" t="s">
        <v>154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2" t="s">
        <v>82</v>
      </c>
      <c r="BK108" s="201">
        <f>ROUND(I108*H108,2)</f>
        <v>0</v>
      </c>
      <c r="BL108" s="22" t="s">
        <v>236</v>
      </c>
      <c r="BM108" s="22" t="s">
        <v>1244</v>
      </c>
    </row>
    <row r="109" spans="2:65" s="1" customFormat="1" ht="16.5" customHeight="1">
      <c r="B109" s="39"/>
      <c r="C109" s="190" t="s">
        <v>212</v>
      </c>
      <c r="D109" s="190" t="s">
        <v>156</v>
      </c>
      <c r="E109" s="191" t="s">
        <v>1245</v>
      </c>
      <c r="F109" s="192" t="s">
        <v>1246</v>
      </c>
      <c r="G109" s="193" t="s">
        <v>376</v>
      </c>
      <c r="H109" s="194">
        <v>207</v>
      </c>
      <c r="I109" s="195"/>
      <c r="J109" s="196">
        <f>ROUND(I109*H109,2)</f>
        <v>0</v>
      </c>
      <c r="K109" s="192" t="s">
        <v>160</v>
      </c>
      <c r="L109" s="59"/>
      <c r="M109" s="197" t="s">
        <v>21</v>
      </c>
      <c r="N109" s="198" t="s">
        <v>45</v>
      </c>
      <c r="O109" s="40"/>
      <c r="P109" s="199">
        <f>O109*H109</f>
        <v>0</v>
      </c>
      <c r="Q109" s="199">
        <v>0.00045</v>
      </c>
      <c r="R109" s="199">
        <f>Q109*H109</f>
        <v>0.09315</v>
      </c>
      <c r="S109" s="199">
        <v>0</v>
      </c>
      <c r="T109" s="200">
        <f>S109*H109</f>
        <v>0</v>
      </c>
      <c r="AR109" s="22" t="s">
        <v>236</v>
      </c>
      <c r="AT109" s="22" t="s">
        <v>156</v>
      </c>
      <c r="AU109" s="22" t="s">
        <v>84</v>
      </c>
      <c r="AY109" s="22" t="s">
        <v>154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2" t="s">
        <v>82</v>
      </c>
      <c r="BK109" s="201">
        <f>ROUND(I109*H109,2)</f>
        <v>0</v>
      </c>
      <c r="BL109" s="22" t="s">
        <v>236</v>
      </c>
      <c r="BM109" s="22" t="s">
        <v>1247</v>
      </c>
    </row>
    <row r="110" spans="2:51" s="11" customFormat="1" ht="13.5">
      <c r="B110" s="202"/>
      <c r="C110" s="203"/>
      <c r="D110" s="204" t="s">
        <v>167</v>
      </c>
      <c r="E110" s="205" t="s">
        <v>21</v>
      </c>
      <c r="F110" s="206" t="s">
        <v>1248</v>
      </c>
      <c r="G110" s="203"/>
      <c r="H110" s="207">
        <v>207</v>
      </c>
      <c r="I110" s="208"/>
      <c r="J110" s="203"/>
      <c r="K110" s="203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167</v>
      </c>
      <c r="AU110" s="213" t="s">
        <v>84</v>
      </c>
      <c r="AV110" s="11" t="s">
        <v>84</v>
      </c>
      <c r="AW110" s="11" t="s">
        <v>37</v>
      </c>
      <c r="AX110" s="11" t="s">
        <v>82</v>
      </c>
      <c r="AY110" s="213" t="s">
        <v>154</v>
      </c>
    </row>
    <row r="111" spans="2:65" s="1" customFormat="1" ht="16.5" customHeight="1">
      <c r="B111" s="39"/>
      <c r="C111" s="190" t="s">
        <v>216</v>
      </c>
      <c r="D111" s="190" t="s">
        <v>156</v>
      </c>
      <c r="E111" s="191" t="s">
        <v>1249</v>
      </c>
      <c r="F111" s="192" t="s">
        <v>1250</v>
      </c>
      <c r="G111" s="193" t="s">
        <v>376</v>
      </c>
      <c r="H111" s="194">
        <v>70</v>
      </c>
      <c r="I111" s="195"/>
      <c r="J111" s="196">
        <f>ROUND(I111*H111,2)</f>
        <v>0</v>
      </c>
      <c r="K111" s="192" t="s">
        <v>160</v>
      </c>
      <c r="L111" s="59"/>
      <c r="M111" s="197" t="s">
        <v>21</v>
      </c>
      <c r="N111" s="198" t="s">
        <v>45</v>
      </c>
      <c r="O111" s="40"/>
      <c r="P111" s="199">
        <f>O111*H111</f>
        <v>0</v>
      </c>
      <c r="Q111" s="199">
        <v>0.00056</v>
      </c>
      <c r="R111" s="199">
        <f>Q111*H111</f>
        <v>0.0392</v>
      </c>
      <c r="S111" s="199">
        <v>0</v>
      </c>
      <c r="T111" s="200">
        <f>S111*H111</f>
        <v>0</v>
      </c>
      <c r="AR111" s="22" t="s">
        <v>236</v>
      </c>
      <c r="AT111" s="22" t="s">
        <v>156</v>
      </c>
      <c r="AU111" s="22" t="s">
        <v>84</v>
      </c>
      <c r="AY111" s="22" t="s">
        <v>154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2" t="s">
        <v>82</v>
      </c>
      <c r="BK111" s="201">
        <f>ROUND(I111*H111,2)</f>
        <v>0</v>
      </c>
      <c r="BL111" s="22" t="s">
        <v>236</v>
      </c>
      <c r="BM111" s="22" t="s">
        <v>1251</v>
      </c>
    </row>
    <row r="112" spans="2:51" s="11" customFormat="1" ht="13.5">
      <c r="B112" s="202"/>
      <c r="C112" s="203"/>
      <c r="D112" s="204" t="s">
        <v>167</v>
      </c>
      <c r="E112" s="205" t="s">
        <v>21</v>
      </c>
      <c r="F112" s="206" t="s">
        <v>1252</v>
      </c>
      <c r="G112" s="203"/>
      <c r="H112" s="207">
        <v>70</v>
      </c>
      <c r="I112" s="208"/>
      <c r="J112" s="203"/>
      <c r="K112" s="203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167</v>
      </c>
      <c r="AU112" s="213" t="s">
        <v>84</v>
      </c>
      <c r="AV112" s="11" t="s">
        <v>84</v>
      </c>
      <c r="AW112" s="11" t="s">
        <v>37</v>
      </c>
      <c r="AX112" s="11" t="s">
        <v>82</v>
      </c>
      <c r="AY112" s="213" t="s">
        <v>154</v>
      </c>
    </row>
    <row r="113" spans="2:65" s="1" customFormat="1" ht="25.5" customHeight="1">
      <c r="B113" s="39"/>
      <c r="C113" s="190" t="s">
        <v>220</v>
      </c>
      <c r="D113" s="190" t="s">
        <v>156</v>
      </c>
      <c r="E113" s="191" t="s">
        <v>1253</v>
      </c>
      <c r="F113" s="192" t="s">
        <v>1254</v>
      </c>
      <c r="G113" s="193" t="s">
        <v>376</v>
      </c>
      <c r="H113" s="194">
        <v>35</v>
      </c>
      <c r="I113" s="195"/>
      <c r="J113" s="196">
        <f>ROUND(I113*H113,2)</f>
        <v>0</v>
      </c>
      <c r="K113" s="192" t="s">
        <v>160</v>
      </c>
      <c r="L113" s="59"/>
      <c r="M113" s="197" t="s">
        <v>21</v>
      </c>
      <c r="N113" s="198" t="s">
        <v>45</v>
      </c>
      <c r="O113" s="40"/>
      <c r="P113" s="199">
        <f>O113*H113</f>
        <v>0</v>
      </c>
      <c r="Q113" s="199">
        <v>0.00069</v>
      </c>
      <c r="R113" s="199">
        <f>Q113*H113</f>
        <v>0.024149999999999998</v>
      </c>
      <c r="S113" s="199">
        <v>0</v>
      </c>
      <c r="T113" s="200">
        <f>S113*H113</f>
        <v>0</v>
      </c>
      <c r="AR113" s="22" t="s">
        <v>236</v>
      </c>
      <c r="AT113" s="22" t="s">
        <v>156</v>
      </c>
      <c r="AU113" s="22" t="s">
        <v>84</v>
      </c>
      <c r="AY113" s="22" t="s">
        <v>154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2" t="s">
        <v>82</v>
      </c>
      <c r="BK113" s="201">
        <f>ROUND(I113*H113,2)</f>
        <v>0</v>
      </c>
      <c r="BL113" s="22" t="s">
        <v>236</v>
      </c>
      <c r="BM113" s="22" t="s">
        <v>1255</v>
      </c>
    </row>
    <row r="114" spans="2:65" s="1" customFormat="1" ht="25.5" customHeight="1">
      <c r="B114" s="39"/>
      <c r="C114" s="190" t="s">
        <v>226</v>
      </c>
      <c r="D114" s="190" t="s">
        <v>156</v>
      </c>
      <c r="E114" s="191" t="s">
        <v>1256</v>
      </c>
      <c r="F114" s="192" t="s">
        <v>1257</v>
      </c>
      <c r="G114" s="193" t="s">
        <v>376</v>
      </c>
      <c r="H114" s="194">
        <v>35.4</v>
      </c>
      <c r="I114" s="195"/>
      <c r="J114" s="196">
        <f>ROUND(I114*H114,2)</f>
        <v>0</v>
      </c>
      <c r="K114" s="192" t="s">
        <v>160</v>
      </c>
      <c r="L114" s="59"/>
      <c r="M114" s="197" t="s">
        <v>21</v>
      </c>
      <c r="N114" s="198" t="s">
        <v>45</v>
      </c>
      <c r="O114" s="40"/>
      <c r="P114" s="199">
        <f>O114*H114</f>
        <v>0</v>
      </c>
      <c r="Q114" s="199">
        <v>0.00104</v>
      </c>
      <c r="R114" s="199">
        <f>Q114*H114</f>
        <v>0.036815999999999995</v>
      </c>
      <c r="S114" s="199">
        <v>0</v>
      </c>
      <c r="T114" s="200">
        <f>S114*H114</f>
        <v>0</v>
      </c>
      <c r="AR114" s="22" t="s">
        <v>236</v>
      </c>
      <c r="AT114" s="22" t="s">
        <v>156</v>
      </c>
      <c r="AU114" s="22" t="s">
        <v>84</v>
      </c>
      <c r="AY114" s="22" t="s">
        <v>154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2" t="s">
        <v>82</v>
      </c>
      <c r="BK114" s="201">
        <f>ROUND(I114*H114,2)</f>
        <v>0</v>
      </c>
      <c r="BL114" s="22" t="s">
        <v>236</v>
      </c>
      <c r="BM114" s="22" t="s">
        <v>1258</v>
      </c>
    </row>
    <row r="115" spans="2:65" s="1" customFormat="1" ht="38.25" customHeight="1">
      <c r="B115" s="39"/>
      <c r="C115" s="190" t="s">
        <v>10</v>
      </c>
      <c r="D115" s="190" t="s">
        <v>156</v>
      </c>
      <c r="E115" s="191" t="s">
        <v>1259</v>
      </c>
      <c r="F115" s="192" t="s">
        <v>1260</v>
      </c>
      <c r="G115" s="193" t="s">
        <v>376</v>
      </c>
      <c r="H115" s="194">
        <v>277</v>
      </c>
      <c r="I115" s="195"/>
      <c r="J115" s="196">
        <f>ROUND(I115*H115,2)</f>
        <v>0</v>
      </c>
      <c r="K115" s="192" t="s">
        <v>160</v>
      </c>
      <c r="L115" s="59"/>
      <c r="M115" s="197" t="s">
        <v>21</v>
      </c>
      <c r="N115" s="198" t="s">
        <v>45</v>
      </c>
      <c r="O115" s="40"/>
      <c r="P115" s="199">
        <f>O115*H115</f>
        <v>0</v>
      </c>
      <c r="Q115" s="199">
        <v>4E-05</v>
      </c>
      <c r="R115" s="199">
        <f>Q115*H115</f>
        <v>0.011080000000000001</v>
      </c>
      <c r="S115" s="199">
        <v>0</v>
      </c>
      <c r="T115" s="200">
        <f>S115*H115</f>
        <v>0</v>
      </c>
      <c r="AR115" s="22" t="s">
        <v>236</v>
      </c>
      <c r="AT115" s="22" t="s">
        <v>156</v>
      </c>
      <c r="AU115" s="22" t="s">
        <v>84</v>
      </c>
      <c r="AY115" s="22" t="s">
        <v>154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2" t="s">
        <v>82</v>
      </c>
      <c r="BK115" s="201">
        <f>ROUND(I115*H115,2)</f>
        <v>0</v>
      </c>
      <c r="BL115" s="22" t="s">
        <v>236</v>
      </c>
      <c r="BM115" s="22" t="s">
        <v>1261</v>
      </c>
    </row>
    <row r="116" spans="2:51" s="11" customFormat="1" ht="13.5">
      <c r="B116" s="202"/>
      <c r="C116" s="203"/>
      <c r="D116" s="204" t="s">
        <v>167</v>
      </c>
      <c r="E116" s="205" t="s">
        <v>21</v>
      </c>
      <c r="F116" s="206" t="s">
        <v>1262</v>
      </c>
      <c r="G116" s="203"/>
      <c r="H116" s="207">
        <v>277</v>
      </c>
      <c r="I116" s="208"/>
      <c r="J116" s="203"/>
      <c r="K116" s="203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167</v>
      </c>
      <c r="AU116" s="213" t="s">
        <v>84</v>
      </c>
      <c r="AV116" s="11" t="s">
        <v>84</v>
      </c>
      <c r="AW116" s="11" t="s">
        <v>37</v>
      </c>
      <c r="AX116" s="11" t="s">
        <v>82</v>
      </c>
      <c r="AY116" s="213" t="s">
        <v>154</v>
      </c>
    </row>
    <row r="117" spans="2:65" s="1" customFormat="1" ht="38.25" customHeight="1">
      <c r="B117" s="39"/>
      <c r="C117" s="190" t="s">
        <v>236</v>
      </c>
      <c r="D117" s="190" t="s">
        <v>156</v>
      </c>
      <c r="E117" s="191" t="s">
        <v>1263</v>
      </c>
      <c r="F117" s="192" t="s">
        <v>1264</v>
      </c>
      <c r="G117" s="193" t="s">
        <v>376</v>
      </c>
      <c r="H117" s="194">
        <v>35.4</v>
      </c>
      <c r="I117" s="195"/>
      <c r="J117" s="196">
        <f>ROUND(I117*H117,2)</f>
        <v>0</v>
      </c>
      <c r="K117" s="192" t="s">
        <v>160</v>
      </c>
      <c r="L117" s="59"/>
      <c r="M117" s="197" t="s">
        <v>21</v>
      </c>
      <c r="N117" s="198" t="s">
        <v>45</v>
      </c>
      <c r="O117" s="40"/>
      <c r="P117" s="199">
        <f>O117*H117</f>
        <v>0</v>
      </c>
      <c r="Q117" s="199">
        <v>4E-05</v>
      </c>
      <c r="R117" s="199">
        <f>Q117*H117</f>
        <v>0.0014160000000000002</v>
      </c>
      <c r="S117" s="199">
        <v>0</v>
      </c>
      <c r="T117" s="200">
        <f>S117*H117</f>
        <v>0</v>
      </c>
      <c r="AR117" s="22" t="s">
        <v>236</v>
      </c>
      <c r="AT117" s="22" t="s">
        <v>156</v>
      </c>
      <c r="AU117" s="22" t="s">
        <v>84</v>
      </c>
      <c r="AY117" s="22" t="s">
        <v>154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2" t="s">
        <v>82</v>
      </c>
      <c r="BK117" s="201">
        <f>ROUND(I117*H117,2)</f>
        <v>0</v>
      </c>
      <c r="BL117" s="22" t="s">
        <v>236</v>
      </c>
      <c r="BM117" s="22" t="s">
        <v>1265</v>
      </c>
    </row>
    <row r="118" spans="2:65" s="1" customFormat="1" ht="38.25" customHeight="1">
      <c r="B118" s="39"/>
      <c r="C118" s="190" t="s">
        <v>243</v>
      </c>
      <c r="D118" s="190" t="s">
        <v>156</v>
      </c>
      <c r="E118" s="191" t="s">
        <v>1266</v>
      </c>
      <c r="F118" s="192" t="s">
        <v>1267</v>
      </c>
      <c r="G118" s="193" t="s">
        <v>223</v>
      </c>
      <c r="H118" s="194">
        <v>0.206</v>
      </c>
      <c r="I118" s="195"/>
      <c r="J118" s="196">
        <f>ROUND(I118*H118,2)</f>
        <v>0</v>
      </c>
      <c r="K118" s="192" t="s">
        <v>160</v>
      </c>
      <c r="L118" s="59"/>
      <c r="M118" s="197" t="s">
        <v>21</v>
      </c>
      <c r="N118" s="198" t="s">
        <v>45</v>
      </c>
      <c r="O118" s="40"/>
      <c r="P118" s="199">
        <f>O118*H118</f>
        <v>0</v>
      </c>
      <c r="Q118" s="199">
        <v>0</v>
      </c>
      <c r="R118" s="199">
        <f>Q118*H118</f>
        <v>0</v>
      </c>
      <c r="S118" s="199">
        <v>0</v>
      </c>
      <c r="T118" s="200">
        <f>S118*H118</f>
        <v>0</v>
      </c>
      <c r="AR118" s="22" t="s">
        <v>236</v>
      </c>
      <c r="AT118" s="22" t="s">
        <v>156</v>
      </c>
      <c r="AU118" s="22" t="s">
        <v>84</v>
      </c>
      <c r="AY118" s="22" t="s">
        <v>154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2" t="s">
        <v>82</v>
      </c>
      <c r="BK118" s="201">
        <f>ROUND(I118*H118,2)</f>
        <v>0</v>
      </c>
      <c r="BL118" s="22" t="s">
        <v>236</v>
      </c>
      <c r="BM118" s="22" t="s">
        <v>1268</v>
      </c>
    </row>
    <row r="119" spans="2:63" s="10" customFormat="1" ht="29.85" customHeight="1">
      <c r="B119" s="174"/>
      <c r="C119" s="175"/>
      <c r="D119" s="176" t="s">
        <v>73</v>
      </c>
      <c r="E119" s="188" t="s">
        <v>1269</v>
      </c>
      <c r="F119" s="188" t="s">
        <v>1270</v>
      </c>
      <c r="G119" s="175"/>
      <c r="H119" s="175"/>
      <c r="I119" s="178"/>
      <c r="J119" s="189">
        <f>BK119</f>
        <v>0</v>
      </c>
      <c r="K119" s="175"/>
      <c r="L119" s="180"/>
      <c r="M119" s="181"/>
      <c r="N119" s="182"/>
      <c r="O119" s="182"/>
      <c r="P119" s="183">
        <f>SUM(P120:P133)</f>
        <v>0</v>
      </c>
      <c r="Q119" s="182"/>
      <c r="R119" s="183">
        <f>SUM(R120:R133)</f>
        <v>0</v>
      </c>
      <c r="S119" s="182"/>
      <c r="T119" s="184">
        <f>SUM(T120:T133)</f>
        <v>0</v>
      </c>
      <c r="AR119" s="185" t="s">
        <v>84</v>
      </c>
      <c r="AT119" s="186" t="s">
        <v>73</v>
      </c>
      <c r="AU119" s="186" t="s">
        <v>82</v>
      </c>
      <c r="AY119" s="185" t="s">
        <v>154</v>
      </c>
      <c r="BK119" s="187">
        <f>SUM(BK120:BK133)</f>
        <v>0</v>
      </c>
    </row>
    <row r="120" spans="2:65" s="1" customFormat="1" ht="16.5" customHeight="1">
      <c r="B120" s="39"/>
      <c r="C120" s="190" t="s">
        <v>247</v>
      </c>
      <c r="D120" s="190" t="s">
        <v>156</v>
      </c>
      <c r="E120" s="191" t="s">
        <v>1271</v>
      </c>
      <c r="F120" s="192" t="s">
        <v>1272</v>
      </c>
      <c r="G120" s="193" t="s">
        <v>371</v>
      </c>
      <c r="H120" s="194">
        <v>1</v>
      </c>
      <c r="I120" s="195"/>
      <c r="J120" s="196">
        <f>ROUND(I120*H120,2)</f>
        <v>0</v>
      </c>
      <c r="K120" s="192" t="s">
        <v>21</v>
      </c>
      <c r="L120" s="59"/>
      <c r="M120" s="197" t="s">
        <v>21</v>
      </c>
      <c r="N120" s="198" t="s">
        <v>45</v>
      </c>
      <c r="O120" s="40"/>
      <c r="P120" s="199">
        <f>O120*H120</f>
        <v>0</v>
      </c>
      <c r="Q120" s="199">
        <v>0</v>
      </c>
      <c r="R120" s="199">
        <f>Q120*H120</f>
        <v>0</v>
      </c>
      <c r="S120" s="199">
        <v>0</v>
      </c>
      <c r="T120" s="200">
        <f>S120*H120</f>
        <v>0</v>
      </c>
      <c r="AR120" s="22" t="s">
        <v>236</v>
      </c>
      <c r="AT120" s="22" t="s">
        <v>156</v>
      </c>
      <c r="AU120" s="22" t="s">
        <v>84</v>
      </c>
      <c r="AY120" s="22" t="s">
        <v>154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2" t="s">
        <v>82</v>
      </c>
      <c r="BK120" s="201">
        <f>ROUND(I120*H120,2)</f>
        <v>0</v>
      </c>
      <c r="BL120" s="22" t="s">
        <v>236</v>
      </c>
      <c r="BM120" s="22" t="s">
        <v>1273</v>
      </c>
    </row>
    <row r="121" spans="2:65" s="1" customFormat="1" ht="16.5" customHeight="1">
      <c r="B121" s="39"/>
      <c r="C121" s="190" t="s">
        <v>253</v>
      </c>
      <c r="D121" s="190" t="s">
        <v>156</v>
      </c>
      <c r="E121" s="191" t="s">
        <v>1274</v>
      </c>
      <c r="F121" s="192" t="s">
        <v>1275</v>
      </c>
      <c r="G121" s="193" t="s">
        <v>371</v>
      </c>
      <c r="H121" s="194">
        <v>15</v>
      </c>
      <c r="I121" s="195"/>
      <c r="J121" s="196">
        <f>ROUND(I121*H121,2)</f>
        <v>0</v>
      </c>
      <c r="K121" s="192" t="s">
        <v>21</v>
      </c>
      <c r="L121" s="59"/>
      <c r="M121" s="197" t="s">
        <v>21</v>
      </c>
      <c r="N121" s="198" t="s">
        <v>45</v>
      </c>
      <c r="O121" s="40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AR121" s="22" t="s">
        <v>236</v>
      </c>
      <c r="AT121" s="22" t="s">
        <v>156</v>
      </c>
      <c r="AU121" s="22" t="s">
        <v>84</v>
      </c>
      <c r="AY121" s="22" t="s">
        <v>154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2" t="s">
        <v>82</v>
      </c>
      <c r="BK121" s="201">
        <f>ROUND(I121*H121,2)</f>
        <v>0</v>
      </c>
      <c r="BL121" s="22" t="s">
        <v>236</v>
      </c>
      <c r="BM121" s="22" t="s">
        <v>1276</v>
      </c>
    </row>
    <row r="122" spans="2:51" s="11" customFormat="1" ht="13.5">
      <c r="B122" s="202"/>
      <c r="C122" s="203"/>
      <c r="D122" s="204" t="s">
        <v>167</v>
      </c>
      <c r="E122" s="205" t="s">
        <v>21</v>
      </c>
      <c r="F122" s="206" t="s">
        <v>1277</v>
      </c>
      <c r="G122" s="203"/>
      <c r="H122" s="207">
        <v>15</v>
      </c>
      <c r="I122" s="208"/>
      <c r="J122" s="203"/>
      <c r="K122" s="203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167</v>
      </c>
      <c r="AU122" s="213" t="s">
        <v>84</v>
      </c>
      <c r="AV122" s="11" t="s">
        <v>84</v>
      </c>
      <c r="AW122" s="11" t="s">
        <v>37</v>
      </c>
      <c r="AX122" s="11" t="s">
        <v>82</v>
      </c>
      <c r="AY122" s="213" t="s">
        <v>154</v>
      </c>
    </row>
    <row r="123" spans="2:65" s="1" customFormat="1" ht="16.5" customHeight="1">
      <c r="B123" s="39"/>
      <c r="C123" s="190" t="s">
        <v>258</v>
      </c>
      <c r="D123" s="190" t="s">
        <v>156</v>
      </c>
      <c r="E123" s="191" t="s">
        <v>1278</v>
      </c>
      <c r="F123" s="192" t="s">
        <v>1279</v>
      </c>
      <c r="G123" s="193" t="s">
        <v>371</v>
      </c>
      <c r="H123" s="194">
        <v>24</v>
      </c>
      <c r="I123" s="195"/>
      <c r="J123" s="196">
        <f>ROUND(I123*H123,2)</f>
        <v>0</v>
      </c>
      <c r="K123" s="192" t="s">
        <v>21</v>
      </c>
      <c r="L123" s="59"/>
      <c r="M123" s="197" t="s">
        <v>21</v>
      </c>
      <c r="N123" s="198" t="s">
        <v>45</v>
      </c>
      <c r="O123" s="40"/>
      <c r="P123" s="199">
        <f>O123*H123</f>
        <v>0</v>
      </c>
      <c r="Q123" s="199">
        <v>0</v>
      </c>
      <c r="R123" s="199">
        <f>Q123*H123</f>
        <v>0</v>
      </c>
      <c r="S123" s="199">
        <v>0</v>
      </c>
      <c r="T123" s="200">
        <f>S123*H123</f>
        <v>0</v>
      </c>
      <c r="AR123" s="22" t="s">
        <v>236</v>
      </c>
      <c r="AT123" s="22" t="s">
        <v>156</v>
      </c>
      <c r="AU123" s="22" t="s">
        <v>84</v>
      </c>
      <c r="AY123" s="22" t="s">
        <v>154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2" t="s">
        <v>82</v>
      </c>
      <c r="BK123" s="201">
        <f>ROUND(I123*H123,2)</f>
        <v>0</v>
      </c>
      <c r="BL123" s="22" t="s">
        <v>236</v>
      </c>
      <c r="BM123" s="22" t="s">
        <v>1280</v>
      </c>
    </row>
    <row r="124" spans="2:51" s="11" customFormat="1" ht="13.5">
      <c r="B124" s="202"/>
      <c r="C124" s="203"/>
      <c r="D124" s="204" t="s">
        <v>167</v>
      </c>
      <c r="E124" s="205" t="s">
        <v>21</v>
      </c>
      <c r="F124" s="206" t="s">
        <v>1281</v>
      </c>
      <c r="G124" s="203"/>
      <c r="H124" s="207">
        <v>24</v>
      </c>
      <c r="I124" s="208"/>
      <c r="J124" s="203"/>
      <c r="K124" s="203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167</v>
      </c>
      <c r="AU124" s="213" t="s">
        <v>84</v>
      </c>
      <c r="AV124" s="11" t="s">
        <v>84</v>
      </c>
      <c r="AW124" s="11" t="s">
        <v>37</v>
      </c>
      <c r="AX124" s="11" t="s">
        <v>82</v>
      </c>
      <c r="AY124" s="213" t="s">
        <v>154</v>
      </c>
    </row>
    <row r="125" spans="2:65" s="1" customFormat="1" ht="16.5" customHeight="1">
      <c r="B125" s="39"/>
      <c r="C125" s="190" t="s">
        <v>9</v>
      </c>
      <c r="D125" s="190" t="s">
        <v>156</v>
      </c>
      <c r="E125" s="191" t="s">
        <v>1282</v>
      </c>
      <c r="F125" s="192" t="s">
        <v>1283</v>
      </c>
      <c r="G125" s="193" t="s">
        <v>371</v>
      </c>
      <c r="H125" s="194">
        <v>1</v>
      </c>
      <c r="I125" s="195"/>
      <c r="J125" s="196">
        <f aca="true" t="shared" si="0" ref="J125:J133">ROUND(I125*H125,2)</f>
        <v>0</v>
      </c>
      <c r="K125" s="192" t="s">
        <v>21</v>
      </c>
      <c r="L125" s="59"/>
      <c r="M125" s="197" t="s">
        <v>21</v>
      </c>
      <c r="N125" s="198" t="s">
        <v>45</v>
      </c>
      <c r="O125" s="40"/>
      <c r="P125" s="199">
        <f aca="true" t="shared" si="1" ref="P125:P133">O125*H125</f>
        <v>0</v>
      </c>
      <c r="Q125" s="199">
        <v>0</v>
      </c>
      <c r="R125" s="199">
        <f aca="true" t="shared" si="2" ref="R125:R133">Q125*H125</f>
        <v>0</v>
      </c>
      <c r="S125" s="199">
        <v>0</v>
      </c>
      <c r="T125" s="200">
        <f aca="true" t="shared" si="3" ref="T125:T133">S125*H125</f>
        <v>0</v>
      </c>
      <c r="AR125" s="22" t="s">
        <v>236</v>
      </c>
      <c r="AT125" s="22" t="s">
        <v>156</v>
      </c>
      <c r="AU125" s="22" t="s">
        <v>84</v>
      </c>
      <c r="AY125" s="22" t="s">
        <v>154</v>
      </c>
      <c r="BE125" s="201">
        <f aca="true" t="shared" si="4" ref="BE125:BE133">IF(N125="základní",J125,0)</f>
        <v>0</v>
      </c>
      <c r="BF125" s="201">
        <f aca="true" t="shared" si="5" ref="BF125:BF133">IF(N125="snížená",J125,0)</f>
        <v>0</v>
      </c>
      <c r="BG125" s="201">
        <f aca="true" t="shared" si="6" ref="BG125:BG133">IF(N125="zákl. přenesená",J125,0)</f>
        <v>0</v>
      </c>
      <c r="BH125" s="201">
        <f aca="true" t="shared" si="7" ref="BH125:BH133">IF(N125="sníž. přenesená",J125,0)</f>
        <v>0</v>
      </c>
      <c r="BI125" s="201">
        <f aca="true" t="shared" si="8" ref="BI125:BI133">IF(N125="nulová",J125,0)</f>
        <v>0</v>
      </c>
      <c r="BJ125" s="22" t="s">
        <v>82</v>
      </c>
      <c r="BK125" s="201">
        <f aca="true" t="shared" si="9" ref="BK125:BK133">ROUND(I125*H125,2)</f>
        <v>0</v>
      </c>
      <c r="BL125" s="22" t="s">
        <v>236</v>
      </c>
      <c r="BM125" s="22" t="s">
        <v>1284</v>
      </c>
    </row>
    <row r="126" spans="2:65" s="1" customFormat="1" ht="16.5" customHeight="1">
      <c r="B126" s="39"/>
      <c r="C126" s="190" t="s">
        <v>268</v>
      </c>
      <c r="D126" s="190" t="s">
        <v>156</v>
      </c>
      <c r="E126" s="191" t="s">
        <v>1285</v>
      </c>
      <c r="F126" s="192" t="s">
        <v>1286</v>
      </c>
      <c r="G126" s="193" t="s">
        <v>371</v>
      </c>
      <c r="H126" s="194">
        <v>1</v>
      </c>
      <c r="I126" s="195"/>
      <c r="J126" s="196">
        <f t="shared" si="0"/>
        <v>0</v>
      </c>
      <c r="K126" s="192" t="s">
        <v>21</v>
      </c>
      <c r="L126" s="59"/>
      <c r="M126" s="197" t="s">
        <v>21</v>
      </c>
      <c r="N126" s="198" t="s">
        <v>45</v>
      </c>
      <c r="O126" s="40"/>
      <c r="P126" s="199">
        <f t="shared" si="1"/>
        <v>0</v>
      </c>
      <c r="Q126" s="199">
        <v>0</v>
      </c>
      <c r="R126" s="199">
        <f t="shared" si="2"/>
        <v>0</v>
      </c>
      <c r="S126" s="199">
        <v>0</v>
      </c>
      <c r="T126" s="200">
        <f t="shared" si="3"/>
        <v>0</v>
      </c>
      <c r="AR126" s="22" t="s">
        <v>236</v>
      </c>
      <c r="AT126" s="22" t="s">
        <v>156</v>
      </c>
      <c r="AU126" s="22" t="s">
        <v>84</v>
      </c>
      <c r="AY126" s="22" t="s">
        <v>154</v>
      </c>
      <c r="BE126" s="201">
        <f t="shared" si="4"/>
        <v>0</v>
      </c>
      <c r="BF126" s="201">
        <f t="shared" si="5"/>
        <v>0</v>
      </c>
      <c r="BG126" s="201">
        <f t="shared" si="6"/>
        <v>0</v>
      </c>
      <c r="BH126" s="201">
        <f t="shared" si="7"/>
        <v>0</v>
      </c>
      <c r="BI126" s="201">
        <f t="shared" si="8"/>
        <v>0</v>
      </c>
      <c r="BJ126" s="22" t="s">
        <v>82</v>
      </c>
      <c r="BK126" s="201">
        <f t="shared" si="9"/>
        <v>0</v>
      </c>
      <c r="BL126" s="22" t="s">
        <v>236</v>
      </c>
      <c r="BM126" s="22" t="s">
        <v>1287</v>
      </c>
    </row>
    <row r="127" spans="2:65" s="1" customFormat="1" ht="25.5" customHeight="1">
      <c r="B127" s="39"/>
      <c r="C127" s="190" t="s">
        <v>274</v>
      </c>
      <c r="D127" s="190" t="s">
        <v>156</v>
      </c>
      <c r="E127" s="191" t="s">
        <v>1288</v>
      </c>
      <c r="F127" s="192" t="s">
        <v>1289</v>
      </c>
      <c r="G127" s="193" t="s">
        <v>371</v>
      </c>
      <c r="H127" s="194">
        <v>1</v>
      </c>
      <c r="I127" s="195"/>
      <c r="J127" s="196">
        <f t="shared" si="0"/>
        <v>0</v>
      </c>
      <c r="K127" s="192" t="s">
        <v>21</v>
      </c>
      <c r="L127" s="59"/>
      <c r="M127" s="197" t="s">
        <v>21</v>
      </c>
      <c r="N127" s="198" t="s">
        <v>45</v>
      </c>
      <c r="O127" s="40"/>
      <c r="P127" s="199">
        <f t="shared" si="1"/>
        <v>0</v>
      </c>
      <c r="Q127" s="199">
        <v>0</v>
      </c>
      <c r="R127" s="199">
        <f t="shared" si="2"/>
        <v>0</v>
      </c>
      <c r="S127" s="199">
        <v>0</v>
      </c>
      <c r="T127" s="200">
        <f t="shared" si="3"/>
        <v>0</v>
      </c>
      <c r="AR127" s="22" t="s">
        <v>236</v>
      </c>
      <c r="AT127" s="22" t="s">
        <v>156</v>
      </c>
      <c r="AU127" s="22" t="s">
        <v>84</v>
      </c>
      <c r="AY127" s="22" t="s">
        <v>154</v>
      </c>
      <c r="BE127" s="201">
        <f t="shared" si="4"/>
        <v>0</v>
      </c>
      <c r="BF127" s="201">
        <f t="shared" si="5"/>
        <v>0</v>
      </c>
      <c r="BG127" s="201">
        <f t="shared" si="6"/>
        <v>0</v>
      </c>
      <c r="BH127" s="201">
        <f t="shared" si="7"/>
        <v>0</v>
      </c>
      <c r="BI127" s="201">
        <f t="shared" si="8"/>
        <v>0</v>
      </c>
      <c r="BJ127" s="22" t="s">
        <v>82</v>
      </c>
      <c r="BK127" s="201">
        <f t="shared" si="9"/>
        <v>0</v>
      </c>
      <c r="BL127" s="22" t="s">
        <v>236</v>
      </c>
      <c r="BM127" s="22" t="s">
        <v>1290</v>
      </c>
    </row>
    <row r="128" spans="2:65" s="1" customFormat="1" ht="16.5" customHeight="1">
      <c r="B128" s="39"/>
      <c r="C128" s="190" t="s">
        <v>280</v>
      </c>
      <c r="D128" s="190" t="s">
        <v>156</v>
      </c>
      <c r="E128" s="191" t="s">
        <v>1291</v>
      </c>
      <c r="F128" s="192" t="s">
        <v>1292</v>
      </c>
      <c r="G128" s="193" t="s">
        <v>371</v>
      </c>
      <c r="H128" s="194">
        <v>2</v>
      </c>
      <c r="I128" s="195"/>
      <c r="J128" s="196">
        <f t="shared" si="0"/>
        <v>0</v>
      </c>
      <c r="K128" s="192" t="s">
        <v>21</v>
      </c>
      <c r="L128" s="59"/>
      <c r="M128" s="197" t="s">
        <v>21</v>
      </c>
      <c r="N128" s="198" t="s">
        <v>45</v>
      </c>
      <c r="O128" s="40"/>
      <c r="P128" s="199">
        <f t="shared" si="1"/>
        <v>0</v>
      </c>
      <c r="Q128" s="199">
        <v>0</v>
      </c>
      <c r="R128" s="199">
        <f t="shared" si="2"/>
        <v>0</v>
      </c>
      <c r="S128" s="199">
        <v>0</v>
      </c>
      <c r="T128" s="200">
        <f t="shared" si="3"/>
        <v>0</v>
      </c>
      <c r="AR128" s="22" t="s">
        <v>236</v>
      </c>
      <c r="AT128" s="22" t="s">
        <v>156</v>
      </c>
      <c r="AU128" s="22" t="s">
        <v>84</v>
      </c>
      <c r="AY128" s="22" t="s">
        <v>154</v>
      </c>
      <c r="BE128" s="201">
        <f t="shared" si="4"/>
        <v>0</v>
      </c>
      <c r="BF128" s="201">
        <f t="shared" si="5"/>
        <v>0</v>
      </c>
      <c r="BG128" s="201">
        <f t="shared" si="6"/>
        <v>0</v>
      </c>
      <c r="BH128" s="201">
        <f t="shared" si="7"/>
        <v>0</v>
      </c>
      <c r="BI128" s="201">
        <f t="shared" si="8"/>
        <v>0</v>
      </c>
      <c r="BJ128" s="22" t="s">
        <v>82</v>
      </c>
      <c r="BK128" s="201">
        <f t="shared" si="9"/>
        <v>0</v>
      </c>
      <c r="BL128" s="22" t="s">
        <v>236</v>
      </c>
      <c r="BM128" s="22" t="s">
        <v>1293</v>
      </c>
    </row>
    <row r="129" spans="2:65" s="1" customFormat="1" ht="16.5" customHeight="1">
      <c r="B129" s="39"/>
      <c r="C129" s="190" t="s">
        <v>287</v>
      </c>
      <c r="D129" s="190" t="s">
        <v>156</v>
      </c>
      <c r="E129" s="191" t="s">
        <v>1294</v>
      </c>
      <c r="F129" s="192" t="s">
        <v>1295</v>
      </c>
      <c r="G129" s="193" t="s">
        <v>371</v>
      </c>
      <c r="H129" s="194">
        <v>2</v>
      </c>
      <c r="I129" s="195"/>
      <c r="J129" s="196">
        <f t="shared" si="0"/>
        <v>0</v>
      </c>
      <c r="K129" s="192" t="s">
        <v>21</v>
      </c>
      <c r="L129" s="59"/>
      <c r="M129" s="197" t="s">
        <v>21</v>
      </c>
      <c r="N129" s="198" t="s">
        <v>45</v>
      </c>
      <c r="O129" s="40"/>
      <c r="P129" s="199">
        <f t="shared" si="1"/>
        <v>0</v>
      </c>
      <c r="Q129" s="199">
        <v>0</v>
      </c>
      <c r="R129" s="199">
        <f t="shared" si="2"/>
        <v>0</v>
      </c>
      <c r="S129" s="199">
        <v>0</v>
      </c>
      <c r="T129" s="200">
        <f t="shared" si="3"/>
        <v>0</v>
      </c>
      <c r="AR129" s="22" t="s">
        <v>236</v>
      </c>
      <c r="AT129" s="22" t="s">
        <v>156</v>
      </c>
      <c r="AU129" s="22" t="s">
        <v>84</v>
      </c>
      <c r="AY129" s="22" t="s">
        <v>154</v>
      </c>
      <c r="BE129" s="201">
        <f t="shared" si="4"/>
        <v>0</v>
      </c>
      <c r="BF129" s="201">
        <f t="shared" si="5"/>
        <v>0</v>
      </c>
      <c r="BG129" s="201">
        <f t="shared" si="6"/>
        <v>0</v>
      </c>
      <c r="BH129" s="201">
        <f t="shared" si="7"/>
        <v>0</v>
      </c>
      <c r="BI129" s="201">
        <f t="shared" si="8"/>
        <v>0</v>
      </c>
      <c r="BJ129" s="22" t="s">
        <v>82</v>
      </c>
      <c r="BK129" s="201">
        <f t="shared" si="9"/>
        <v>0</v>
      </c>
      <c r="BL129" s="22" t="s">
        <v>236</v>
      </c>
      <c r="BM129" s="22" t="s">
        <v>1296</v>
      </c>
    </row>
    <row r="130" spans="2:65" s="1" customFormat="1" ht="16.5" customHeight="1">
      <c r="B130" s="39"/>
      <c r="C130" s="190" t="s">
        <v>294</v>
      </c>
      <c r="D130" s="190" t="s">
        <v>156</v>
      </c>
      <c r="E130" s="191" t="s">
        <v>1297</v>
      </c>
      <c r="F130" s="192" t="s">
        <v>1298</v>
      </c>
      <c r="G130" s="193" t="s">
        <v>371</v>
      </c>
      <c r="H130" s="194">
        <v>2</v>
      </c>
      <c r="I130" s="195"/>
      <c r="J130" s="196">
        <f t="shared" si="0"/>
        <v>0</v>
      </c>
      <c r="K130" s="192" t="s">
        <v>21</v>
      </c>
      <c r="L130" s="59"/>
      <c r="M130" s="197" t="s">
        <v>21</v>
      </c>
      <c r="N130" s="198" t="s">
        <v>45</v>
      </c>
      <c r="O130" s="40"/>
      <c r="P130" s="199">
        <f t="shared" si="1"/>
        <v>0</v>
      </c>
      <c r="Q130" s="199">
        <v>0</v>
      </c>
      <c r="R130" s="199">
        <f t="shared" si="2"/>
        <v>0</v>
      </c>
      <c r="S130" s="199">
        <v>0</v>
      </c>
      <c r="T130" s="200">
        <f t="shared" si="3"/>
        <v>0</v>
      </c>
      <c r="AR130" s="22" t="s">
        <v>236</v>
      </c>
      <c r="AT130" s="22" t="s">
        <v>156</v>
      </c>
      <c r="AU130" s="22" t="s">
        <v>84</v>
      </c>
      <c r="AY130" s="22" t="s">
        <v>154</v>
      </c>
      <c r="BE130" s="201">
        <f t="shared" si="4"/>
        <v>0</v>
      </c>
      <c r="BF130" s="201">
        <f t="shared" si="5"/>
        <v>0</v>
      </c>
      <c r="BG130" s="201">
        <f t="shared" si="6"/>
        <v>0</v>
      </c>
      <c r="BH130" s="201">
        <f t="shared" si="7"/>
        <v>0</v>
      </c>
      <c r="BI130" s="201">
        <f t="shared" si="8"/>
        <v>0</v>
      </c>
      <c r="BJ130" s="22" t="s">
        <v>82</v>
      </c>
      <c r="BK130" s="201">
        <f t="shared" si="9"/>
        <v>0</v>
      </c>
      <c r="BL130" s="22" t="s">
        <v>236</v>
      </c>
      <c r="BM130" s="22" t="s">
        <v>1299</v>
      </c>
    </row>
    <row r="131" spans="2:65" s="1" customFormat="1" ht="16.5" customHeight="1">
      <c r="B131" s="39"/>
      <c r="C131" s="190" t="s">
        <v>300</v>
      </c>
      <c r="D131" s="190" t="s">
        <v>156</v>
      </c>
      <c r="E131" s="191" t="s">
        <v>1300</v>
      </c>
      <c r="F131" s="192" t="s">
        <v>1301</v>
      </c>
      <c r="G131" s="193" t="s">
        <v>371</v>
      </c>
      <c r="H131" s="194">
        <v>1</v>
      </c>
      <c r="I131" s="195"/>
      <c r="J131" s="196">
        <f t="shared" si="0"/>
        <v>0</v>
      </c>
      <c r="K131" s="192" t="s">
        <v>21</v>
      </c>
      <c r="L131" s="59"/>
      <c r="M131" s="197" t="s">
        <v>21</v>
      </c>
      <c r="N131" s="198" t="s">
        <v>45</v>
      </c>
      <c r="O131" s="40"/>
      <c r="P131" s="199">
        <f t="shared" si="1"/>
        <v>0</v>
      </c>
      <c r="Q131" s="199">
        <v>0</v>
      </c>
      <c r="R131" s="199">
        <f t="shared" si="2"/>
        <v>0</v>
      </c>
      <c r="S131" s="199">
        <v>0</v>
      </c>
      <c r="T131" s="200">
        <f t="shared" si="3"/>
        <v>0</v>
      </c>
      <c r="AR131" s="22" t="s">
        <v>236</v>
      </c>
      <c r="AT131" s="22" t="s">
        <v>156</v>
      </c>
      <c r="AU131" s="22" t="s">
        <v>84</v>
      </c>
      <c r="AY131" s="22" t="s">
        <v>154</v>
      </c>
      <c r="BE131" s="201">
        <f t="shared" si="4"/>
        <v>0</v>
      </c>
      <c r="BF131" s="201">
        <f t="shared" si="5"/>
        <v>0</v>
      </c>
      <c r="BG131" s="201">
        <f t="shared" si="6"/>
        <v>0</v>
      </c>
      <c r="BH131" s="201">
        <f t="shared" si="7"/>
        <v>0</v>
      </c>
      <c r="BI131" s="201">
        <f t="shared" si="8"/>
        <v>0</v>
      </c>
      <c r="BJ131" s="22" t="s">
        <v>82</v>
      </c>
      <c r="BK131" s="201">
        <f t="shared" si="9"/>
        <v>0</v>
      </c>
      <c r="BL131" s="22" t="s">
        <v>236</v>
      </c>
      <c r="BM131" s="22" t="s">
        <v>1302</v>
      </c>
    </row>
    <row r="132" spans="2:65" s="1" customFormat="1" ht="16.5" customHeight="1">
      <c r="B132" s="39"/>
      <c r="C132" s="190" t="s">
        <v>305</v>
      </c>
      <c r="D132" s="190" t="s">
        <v>156</v>
      </c>
      <c r="E132" s="191" t="s">
        <v>1303</v>
      </c>
      <c r="F132" s="192" t="s">
        <v>1304</v>
      </c>
      <c r="G132" s="193" t="s">
        <v>371</v>
      </c>
      <c r="H132" s="194">
        <v>1</v>
      </c>
      <c r="I132" s="195"/>
      <c r="J132" s="196">
        <f t="shared" si="0"/>
        <v>0</v>
      </c>
      <c r="K132" s="192" t="s">
        <v>21</v>
      </c>
      <c r="L132" s="59"/>
      <c r="M132" s="197" t="s">
        <v>21</v>
      </c>
      <c r="N132" s="198" t="s">
        <v>45</v>
      </c>
      <c r="O132" s="40"/>
      <c r="P132" s="199">
        <f t="shared" si="1"/>
        <v>0</v>
      </c>
      <c r="Q132" s="199">
        <v>0</v>
      </c>
      <c r="R132" s="199">
        <f t="shared" si="2"/>
        <v>0</v>
      </c>
      <c r="S132" s="199">
        <v>0</v>
      </c>
      <c r="T132" s="200">
        <f t="shared" si="3"/>
        <v>0</v>
      </c>
      <c r="AR132" s="22" t="s">
        <v>236</v>
      </c>
      <c r="AT132" s="22" t="s">
        <v>156</v>
      </c>
      <c r="AU132" s="22" t="s">
        <v>84</v>
      </c>
      <c r="AY132" s="22" t="s">
        <v>154</v>
      </c>
      <c r="BE132" s="201">
        <f t="shared" si="4"/>
        <v>0</v>
      </c>
      <c r="BF132" s="201">
        <f t="shared" si="5"/>
        <v>0</v>
      </c>
      <c r="BG132" s="201">
        <f t="shared" si="6"/>
        <v>0</v>
      </c>
      <c r="BH132" s="201">
        <f t="shared" si="7"/>
        <v>0</v>
      </c>
      <c r="BI132" s="201">
        <f t="shared" si="8"/>
        <v>0</v>
      </c>
      <c r="BJ132" s="22" t="s">
        <v>82</v>
      </c>
      <c r="BK132" s="201">
        <f t="shared" si="9"/>
        <v>0</v>
      </c>
      <c r="BL132" s="22" t="s">
        <v>236</v>
      </c>
      <c r="BM132" s="22" t="s">
        <v>1305</v>
      </c>
    </row>
    <row r="133" spans="2:65" s="1" customFormat="1" ht="25.5" customHeight="1">
      <c r="B133" s="39"/>
      <c r="C133" s="190" t="s">
        <v>310</v>
      </c>
      <c r="D133" s="190" t="s">
        <v>156</v>
      </c>
      <c r="E133" s="191" t="s">
        <v>1306</v>
      </c>
      <c r="F133" s="192" t="s">
        <v>1307</v>
      </c>
      <c r="G133" s="193" t="s">
        <v>223</v>
      </c>
      <c r="H133" s="194">
        <v>0.1</v>
      </c>
      <c r="I133" s="195"/>
      <c r="J133" s="196">
        <f t="shared" si="0"/>
        <v>0</v>
      </c>
      <c r="K133" s="192" t="s">
        <v>160</v>
      </c>
      <c r="L133" s="59"/>
      <c r="M133" s="197" t="s">
        <v>21</v>
      </c>
      <c r="N133" s="198" t="s">
        <v>45</v>
      </c>
      <c r="O133" s="40"/>
      <c r="P133" s="199">
        <f t="shared" si="1"/>
        <v>0</v>
      </c>
      <c r="Q133" s="199">
        <v>0</v>
      </c>
      <c r="R133" s="199">
        <f t="shared" si="2"/>
        <v>0</v>
      </c>
      <c r="S133" s="199">
        <v>0</v>
      </c>
      <c r="T133" s="200">
        <f t="shared" si="3"/>
        <v>0</v>
      </c>
      <c r="AR133" s="22" t="s">
        <v>236</v>
      </c>
      <c r="AT133" s="22" t="s">
        <v>156</v>
      </c>
      <c r="AU133" s="22" t="s">
        <v>84</v>
      </c>
      <c r="AY133" s="22" t="s">
        <v>154</v>
      </c>
      <c r="BE133" s="201">
        <f t="shared" si="4"/>
        <v>0</v>
      </c>
      <c r="BF133" s="201">
        <f t="shared" si="5"/>
        <v>0</v>
      </c>
      <c r="BG133" s="201">
        <f t="shared" si="6"/>
        <v>0</v>
      </c>
      <c r="BH133" s="201">
        <f t="shared" si="7"/>
        <v>0</v>
      </c>
      <c r="BI133" s="201">
        <f t="shared" si="8"/>
        <v>0</v>
      </c>
      <c r="BJ133" s="22" t="s">
        <v>82</v>
      </c>
      <c r="BK133" s="201">
        <f t="shared" si="9"/>
        <v>0</v>
      </c>
      <c r="BL133" s="22" t="s">
        <v>236</v>
      </c>
      <c r="BM133" s="22" t="s">
        <v>1308</v>
      </c>
    </row>
    <row r="134" spans="2:63" s="10" customFormat="1" ht="29.85" customHeight="1">
      <c r="B134" s="174"/>
      <c r="C134" s="175"/>
      <c r="D134" s="176" t="s">
        <v>73</v>
      </c>
      <c r="E134" s="188" t="s">
        <v>1309</v>
      </c>
      <c r="F134" s="188" t="s">
        <v>1310</v>
      </c>
      <c r="G134" s="175"/>
      <c r="H134" s="175"/>
      <c r="I134" s="178"/>
      <c r="J134" s="189">
        <f>BK134</f>
        <v>0</v>
      </c>
      <c r="K134" s="175"/>
      <c r="L134" s="180"/>
      <c r="M134" s="181"/>
      <c r="N134" s="182"/>
      <c r="O134" s="182"/>
      <c r="P134" s="183">
        <f>SUM(P135:P147)</f>
        <v>0</v>
      </c>
      <c r="Q134" s="182"/>
      <c r="R134" s="183">
        <f>SUM(R135:R147)</f>
        <v>0.53515</v>
      </c>
      <c r="S134" s="182"/>
      <c r="T134" s="184">
        <f>SUM(T135:T147)</f>
        <v>0</v>
      </c>
      <c r="AR134" s="185" t="s">
        <v>84</v>
      </c>
      <c r="AT134" s="186" t="s">
        <v>73</v>
      </c>
      <c r="AU134" s="186" t="s">
        <v>82</v>
      </c>
      <c r="AY134" s="185" t="s">
        <v>154</v>
      </c>
      <c r="BK134" s="187">
        <f>SUM(BK135:BK147)</f>
        <v>0</v>
      </c>
    </row>
    <row r="135" spans="2:65" s="1" customFormat="1" ht="16.5" customHeight="1">
      <c r="B135" s="39"/>
      <c r="C135" s="190" t="s">
        <v>315</v>
      </c>
      <c r="D135" s="190" t="s">
        <v>156</v>
      </c>
      <c r="E135" s="191" t="s">
        <v>1311</v>
      </c>
      <c r="F135" s="192" t="s">
        <v>1312</v>
      </c>
      <c r="G135" s="193" t="s">
        <v>371</v>
      </c>
      <c r="H135" s="194">
        <v>28</v>
      </c>
      <c r="I135" s="195"/>
      <c r="J135" s="196">
        <f aca="true" t="shared" si="10" ref="J135:J147">ROUND(I135*H135,2)</f>
        <v>0</v>
      </c>
      <c r="K135" s="192" t="s">
        <v>21</v>
      </c>
      <c r="L135" s="59"/>
      <c r="M135" s="197" t="s">
        <v>21</v>
      </c>
      <c r="N135" s="198" t="s">
        <v>45</v>
      </c>
      <c r="O135" s="40"/>
      <c r="P135" s="199">
        <f aca="true" t="shared" si="11" ref="P135:P147">O135*H135</f>
        <v>0</v>
      </c>
      <c r="Q135" s="199">
        <v>0</v>
      </c>
      <c r="R135" s="199">
        <f aca="true" t="shared" si="12" ref="R135:R147">Q135*H135</f>
        <v>0</v>
      </c>
      <c r="S135" s="199">
        <v>0</v>
      </c>
      <c r="T135" s="200">
        <f aca="true" t="shared" si="13" ref="T135:T147">S135*H135</f>
        <v>0</v>
      </c>
      <c r="AR135" s="22" t="s">
        <v>236</v>
      </c>
      <c r="AT135" s="22" t="s">
        <v>156</v>
      </c>
      <c r="AU135" s="22" t="s">
        <v>84</v>
      </c>
      <c r="AY135" s="22" t="s">
        <v>154</v>
      </c>
      <c r="BE135" s="201">
        <f aca="true" t="shared" si="14" ref="BE135:BE147">IF(N135="základní",J135,0)</f>
        <v>0</v>
      </c>
      <c r="BF135" s="201">
        <f aca="true" t="shared" si="15" ref="BF135:BF147">IF(N135="snížená",J135,0)</f>
        <v>0</v>
      </c>
      <c r="BG135" s="201">
        <f aca="true" t="shared" si="16" ref="BG135:BG147">IF(N135="zákl. přenesená",J135,0)</f>
        <v>0</v>
      </c>
      <c r="BH135" s="201">
        <f aca="true" t="shared" si="17" ref="BH135:BH147">IF(N135="sníž. přenesená",J135,0)</f>
        <v>0</v>
      </c>
      <c r="BI135" s="201">
        <f aca="true" t="shared" si="18" ref="BI135:BI147">IF(N135="nulová",J135,0)</f>
        <v>0</v>
      </c>
      <c r="BJ135" s="22" t="s">
        <v>82</v>
      </c>
      <c r="BK135" s="201">
        <f aca="true" t="shared" si="19" ref="BK135:BK147">ROUND(I135*H135,2)</f>
        <v>0</v>
      </c>
      <c r="BL135" s="22" t="s">
        <v>236</v>
      </c>
      <c r="BM135" s="22" t="s">
        <v>1313</v>
      </c>
    </row>
    <row r="136" spans="2:65" s="1" customFormat="1" ht="38.25" customHeight="1">
      <c r="B136" s="39"/>
      <c r="C136" s="190" t="s">
        <v>320</v>
      </c>
      <c r="D136" s="190" t="s">
        <v>156</v>
      </c>
      <c r="E136" s="191" t="s">
        <v>1314</v>
      </c>
      <c r="F136" s="192" t="s">
        <v>1315</v>
      </c>
      <c r="G136" s="193" t="s">
        <v>371</v>
      </c>
      <c r="H136" s="194">
        <v>8</v>
      </c>
      <c r="I136" s="195"/>
      <c r="J136" s="196">
        <f t="shared" si="10"/>
        <v>0</v>
      </c>
      <c r="K136" s="192" t="s">
        <v>21</v>
      </c>
      <c r="L136" s="59"/>
      <c r="M136" s="197" t="s">
        <v>21</v>
      </c>
      <c r="N136" s="198" t="s">
        <v>45</v>
      </c>
      <c r="O136" s="40"/>
      <c r="P136" s="199">
        <f t="shared" si="11"/>
        <v>0</v>
      </c>
      <c r="Q136" s="199">
        <v>0.0062</v>
      </c>
      <c r="R136" s="199">
        <f t="shared" si="12"/>
        <v>0.0496</v>
      </c>
      <c r="S136" s="199">
        <v>0</v>
      </c>
      <c r="T136" s="200">
        <f t="shared" si="13"/>
        <v>0</v>
      </c>
      <c r="AR136" s="22" t="s">
        <v>236</v>
      </c>
      <c r="AT136" s="22" t="s">
        <v>156</v>
      </c>
      <c r="AU136" s="22" t="s">
        <v>84</v>
      </c>
      <c r="AY136" s="22" t="s">
        <v>154</v>
      </c>
      <c r="BE136" s="201">
        <f t="shared" si="14"/>
        <v>0</v>
      </c>
      <c r="BF136" s="201">
        <f t="shared" si="15"/>
        <v>0</v>
      </c>
      <c r="BG136" s="201">
        <f t="shared" si="16"/>
        <v>0</v>
      </c>
      <c r="BH136" s="201">
        <f t="shared" si="17"/>
        <v>0</v>
      </c>
      <c r="BI136" s="201">
        <f t="shared" si="18"/>
        <v>0</v>
      </c>
      <c r="BJ136" s="22" t="s">
        <v>82</v>
      </c>
      <c r="BK136" s="201">
        <f t="shared" si="19"/>
        <v>0</v>
      </c>
      <c r="BL136" s="22" t="s">
        <v>236</v>
      </c>
      <c r="BM136" s="22" t="s">
        <v>1316</v>
      </c>
    </row>
    <row r="137" spans="2:65" s="1" customFormat="1" ht="38.25" customHeight="1">
      <c r="B137" s="39"/>
      <c r="C137" s="190" t="s">
        <v>326</v>
      </c>
      <c r="D137" s="190" t="s">
        <v>156</v>
      </c>
      <c r="E137" s="191" t="s">
        <v>1317</v>
      </c>
      <c r="F137" s="192" t="s">
        <v>1318</v>
      </c>
      <c r="G137" s="193" t="s">
        <v>371</v>
      </c>
      <c r="H137" s="194">
        <v>1</v>
      </c>
      <c r="I137" s="195"/>
      <c r="J137" s="196">
        <f t="shared" si="10"/>
        <v>0</v>
      </c>
      <c r="K137" s="192" t="s">
        <v>21</v>
      </c>
      <c r="L137" s="59"/>
      <c r="M137" s="197" t="s">
        <v>21</v>
      </c>
      <c r="N137" s="198" t="s">
        <v>45</v>
      </c>
      <c r="O137" s="40"/>
      <c r="P137" s="199">
        <f t="shared" si="11"/>
        <v>0</v>
      </c>
      <c r="Q137" s="199">
        <v>0.0084</v>
      </c>
      <c r="R137" s="199">
        <f t="shared" si="12"/>
        <v>0.0084</v>
      </c>
      <c r="S137" s="199">
        <v>0</v>
      </c>
      <c r="T137" s="200">
        <f t="shared" si="13"/>
        <v>0</v>
      </c>
      <c r="AR137" s="22" t="s">
        <v>236</v>
      </c>
      <c r="AT137" s="22" t="s">
        <v>156</v>
      </c>
      <c r="AU137" s="22" t="s">
        <v>84</v>
      </c>
      <c r="AY137" s="22" t="s">
        <v>154</v>
      </c>
      <c r="BE137" s="201">
        <f t="shared" si="14"/>
        <v>0</v>
      </c>
      <c r="BF137" s="201">
        <f t="shared" si="15"/>
        <v>0</v>
      </c>
      <c r="BG137" s="201">
        <f t="shared" si="16"/>
        <v>0</v>
      </c>
      <c r="BH137" s="201">
        <f t="shared" si="17"/>
        <v>0</v>
      </c>
      <c r="BI137" s="201">
        <f t="shared" si="18"/>
        <v>0</v>
      </c>
      <c r="BJ137" s="22" t="s">
        <v>82</v>
      </c>
      <c r="BK137" s="201">
        <f t="shared" si="19"/>
        <v>0</v>
      </c>
      <c r="BL137" s="22" t="s">
        <v>236</v>
      </c>
      <c r="BM137" s="22" t="s">
        <v>1319</v>
      </c>
    </row>
    <row r="138" spans="2:65" s="1" customFormat="1" ht="38.25" customHeight="1">
      <c r="B138" s="39"/>
      <c r="C138" s="190" t="s">
        <v>334</v>
      </c>
      <c r="D138" s="190" t="s">
        <v>156</v>
      </c>
      <c r="E138" s="191" t="s">
        <v>1320</v>
      </c>
      <c r="F138" s="192" t="s">
        <v>1321</v>
      </c>
      <c r="G138" s="193" t="s">
        <v>371</v>
      </c>
      <c r="H138" s="194">
        <v>1</v>
      </c>
      <c r="I138" s="195"/>
      <c r="J138" s="196">
        <f t="shared" si="10"/>
        <v>0</v>
      </c>
      <c r="K138" s="192" t="s">
        <v>21</v>
      </c>
      <c r="L138" s="59"/>
      <c r="M138" s="197" t="s">
        <v>21</v>
      </c>
      <c r="N138" s="198" t="s">
        <v>45</v>
      </c>
      <c r="O138" s="40"/>
      <c r="P138" s="199">
        <f t="shared" si="11"/>
        <v>0</v>
      </c>
      <c r="Q138" s="199">
        <v>0.01655</v>
      </c>
      <c r="R138" s="199">
        <f t="shared" si="12"/>
        <v>0.01655</v>
      </c>
      <c r="S138" s="199">
        <v>0</v>
      </c>
      <c r="T138" s="200">
        <f t="shared" si="13"/>
        <v>0</v>
      </c>
      <c r="AR138" s="22" t="s">
        <v>236</v>
      </c>
      <c r="AT138" s="22" t="s">
        <v>156</v>
      </c>
      <c r="AU138" s="22" t="s">
        <v>84</v>
      </c>
      <c r="AY138" s="22" t="s">
        <v>154</v>
      </c>
      <c r="BE138" s="201">
        <f t="shared" si="14"/>
        <v>0</v>
      </c>
      <c r="BF138" s="201">
        <f t="shared" si="15"/>
        <v>0</v>
      </c>
      <c r="BG138" s="201">
        <f t="shared" si="16"/>
        <v>0</v>
      </c>
      <c r="BH138" s="201">
        <f t="shared" si="17"/>
        <v>0</v>
      </c>
      <c r="BI138" s="201">
        <f t="shared" si="18"/>
        <v>0</v>
      </c>
      <c r="BJ138" s="22" t="s">
        <v>82</v>
      </c>
      <c r="BK138" s="201">
        <f t="shared" si="19"/>
        <v>0</v>
      </c>
      <c r="BL138" s="22" t="s">
        <v>236</v>
      </c>
      <c r="BM138" s="22" t="s">
        <v>1322</v>
      </c>
    </row>
    <row r="139" spans="2:65" s="1" customFormat="1" ht="38.25" customHeight="1">
      <c r="B139" s="39"/>
      <c r="C139" s="190" t="s">
        <v>349</v>
      </c>
      <c r="D139" s="190" t="s">
        <v>156</v>
      </c>
      <c r="E139" s="191" t="s">
        <v>1323</v>
      </c>
      <c r="F139" s="192" t="s">
        <v>1324</v>
      </c>
      <c r="G139" s="193" t="s">
        <v>371</v>
      </c>
      <c r="H139" s="194">
        <v>2</v>
      </c>
      <c r="I139" s="195"/>
      <c r="J139" s="196">
        <f t="shared" si="10"/>
        <v>0</v>
      </c>
      <c r="K139" s="192" t="s">
        <v>21</v>
      </c>
      <c r="L139" s="59"/>
      <c r="M139" s="197" t="s">
        <v>21</v>
      </c>
      <c r="N139" s="198" t="s">
        <v>45</v>
      </c>
      <c r="O139" s="40"/>
      <c r="P139" s="199">
        <f t="shared" si="11"/>
        <v>0</v>
      </c>
      <c r="Q139" s="199">
        <v>0.0186</v>
      </c>
      <c r="R139" s="199">
        <f t="shared" si="12"/>
        <v>0.0372</v>
      </c>
      <c r="S139" s="199">
        <v>0</v>
      </c>
      <c r="T139" s="200">
        <f t="shared" si="13"/>
        <v>0</v>
      </c>
      <c r="AR139" s="22" t="s">
        <v>236</v>
      </c>
      <c r="AT139" s="22" t="s">
        <v>156</v>
      </c>
      <c r="AU139" s="22" t="s">
        <v>84</v>
      </c>
      <c r="AY139" s="22" t="s">
        <v>154</v>
      </c>
      <c r="BE139" s="201">
        <f t="shared" si="14"/>
        <v>0</v>
      </c>
      <c r="BF139" s="201">
        <f t="shared" si="15"/>
        <v>0</v>
      </c>
      <c r="BG139" s="201">
        <f t="shared" si="16"/>
        <v>0</v>
      </c>
      <c r="BH139" s="201">
        <f t="shared" si="17"/>
        <v>0</v>
      </c>
      <c r="BI139" s="201">
        <f t="shared" si="18"/>
        <v>0</v>
      </c>
      <c r="BJ139" s="22" t="s">
        <v>82</v>
      </c>
      <c r="BK139" s="201">
        <f t="shared" si="19"/>
        <v>0</v>
      </c>
      <c r="BL139" s="22" t="s">
        <v>236</v>
      </c>
      <c r="BM139" s="22" t="s">
        <v>1325</v>
      </c>
    </row>
    <row r="140" spans="2:65" s="1" customFormat="1" ht="38.25" customHeight="1">
      <c r="B140" s="39"/>
      <c r="C140" s="190" t="s">
        <v>353</v>
      </c>
      <c r="D140" s="190" t="s">
        <v>156</v>
      </c>
      <c r="E140" s="191" t="s">
        <v>1326</v>
      </c>
      <c r="F140" s="192" t="s">
        <v>1327</v>
      </c>
      <c r="G140" s="193" t="s">
        <v>371</v>
      </c>
      <c r="H140" s="194">
        <v>1</v>
      </c>
      <c r="I140" s="195"/>
      <c r="J140" s="196">
        <f t="shared" si="10"/>
        <v>0</v>
      </c>
      <c r="K140" s="192" t="s">
        <v>21</v>
      </c>
      <c r="L140" s="59"/>
      <c r="M140" s="197" t="s">
        <v>21</v>
      </c>
      <c r="N140" s="198" t="s">
        <v>45</v>
      </c>
      <c r="O140" s="40"/>
      <c r="P140" s="199">
        <f t="shared" si="11"/>
        <v>0</v>
      </c>
      <c r="Q140" s="199">
        <v>0.02065</v>
      </c>
      <c r="R140" s="199">
        <f t="shared" si="12"/>
        <v>0.02065</v>
      </c>
      <c r="S140" s="199">
        <v>0</v>
      </c>
      <c r="T140" s="200">
        <f t="shared" si="13"/>
        <v>0</v>
      </c>
      <c r="AR140" s="22" t="s">
        <v>236</v>
      </c>
      <c r="AT140" s="22" t="s">
        <v>156</v>
      </c>
      <c r="AU140" s="22" t="s">
        <v>84</v>
      </c>
      <c r="AY140" s="22" t="s">
        <v>154</v>
      </c>
      <c r="BE140" s="201">
        <f t="shared" si="14"/>
        <v>0</v>
      </c>
      <c r="BF140" s="201">
        <f t="shared" si="15"/>
        <v>0</v>
      </c>
      <c r="BG140" s="201">
        <f t="shared" si="16"/>
        <v>0</v>
      </c>
      <c r="BH140" s="201">
        <f t="shared" si="17"/>
        <v>0</v>
      </c>
      <c r="BI140" s="201">
        <f t="shared" si="18"/>
        <v>0</v>
      </c>
      <c r="BJ140" s="22" t="s">
        <v>82</v>
      </c>
      <c r="BK140" s="201">
        <f t="shared" si="19"/>
        <v>0</v>
      </c>
      <c r="BL140" s="22" t="s">
        <v>236</v>
      </c>
      <c r="BM140" s="22" t="s">
        <v>1328</v>
      </c>
    </row>
    <row r="141" spans="2:65" s="1" customFormat="1" ht="38.25" customHeight="1">
      <c r="B141" s="39"/>
      <c r="C141" s="190" t="s">
        <v>357</v>
      </c>
      <c r="D141" s="190" t="s">
        <v>156</v>
      </c>
      <c r="E141" s="191" t="s">
        <v>1329</v>
      </c>
      <c r="F141" s="192" t="s">
        <v>1330</v>
      </c>
      <c r="G141" s="193" t="s">
        <v>371</v>
      </c>
      <c r="H141" s="194">
        <v>2</v>
      </c>
      <c r="I141" s="195"/>
      <c r="J141" s="196">
        <f t="shared" si="10"/>
        <v>0</v>
      </c>
      <c r="K141" s="192" t="s">
        <v>21</v>
      </c>
      <c r="L141" s="59"/>
      <c r="M141" s="197" t="s">
        <v>21</v>
      </c>
      <c r="N141" s="198" t="s">
        <v>45</v>
      </c>
      <c r="O141" s="40"/>
      <c r="P141" s="199">
        <f t="shared" si="11"/>
        <v>0</v>
      </c>
      <c r="Q141" s="199">
        <v>0.0309</v>
      </c>
      <c r="R141" s="199">
        <f t="shared" si="12"/>
        <v>0.0618</v>
      </c>
      <c r="S141" s="199">
        <v>0</v>
      </c>
      <c r="T141" s="200">
        <f t="shared" si="13"/>
        <v>0</v>
      </c>
      <c r="AR141" s="22" t="s">
        <v>236</v>
      </c>
      <c r="AT141" s="22" t="s">
        <v>156</v>
      </c>
      <c r="AU141" s="22" t="s">
        <v>84</v>
      </c>
      <c r="AY141" s="22" t="s">
        <v>154</v>
      </c>
      <c r="BE141" s="201">
        <f t="shared" si="14"/>
        <v>0</v>
      </c>
      <c r="BF141" s="201">
        <f t="shared" si="15"/>
        <v>0</v>
      </c>
      <c r="BG141" s="201">
        <f t="shared" si="16"/>
        <v>0</v>
      </c>
      <c r="BH141" s="201">
        <f t="shared" si="17"/>
        <v>0</v>
      </c>
      <c r="BI141" s="201">
        <f t="shared" si="18"/>
        <v>0</v>
      </c>
      <c r="BJ141" s="22" t="s">
        <v>82</v>
      </c>
      <c r="BK141" s="201">
        <f t="shared" si="19"/>
        <v>0</v>
      </c>
      <c r="BL141" s="22" t="s">
        <v>236</v>
      </c>
      <c r="BM141" s="22" t="s">
        <v>1331</v>
      </c>
    </row>
    <row r="142" spans="2:65" s="1" customFormat="1" ht="38.25" customHeight="1">
      <c r="B142" s="39"/>
      <c r="C142" s="190" t="s">
        <v>361</v>
      </c>
      <c r="D142" s="190" t="s">
        <v>156</v>
      </c>
      <c r="E142" s="191" t="s">
        <v>1332</v>
      </c>
      <c r="F142" s="192" t="s">
        <v>1333</v>
      </c>
      <c r="G142" s="193" t="s">
        <v>371</v>
      </c>
      <c r="H142" s="194">
        <v>1</v>
      </c>
      <c r="I142" s="195"/>
      <c r="J142" s="196">
        <f t="shared" si="10"/>
        <v>0</v>
      </c>
      <c r="K142" s="192" t="s">
        <v>21</v>
      </c>
      <c r="L142" s="59"/>
      <c r="M142" s="197" t="s">
        <v>21</v>
      </c>
      <c r="N142" s="198" t="s">
        <v>45</v>
      </c>
      <c r="O142" s="40"/>
      <c r="P142" s="199">
        <f t="shared" si="11"/>
        <v>0</v>
      </c>
      <c r="Q142" s="199">
        <v>0.01417</v>
      </c>
      <c r="R142" s="199">
        <f t="shared" si="12"/>
        <v>0.01417</v>
      </c>
      <c r="S142" s="199">
        <v>0</v>
      </c>
      <c r="T142" s="200">
        <f t="shared" si="13"/>
        <v>0</v>
      </c>
      <c r="AR142" s="22" t="s">
        <v>236</v>
      </c>
      <c r="AT142" s="22" t="s">
        <v>156</v>
      </c>
      <c r="AU142" s="22" t="s">
        <v>84</v>
      </c>
      <c r="AY142" s="22" t="s">
        <v>154</v>
      </c>
      <c r="BE142" s="201">
        <f t="shared" si="14"/>
        <v>0</v>
      </c>
      <c r="BF142" s="201">
        <f t="shared" si="15"/>
        <v>0</v>
      </c>
      <c r="BG142" s="201">
        <f t="shared" si="16"/>
        <v>0</v>
      </c>
      <c r="BH142" s="201">
        <f t="shared" si="17"/>
        <v>0</v>
      </c>
      <c r="BI142" s="201">
        <f t="shared" si="18"/>
        <v>0</v>
      </c>
      <c r="BJ142" s="22" t="s">
        <v>82</v>
      </c>
      <c r="BK142" s="201">
        <f t="shared" si="19"/>
        <v>0</v>
      </c>
      <c r="BL142" s="22" t="s">
        <v>236</v>
      </c>
      <c r="BM142" s="22" t="s">
        <v>1334</v>
      </c>
    </row>
    <row r="143" spans="2:65" s="1" customFormat="1" ht="38.25" customHeight="1">
      <c r="B143" s="39"/>
      <c r="C143" s="190" t="s">
        <v>368</v>
      </c>
      <c r="D143" s="190" t="s">
        <v>156</v>
      </c>
      <c r="E143" s="191" t="s">
        <v>1335</v>
      </c>
      <c r="F143" s="192" t="s">
        <v>1336</v>
      </c>
      <c r="G143" s="193" t="s">
        <v>371</v>
      </c>
      <c r="H143" s="194">
        <v>1</v>
      </c>
      <c r="I143" s="195"/>
      <c r="J143" s="196">
        <f t="shared" si="10"/>
        <v>0</v>
      </c>
      <c r="K143" s="192" t="s">
        <v>21</v>
      </c>
      <c r="L143" s="59"/>
      <c r="M143" s="197" t="s">
        <v>21</v>
      </c>
      <c r="N143" s="198" t="s">
        <v>45</v>
      </c>
      <c r="O143" s="40"/>
      <c r="P143" s="199">
        <f t="shared" si="11"/>
        <v>0</v>
      </c>
      <c r="Q143" s="199">
        <v>0.01588</v>
      </c>
      <c r="R143" s="199">
        <f t="shared" si="12"/>
        <v>0.01588</v>
      </c>
      <c r="S143" s="199">
        <v>0</v>
      </c>
      <c r="T143" s="200">
        <f t="shared" si="13"/>
        <v>0</v>
      </c>
      <c r="AR143" s="22" t="s">
        <v>236</v>
      </c>
      <c r="AT143" s="22" t="s">
        <v>156</v>
      </c>
      <c r="AU143" s="22" t="s">
        <v>84</v>
      </c>
      <c r="AY143" s="22" t="s">
        <v>154</v>
      </c>
      <c r="BE143" s="201">
        <f t="shared" si="14"/>
        <v>0</v>
      </c>
      <c r="BF143" s="201">
        <f t="shared" si="15"/>
        <v>0</v>
      </c>
      <c r="BG143" s="201">
        <f t="shared" si="16"/>
        <v>0</v>
      </c>
      <c r="BH143" s="201">
        <f t="shared" si="17"/>
        <v>0</v>
      </c>
      <c r="BI143" s="201">
        <f t="shared" si="18"/>
        <v>0</v>
      </c>
      <c r="BJ143" s="22" t="s">
        <v>82</v>
      </c>
      <c r="BK143" s="201">
        <f t="shared" si="19"/>
        <v>0</v>
      </c>
      <c r="BL143" s="22" t="s">
        <v>236</v>
      </c>
      <c r="BM143" s="22" t="s">
        <v>1337</v>
      </c>
    </row>
    <row r="144" spans="2:65" s="1" customFormat="1" ht="38.25" customHeight="1">
      <c r="B144" s="39"/>
      <c r="C144" s="190" t="s">
        <v>373</v>
      </c>
      <c r="D144" s="190" t="s">
        <v>156</v>
      </c>
      <c r="E144" s="191" t="s">
        <v>1338</v>
      </c>
      <c r="F144" s="192" t="s">
        <v>1339</v>
      </c>
      <c r="G144" s="193" t="s">
        <v>371</v>
      </c>
      <c r="H144" s="194">
        <v>3</v>
      </c>
      <c r="I144" s="195"/>
      <c r="J144" s="196">
        <f t="shared" si="10"/>
        <v>0</v>
      </c>
      <c r="K144" s="192" t="s">
        <v>21</v>
      </c>
      <c r="L144" s="59"/>
      <c r="M144" s="197" t="s">
        <v>21</v>
      </c>
      <c r="N144" s="198" t="s">
        <v>45</v>
      </c>
      <c r="O144" s="40"/>
      <c r="P144" s="199">
        <f t="shared" si="11"/>
        <v>0</v>
      </c>
      <c r="Q144" s="199">
        <v>0.0351</v>
      </c>
      <c r="R144" s="199">
        <f t="shared" si="12"/>
        <v>0.1053</v>
      </c>
      <c r="S144" s="199">
        <v>0</v>
      </c>
      <c r="T144" s="200">
        <f t="shared" si="13"/>
        <v>0</v>
      </c>
      <c r="AR144" s="22" t="s">
        <v>236</v>
      </c>
      <c r="AT144" s="22" t="s">
        <v>156</v>
      </c>
      <c r="AU144" s="22" t="s">
        <v>84</v>
      </c>
      <c r="AY144" s="22" t="s">
        <v>154</v>
      </c>
      <c r="BE144" s="201">
        <f t="shared" si="14"/>
        <v>0</v>
      </c>
      <c r="BF144" s="201">
        <f t="shared" si="15"/>
        <v>0</v>
      </c>
      <c r="BG144" s="201">
        <f t="shared" si="16"/>
        <v>0</v>
      </c>
      <c r="BH144" s="201">
        <f t="shared" si="17"/>
        <v>0</v>
      </c>
      <c r="BI144" s="201">
        <f t="shared" si="18"/>
        <v>0</v>
      </c>
      <c r="BJ144" s="22" t="s">
        <v>82</v>
      </c>
      <c r="BK144" s="201">
        <f t="shared" si="19"/>
        <v>0</v>
      </c>
      <c r="BL144" s="22" t="s">
        <v>236</v>
      </c>
      <c r="BM144" s="22" t="s">
        <v>1340</v>
      </c>
    </row>
    <row r="145" spans="2:65" s="1" customFormat="1" ht="38.25" customHeight="1">
      <c r="B145" s="39"/>
      <c r="C145" s="190" t="s">
        <v>382</v>
      </c>
      <c r="D145" s="190" t="s">
        <v>156</v>
      </c>
      <c r="E145" s="191" t="s">
        <v>1341</v>
      </c>
      <c r="F145" s="192" t="s">
        <v>1342</v>
      </c>
      <c r="G145" s="193" t="s">
        <v>371</v>
      </c>
      <c r="H145" s="194">
        <v>2</v>
      </c>
      <c r="I145" s="195"/>
      <c r="J145" s="196">
        <f t="shared" si="10"/>
        <v>0</v>
      </c>
      <c r="K145" s="192" t="s">
        <v>21</v>
      </c>
      <c r="L145" s="59"/>
      <c r="M145" s="197" t="s">
        <v>21</v>
      </c>
      <c r="N145" s="198" t="s">
        <v>45</v>
      </c>
      <c r="O145" s="40"/>
      <c r="P145" s="199">
        <f t="shared" si="11"/>
        <v>0</v>
      </c>
      <c r="Q145" s="199">
        <v>0.068</v>
      </c>
      <c r="R145" s="199">
        <f t="shared" si="12"/>
        <v>0.136</v>
      </c>
      <c r="S145" s="199">
        <v>0</v>
      </c>
      <c r="T145" s="200">
        <f t="shared" si="13"/>
        <v>0</v>
      </c>
      <c r="AR145" s="22" t="s">
        <v>236</v>
      </c>
      <c r="AT145" s="22" t="s">
        <v>156</v>
      </c>
      <c r="AU145" s="22" t="s">
        <v>84</v>
      </c>
      <c r="AY145" s="22" t="s">
        <v>154</v>
      </c>
      <c r="BE145" s="201">
        <f t="shared" si="14"/>
        <v>0</v>
      </c>
      <c r="BF145" s="201">
        <f t="shared" si="15"/>
        <v>0</v>
      </c>
      <c r="BG145" s="201">
        <f t="shared" si="16"/>
        <v>0</v>
      </c>
      <c r="BH145" s="201">
        <f t="shared" si="17"/>
        <v>0</v>
      </c>
      <c r="BI145" s="201">
        <f t="shared" si="18"/>
        <v>0</v>
      </c>
      <c r="BJ145" s="22" t="s">
        <v>82</v>
      </c>
      <c r="BK145" s="201">
        <f t="shared" si="19"/>
        <v>0</v>
      </c>
      <c r="BL145" s="22" t="s">
        <v>236</v>
      </c>
      <c r="BM145" s="22" t="s">
        <v>1343</v>
      </c>
    </row>
    <row r="146" spans="2:65" s="1" customFormat="1" ht="38.25" customHeight="1">
      <c r="B146" s="39"/>
      <c r="C146" s="190" t="s">
        <v>387</v>
      </c>
      <c r="D146" s="190" t="s">
        <v>156</v>
      </c>
      <c r="E146" s="191" t="s">
        <v>1344</v>
      </c>
      <c r="F146" s="192" t="s">
        <v>1345</v>
      </c>
      <c r="G146" s="193" t="s">
        <v>371</v>
      </c>
      <c r="H146" s="194">
        <v>2</v>
      </c>
      <c r="I146" s="195"/>
      <c r="J146" s="196">
        <f t="shared" si="10"/>
        <v>0</v>
      </c>
      <c r="K146" s="192" t="s">
        <v>21</v>
      </c>
      <c r="L146" s="59"/>
      <c r="M146" s="197" t="s">
        <v>21</v>
      </c>
      <c r="N146" s="198" t="s">
        <v>45</v>
      </c>
      <c r="O146" s="40"/>
      <c r="P146" s="199">
        <f t="shared" si="11"/>
        <v>0</v>
      </c>
      <c r="Q146" s="199">
        <v>0.0348</v>
      </c>
      <c r="R146" s="199">
        <f t="shared" si="12"/>
        <v>0.0696</v>
      </c>
      <c r="S146" s="199">
        <v>0</v>
      </c>
      <c r="T146" s="200">
        <f t="shared" si="13"/>
        <v>0</v>
      </c>
      <c r="AR146" s="22" t="s">
        <v>236</v>
      </c>
      <c r="AT146" s="22" t="s">
        <v>156</v>
      </c>
      <c r="AU146" s="22" t="s">
        <v>84</v>
      </c>
      <c r="AY146" s="22" t="s">
        <v>154</v>
      </c>
      <c r="BE146" s="201">
        <f t="shared" si="14"/>
        <v>0</v>
      </c>
      <c r="BF146" s="201">
        <f t="shared" si="15"/>
        <v>0</v>
      </c>
      <c r="BG146" s="201">
        <f t="shared" si="16"/>
        <v>0</v>
      </c>
      <c r="BH146" s="201">
        <f t="shared" si="17"/>
        <v>0</v>
      </c>
      <c r="BI146" s="201">
        <f t="shared" si="18"/>
        <v>0</v>
      </c>
      <c r="BJ146" s="22" t="s">
        <v>82</v>
      </c>
      <c r="BK146" s="201">
        <f t="shared" si="19"/>
        <v>0</v>
      </c>
      <c r="BL146" s="22" t="s">
        <v>236</v>
      </c>
      <c r="BM146" s="22" t="s">
        <v>1346</v>
      </c>
    </row>
    <row r="147" spans="2:65" s="1" customFormat="1" ht="38.25" customHeight="1">
      <c r="B147" s="39"/>
      <c r="C147" s="190" t="s">
        <v>391</v>
      </c>
      <c r="D147" s="190" t="s">
        <v>156</v>
      </c>
      <c r="E147" s="191" t="s">
        <v>1347</v>
      </c>
      <c r="F147" s="192" t="s">
        <v>1348</v>
      </c>
      <c r="G147" s="193" t="s">
        <v>223</v>
      </c>
      <c r="H147" s="194">
        <v>0.535</v>
      </c>
      <c r="I147" s="195"/>
      <c r="J147" s="196">
        <f t="shared" si="10"/>
        <v>0</v>
      </c>
      <c r="K147" s="192" t="s">
        <v>160</v>
      </c>
      <c r="L147" s="59"/>
      <c r="M147" s="197" t="s">
        <v>21</v>
      </c>
      <c r="N147" s="198" t="s">
        <v>45</v>
      </c>
      <c r="O147" s="40"/>
      <c r="P147" s="199">
        <f t="shared" si="11"/>
        <v>0</v>
      </c>
      <c r="Q147" s="199">
        <v>0</v>
      </c>
      <c r="R147" s="199">
        <f t="shared" si="12"/>
        <v>0</v>
      </c>
      <c r="S147" s="199">
        <v>0</v>
      </c>
      <c r="T147" s="200">
        <f t="shared" si="13"/>
        <v>0</v>
      </c>
      <c r="AR147" s="22" t="s">
        <v>236</v>
      </c>
      <c r="AT147" s="22" t="s">
        <v>156</v>
      </c>
      <c r="AU147" s="22" t="s">
        <v>84</v>
      </c>
      <c r="AY147" s="22" t="s">
        <v>154</v>
      </c>
      <c r="BE147" s="201">
        <f t="shared" si="14"/>
        <v>0</v>
      </c>
      <c r="BF147" s="201">
        <f t="shared" si="15"/>
        <v>0</v>
      </c>
      <c r="BG147" s="201">
        <f t="shared" si="16"/>
        <v>0</v>
      </c>
      <c r="BH147" s="201">
        <f t="shared" si="17"/>
        <v>0</v>
      </c>
      <c r="BI147" s="201">
        <f t="shared" si="18"/>
        <v>0</v>
      </c>
      <c r="BJ147" s="22" t="s">
        <v>82</v>
      </c>
      <c r="BK147" s="201">
        <f t="shared" si="19"/>
        <v>0</v>
      </c>
      <c r="BL147" s="22" t="s">
        <v>236</v>
      </c>
      <c r="BM147" s="22" t="s">
        <v>1349</v>
      </c>
    </row>
    <row r="148" spans="2:63" s="10" customFormat="1" ht="37.35" customHeight="1">
      <c r="B148" s="174"/>
      <c r="C148" s="175"/>
      <c r="D148" s="176" t="s">
        <v>73</v>
      </c>
      <c r="E148" s="177" t="s">
        <v>952</v>
      </c>
      <c r="F148" s="177" t="s">
        <v>953</v>
      </c>
      <c r="G148" s="175"/>
      <c r="H148" s="175"/>
      <c r="I148" s="178"/>
      <c r="J148" s="179">
        <f>BK148</f>
        <v>0</v>
      </c>
      <c r="K148" s="175"/>
      <c r="L148" s="180"/>
      <c r="M148" s="181"/>
      <c r="N148" s="182"/>
      <c r="O148" s="182"/>
      <c r="P148" s="183">
        <f>P149+P152+P154</f>
        <v>0</v>
      </c>
      <c r="Q148" s="182"/>
      <c r="R148" s="183">
        <f>R149+R152+R154</f>
        <v>0</v>
      </c>
      <c r="S148" s="182"/>
      <c r="T148" s="184">
        <f>T149+T152+T154</f>
        <v>0</v>
      </c>
      <c r="AR148" s="185" t="s">
        <v>181</v>
      </c>
      <c r="AT148" s="186" t="s">
        <v>73</v>
      </c>
      <c r="AU148" s="186" t="s">
        <v>74</v>
      </c>
      <c r="AY148" s="185" t="s">
        <v>154</v>
      </c>
      <c r="BK148" s="187">
        <f>BK149+BK152+BK154</f>
        <v>0</v>
      </c>
    </row>
    <row r="149" spans="2:63" s="10" customFormat="1" ht="19.9" customHeight="1">
      <c r="B149" s="174"/>
      <c r="C149" s="175"/>
      <c r="D149" s="176" t="s">
        <v>73</v>
      </c>
      <c r="E149" s="188" t="s">
        <v>954</v>
      </c>
      <c r="F149" s="188" t="s">
        <v>955</v>
      </c>
      <c r="G149" s="175"/>
      <c r="H149" s="175"/>
      <c r="I149" s="178"/>
      <c r="J149" s="189">
        <f>BK149</f>
        <v>0</v>
      </c>
      <c r="K149" s="175"/>
      <c r="L149" s="180"/>
      <c r="M149" s="181"/>
      <c r="N149" s="182"/>
      <c r="O149" s="182"/>
      <c r="P149" s="183">
        <f>SUM(P150:P151)</f>
        <v>0</v>
      </c>
      <c r="Q149" s="182"/>
      <c r="R149" s="183">
        <f>SUM(R150:R151)</f>
        <v>0</v>
      </c>
      <c r="S149" s="182"/>
      <c r="T149" s="184">
        <f>SUM(T150:T151)</f>
        <v>0</v>
      </c>
      <c r="AR149" s="185" t="s">
        <v>181</v>
      </c>
      <c r="AT149" s="186" t="s">
        <v>73</v>
      </c>
      <c r="AU149" s="186" t="s">
        <v>82</v>
      </c>
      <c r="AY149" s="185" t="s">
        <v>154</v>
      </c>
      <c r="BK149" s="187">
        <f>SUM(BK150:BK151)</f>
        <v>0</v>
      </c>
    </row>
    <row r="150" spans="2:65" s="1" customFormat="1" ht="16.5" customHeight="1">
      <c r="B150" s="39"/>
      <c r="C150" s="190" t="s">
        <v>395</v>
      </c>
      <c r="D150" s="190" t="s">
        <v>156</v>
      </c>
      <c r="E150" s="191" t="s">
        <v>957</v>
      </c>
      <c r="F150" s="192" t="s">
        <v>958</v>
      </c>
      <c r="G150" s="193" t="s">
        <v>303</v>
      </c>
      <c r="H150" s="194">
        <v>1</v>
      </c>
      <c r="I150" s="195"/>
      <c r="J150" s="196">
        <f>ROUND(I150*H150,2)</f>
        <v>0</v>
      </c>
      <c r="K150" s="192" t="s">
        <v>959</v>
      </c>
      <c r="L150" s="59"/>
      <c r="M150" s="197" t="s">
        <v>21</v>
      </c>
      <c r="N150" s="198" t="s">
        <v>45</v>
      </c>
      <c r="O150" s="40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AR150" s="22" t="s">
        <v>960</v>
      </c>
      <c r="AT150" s="22" t="s">
        <v>156</v>
      </c>
      <c r="AU150" s="22" t="s">
        <v>84</v>
      </c>
      <c r="AY150" s="22" t="s">
        <v>154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2" t="s">
        <v>82</v>
      </c>
      <c r="BK150" s="201">
        <f>ROUND(I150*H150,2)</f>
        <v>0</v>
      </c>
      <c r="BL150" s="22" t="s">
        <v>960</v>
      </c>
      <c r="BM150" s="22" t="s">
        <v>1350</v>
      </c>
    </row>
    <row r="151" spans="2:65" s="1" customFormat="1" ht="25.5" customHeight="1">
      <c r="B151" s="39"/>
      <c r="C151" s="190" t="s">
        <v>400</v>
      </c>
      <c r="D151" s="190" t="s">
        <v>156</v>
      </c>
      <c r="E151" s="191" t="s">
        <v>963</v>
      </c>
      <c r="F151" s="192" t="s">
        <v>964</v>
      </c>
      <c r="G151" s="193" t="s">
        <v>303</v>
      </c>
      <c r="H151" s="194">
        <v>1</v>
      </c>
      <c r="I151" s="195"/>
      <c r="J151" s="196">
        <f>ROUND(I151*H151,2)</f>
        <v>0</v>
      </c>
      <c r="K151" s="192" t="s">
        <v>959</v>
      </c>
      <c r="L151" s="59"/>
      <c r="M151" s="197" t="s">
        <v>21</v>
      </c>
      <c r="N151" s="198" t="s">
        <v>45</v>
      </c>
      <c r="O151" s="40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AR151" s="22" t="s">
        <v>960</v>
      </c>
      <c r="AT151" s="22" t="s">
        <v>156</v>
      </c>
      <c r="AU151" s="22" t="s">
        <v>84</v>
      </c>
      <c r="AY151" s="22" t="s">
        <v>154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2" t="s">
        <v>82</v>
      </c>
      <c r="BK151" s="201">
        <f>ROUND(I151*H151,2)</f>
        <v>0</v>
      </c>
      <c r="BL151" s="22" t="s">
        <v>960</v>
      </c>
      <c r="BM151" s="22" t="s">
        <v>1351</v>
      </c>
    </row>
    <row r="152" spans="2:63" s="10" customFormat="1" ht="29.85" customHeight="1">
      <c r="B152" s="174"/>
      <c r="C152" s="175"/>
      <c r="D152" s="176" t="s">
        <v>73</v>
      </c>
      <c r="E152" s="188" t="s">
        <v>966</v>
      </c>
      <c r="F152" s="188" t="s">
        <v>967</v>
      </c>
      <c r="G152" s="175"/>
      <c r="H152" s="175"/>
      <c r="I152" s="178"/>
      <c r="J152" s="189">
        <f>BK152</f>
        <v>0</v>
      </c>
      <c r="K152" s="175"/>
      <c r="L152" s="180"/>
      <c r="M152" s="181"/>
      <c r="N152" s="182"/>
      <c r="O152" s="182"/>
      <c r="P152" s="183">
        <f>P153</f>
        <v>0</v>
      </c>
      <c r="Q152" s="182"/>
      <c r="R152" s="183">
        <f>R153</f>
        <v>0</v>
      </c>
      <c r="S152" s="182"/>
      <c r="T152" s="184">
        <f>T153</f>
        <v>0</v>
      </c>
      <c r="AR152" s="185" t="s">
        <v>181</v>
      </c>
      <c r="AT152" s="186" t="s">
        <v>73</v>
      </c>
      <c r="AU152" s="186" t="s">
        <v>82</v>
      </c>
      <c r="AY152" s="185" t="s">
        <v>154</v>
      </c>
      <c r="BK152" s="187">
        <f>BK153</f>
        <v>0</v>
      </c>
    </row>
    <row r="153" spans="2:65" s="1" customFormat="1" ht="38.25" customHeight="1">
      <c r="B153" s="39"/>
      <c r="C153" s="190" t="s">
        <v>405</v>
      </c>
      <c r="D153" s="190" t="s">
        <v>156</v>
      </c>
      <c r="E153" s="191" t="s">
        <v>969</v>
      </c>
      <c r="F153" s="192" t="s">
        <v>1222</v>
      </c>
      <c r="G153" s="193" t="s">
        <v>303</v>
      </c>
      <c r="H153" s="194">
        <v>1</v>
      </c>
      <c r="I153" s="195"/>
      <c r="J153" s="196">
        <f>ROUND(I153*H153,2)</f>
        <v>0</v>
      </c>
      <c r="K153" s="192" t="s">
        <v>959</v>
      </c>
      <c r="L153" s="59"/>
      <c r="M153" s="197" t="s">
        <v>21</v>
      </c>
      <c r="N153" s="198" t="s">
        <v>45</v>
      </c>
      <c r="O153" s="40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AR153" s="22" t="s">
        <v>960</v>
      </c>
      <c r="AT153" s="22" t="s">
        <v>156</v>
      </c>
      <c r="AU153" s="22" t="s">
        <v>84</v>
      </c>
      <c r="AY153" s="22" t="s">
        <v>154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2" t="s">
        <v>82</v>
      </c>
      <c r="BK153" s="201">
        <f>ROUND(I153*H153,2)</f>
        <v>0</v>
      </c>
      <c r="BL153" s="22" t="s">
        <v>960</v>
      </c>
      <c r="BM153" s="22" t="s">
        <v>1352</v>
      </c>
    </row>
    <row r="154" spans="2:63" s="10" customFormat="1" ht="29.85" customHeight="1">
      <c r="B154" s="174"/>
      <c r="C154" s="175"/>
      <c r="D154" s="176" t="s">
        <v>73</v>
      </c>
      <c r="E154" s="188" t="s">
        <v>978</v>
      </c>
      <c r="F154" s="188" t="s">
        <v>979</v>
      </c>
      <c r="G154" s="175"/>
      <c r="H154" s="175"/>
      <c r="I154" s="178"/>
      <c r="J154" s="189">
        <f>BK154</f>
        <v>0</v>
      </c>
      <c r="K154" s="175"/>
      <c r="L154" s="180"/>
      <c r="M154" s="181"/>
      <c r="N154" s="182"/>
      <c r="O154" s="182"/>
      <c r="P154" s="183">
        <f>P155</f>
        <v>0</v>
      </c>
      <c r="Q154" s="182"/>
      <c r="R154" s="183">
        <f>R155</f>
        <v>0</v>
      </c>
      <c r="S154" s="182"/>
      <c r="T154" s="184">
        <f>T155</f>
        <v>0</v>
      </c>
      <c r="AR154" s="185" t="s">
        <v>181</v>
      </c>
      <c r="AT154" s="186" t="s">
        <v>73</v>
      </c>
      <c r="AU154" s="186" t="s">
        <v>82</v>
      </c>
      <c r="AY154" s="185" t="s">
        <v>154</v>
      </c>
      <c r="BK154" s="187">
        <f>BK155</f>
        <v>0</v>
      </c>
    </row>
    <row r="155" spans="2:65" s="1" customFormat="1" ht="25.5" customHeight="1">
      <c r="B155" s="39"/>
      <c r="C155" s="190" t="s">
        <v>411</v>
      </c>
      <c r="D155" s="190" t="s">
        <v>156</v>
      </c>
      <c r="E155" s="191" t="s">
        <v>981</v>
      </c>
      <c r="F155" s="192" t="s">
        <v>982</v>
      </c>
      <c r="G155" s="193" t="s">
        <v>303</v>
      </c>
      <c r="H155" s="194">
        <v>1</v>
      </c>
      <c r="I155" s="195"/>
      <c r="J155" s="196">
        <f>ROUND(I155*H155,2)</f>
        <v>0</v>
      </c>
      <c r="K155" s="192" t="s">
        <v>959</v>
      </c>
      <c r="L155" s="59"/>
      <c r="M155" s="197" t="s">
        <v>21</v>
      </c>
      <c r="N155" s="235" t="s">
        <v>45</v>
      </c>
      <c r="O155" s="236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AR155" s="22" t="s">
        <v>960</v>
      </c>
      <c r="AT155" s="22" t="s">
        <v>156</v>
      </c>
      <c r="AU155" s="22" t="s">
        <v>84</v>
      </c>
      <c r="AY155" s="22" t="s">
        <v>154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2" t="s">
        <v>82</v>
      </c>
      <c r="BK155" s="201">
        <f>ROUND(I155*H155,2)</f>
        <v>0</v>
      </c>
      <c r="BL155" s="22" t="s">
        <v>960</v>
      </c>
      <c r="BM155" s="22" t="s">
        <v>1353</v>
      </c>
    </row>
    <row r="156" spans="2:12" s="1" customFormat="1" ht="6.95" customHeight="1">
      <c r="B156" s="54"/>
      <c r="C156" s="55"/>
      <c r="D156" s="55"/>
      <c r="E156" s="55"/>
      <c r="F156" s="55"/>
      <c r="G156" s="55"/>
      <c r="H156" s="55"/>
      <c r="I156" s="137"/>
      <c r="J156" s="55"/>
      <c r="K156" s="55"/>
      <c r="L156" s="59"/>
    </row>
  </sheetData>
  <sheetProtection algorithmName="SHA-512" hashValue="BLRN4qki+4V+kVxX4mMrNGbSYf7Dck0KMjKWKLed6H3/XsFKx7FQUX19viUBBBOshdYAgpi6xxCOScywthFj6Q==" saltValue="98UuCxBKSPDawOPqBhOzRj7/lnSCOcRNwbCChCxgYQ+nmF57hCrEDgxDFKIgEqHzGsecpjmL1n4b92Z84WxE2A==" spinCount="100000" sheet="1" objects="1" scenarios="1" formatColumns="0" formatRows="0" autoFilter="0"/>
  <autoFilter ref="C88:K155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63" t="s">
        <v>98</v>
      </c>
      <c r="H1" s="363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2" t="s">
        <v>93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55" t="str">
        <f>'Rekapitulace stavby'!K6</f>
        <v>Rekonstrukce a přístavba objektu na st.p.č. 4069/11, k.ú. Chomutov I.</v>
      </c>
      <c r="F7" s="356"/>
      <c r="G7" s="356"/>
      <c r="H7" s="356"/>
      <c r="I7" s="115"/>
      <c r="J7" s="27"/>
      <c r="K7" s="29"/>
    </row>
    <row r="8" spans="2:11" s="1" customFormat="1" ht="13.5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57" t="s">
        <v>1354</v>
      </c>
      <c r="F9" s="358"/>
      <c r="G9" s="358"/>
      <c r="H9" s="358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25. 5. 2018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34</v>
      </c>
      <c r="K20" s="43"/>
    </row>
    <row r="21" spans="2:11" s="1" customFormat="1" ht="18" customHeight="1">
      <c r="B21" s="39"/>
      <c r="C21" s="40"/>
      <c r="D21" s="40"/>
      <c r="E21" s="33" t="s">
        <v>35</v>
      </c>
      <c r="F21" s="40"/>
      <c r="G21" s="40"/>
      <c r="H21" s="40"/>
      <c r="I21" s="117" t="s">
        <v>30</v>
      </c>
      <c r="J21" s="33" t="s">
        <v>36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4" t="s">
        <v>21</v>
      </c>
      <c r="F24" s="324"/>
      <c r="G24" s="324"/>
      <c r="H24" s="32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40</v>
      </c>
      <c r="E27" s="40"/>
      <c r="F27" s="40"/>
      <c r="G27" s="40"/>
      <c r="H27" s="40"/>
      <c r="I27" s="116"/>
      <c r="J27" s="126">
        <f>ROUND(J87,2)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27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28">
        <f>ROUND(SUM(BE87:BE143),2)</f>
        <v>0</v>
      </c>
      <c r="G30" s="40"/>
      <c r="H30" s="40"/>
      <c r="I30" s="129">
        <v>0.21</v>
      </c>
      <c r="J30" s="128">
        <f>ROUND(ROUND((SUM(BE87:BE143)),2)*I30,2)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28">
        <f>ROUND(SUM(BF87:BF143),2)</f>
        <v>0</v>
      </c>
      <c r="G31" s="40"/>
      <c r="H31" s="40"/>
      <c r="I31" s="129">
        <v>0.15</v>
      </c>
      <c r="J31" s="128">
        <f>ROUND(ROUND((SUM(BF87:BF143)),2)*I31,2)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28">
        <f>ROUND(SUM(BG87:BG143),2)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28">
        <f>ROUND(SUM(BH87:BH143),2)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28">
        <f>ROUND(SUM(BI87:BI143),2)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50</v>
      </c>
      <c r="E36" s="77"/>
      <c r="F36" s="77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105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5" t="str">
        <f>E7</f>
        <v>Rekonstrukce a přístavba objektu na st.p.č. 4069/11, k.ú. Chomutov I.</v>
      </c>
      <c r="F45" s="356"/>
      <c r="G45" s="356"/>
      <c r="H45" s="356"/>
      <c r="I45" s="116"/>
      <c r="J45" s="40"/>
      <c r="K45" s="43"/>
    </row>
    <row r="46" spans="2:11" s="1" customFormat="1" ht="14.45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7" t="str">
        <f>E9</f>
        <v>SO04 - Vzduchotechnika</v>
      </c>
      <c r="F47" s="358"/>
      <c r="G47" s="358"/>
      <c r="H47" s="358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Chomutov</v>
      </c>
      <c r="G49" s="40"/>
      <c r="H49" s="40"/>
      <c r="I49" s="117" t="s">
        <v>25</v>
      </c>
      <c r="J49" s="118" t="str">
        <f>IF(J12="","",J12)</f>
        <v>25. 5. 2018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>Město Chomutov</v>
      </c>
      <c r="G51" s="40"/>
      <c r="H51" s="40"/>
      <c r="I51" s="117" t="s">
        <v>33</v>
      </c>
      <c r="J51" s="324" t="str">
        <f>E21</f>
        <v>SM - PROJEKT spol. s.r.o.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35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106</v>
      </c>
      <c r="D54" s="130"/>
      <c r="E54" s="130"/>
      <c r="F54" s="130"/>
      <c r="G54" s="130"/>
      <c r="H54" s="130"/>
      <c r="I54" s="143"/>
      <c r="J54" s="144" t="s">
        <v>107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108</v>
      </c>
      <c r="D56" s="40"/>
      <c r="E56" s="40"/>
      <c r="F56" s="40"/>
      <c r="G56" s="40"/>
      <c r="H56" s="40"/>
      <c r="I56" s="116"/>
      <c r="J56" s="126">
        <f>J87</f>
        <v>0</v>
      </c>
      <c r="K56" s="43"/>
      <c r="AU56" s="22" t="s">
        <v>109</v>
      </c>
    </row>
    <row r="57" spans="2:11" s="7" customFormat="1" ht="24.95" customHeight="1">
      <c r="B57" s="147"/>
      <c r="C57" s="148"/>
      <c r="D57" s="149" t="s">
        <v>110</v>
      </c>
      <c r="E57" s="150"/>
      <c r="F57" s="150"/>
      <c r="G57" s="150"/>
      <c r="H57" s="150"/>
      <c r="I57" s="151"/>
      <c r="J57" s="152">
        <f>J88</f>
        <v>0</v>
      </c>
      <c r="K57" s="153"/>
    </row>
    <row r="58" spans="2:11" s="8" customFormat="1" ht="19.9" customHeight="1">
      <c r="B58" s="154"/>
      <c r="C58" s="155"/>
      <c r="D58" s="156" t="s">
        <v>117</v>
      </c>
      <c r="E58" s="157"/>
      <c r="F58" s="157"/>
      <c r="G58" s="157"/>
      <c r="H58" s="157"/>
      <c r="I58" s="158"/>
      <c r="J58" s="159">
        <f>J89</f>
        <v>0</v>
      </c>
      <c r="K58" s="160"/>
    </row>
    <row r="59" spans="2:11" s="8" customFormat="1" ht="19.9" customHeight="1">
      <c r="B59" s="154"/>
      <c r="C59" s="155"/>
      <c r="D59" s="156" t="s">
        <v>118</v>
      </c>
      <c r="E59" s="157"/>
      <c r="F59" s="157"/>
      <c r="G59" s="157"/>
      <c r="H59" s="157"/>
      <c r="I59" s="158"/>
      <c r="J59" s="159">
        <f>J94</f>
        <v>0</v>
      </c>
      <c r="K59" s="160"/>
    </row>
    <row r="60" spans="2:11" s="7" customFormat="1" ht="24.95" customHeight="1">
      <c r="B60" s="147"/>
      <c r="C60" s="148"/>
      <c r="D60" s="149" t="s">
        <v>120</v>
      </c>
      <c r="E60" s="150"/>
      <c r="F60" s="150"/>
      <c r="G60" s="150"/>
      <c r="H60" s="150"/>
      <c r="I60" s="151"/>
      <c r="J60" s="152">
        <f>J99</f>
        <v>0</v>
      </c>
      <c r="K60" s="153"/>
    </row>
    <row r="61" spans="2:11" s="8" customFormat="1" ht="19.9" customHeight="1">
      <c r="B61" s="154"/>
      <c r="C61" s="155"/>
      <c r="D61" s="156" t="s">
        <v>1355</v>
      </c>
      <c r="E61" s="157"/>
      <c r="F61" s="157"/>
      <c r="G61" s="157"/>
      <c r="H61" s="157"/>
      <c r="I61" s="158"/>
      <c r="J61" s="159">
        <f>J100</f>
        <v>0</v>
      </c>
      <c r="K61" s="160"/>
    </row>
    <row r="62" spans="2:11" s="7" customFormat="1" ht="24.95" customHeight="1">
      <c r="B62" s="147"/>
      <c r="C62" s="148"/>
      <c r="D62" s="149" t="s">
        <v>1356</v>
      </c>
      <c r="E62" s="150"/>
      <c r="F62" s="150"/>
      <c r="G62" s="150"/>
      <c r="H62" s="150"/>
      <c r="I62" s="151"/>
      <c r="J62" s="152">
        <f>J104</f>
        <v>0</v>
      </c>
      <c r="K62" s="153"/>
    </row>
    <row r="63" spans="2:11" s="8" customFormat="1" ht="19.9" customHeight="1">
      <c r="B63" s="154"/>
      <c r="C63" s="155"/>
      <c r="D63" s="156" t="s">
        <v>1357</v>
      </c>
      <c r="E63" s="157"/>
      <c r="F63" s="157"/>
      <c r="G63" s="157"/>
      <c r="H63" s="157"/>
      <c r="I63" s="158"/>
      <c r="J63" s="159">
        <f>J105</f>
        <v>0</v>
      </c>
      <c r="K63" s="160"/>
    </row>
    <row r="64" spans="2:11" s="7" customFormat="1" ht="24.95" customHeight="1">
      <c r="B64" s="147"/>
      <c r="C64" s="148"/>
      <c r="D64" s="149" t="s">
        <v>133</v>
      </c>
      <c r="E64" s="150"/>
      <c r="F64" s="150"/>
      <c r="G64" s="150"/>
      <c r="H64" s="150"/>
      <c r="I64" s="151"/>
      <c r="J64" s="152">
        <f>J136</f>
        <v>0</v>
      </c>
      <c r="K64" s="153"/>
    </row>
    <row r="65" spans="2:11" s="8" customFormat="1" ht="19.9" customHeight="1">
      <c r="B65" s="154"/>
      <c r="C65" s="155"/>
      <c r="D65" s="156" t="s">
        <v>134</v>
      </c>
      <c r="E65" s="157"/>
      <c r="F65" s="157"/>
      <c r="G65" s="157"/>
      <c r="H65" s="157"/>
      <c r="I65" s="158"/>
      <c r="J65" s="159">
        <f>J137</f>
        <v>0</v>
      </c>
      <c r="K65" s="160"/>
    </row>
    <row r="66" spans="2:11" s="8" customFormat="1" ht="19.9" customHeight="1">
      <c r="B66" s="154"/>
      <c r="C66" s="155"/>
      <c r="D66" s="156" t="s">
        <v>135</v>
      </c>
      <c r="E66" s="157"/>
      <c r="F66" s="157"/>
      <c r="G66" s="157"/>
      <c r="H66" s="157"/>
      <c r="I66" s="158"/>
      <c r="J66" s="159">
        <f>J140</f>
        <v>0</v>
      </c>
      <c r="K66" s="160"/>
    </row>
    <row r="67" spans="2:11" s="8" customFormat="1" ht="19.9" customHeight="1">
      <c r="B67" s="154"/>
      <c r="C67" s="155"/>
      <c r="D67" s="156" t="s">
        <v>137</v>
      </c>
      <c r="E67" s="157"/>
      <c r="F67" s="157"/>
      <c r="G67" s="157"/>
      <c r="H67" s="157"/>
      <c r="I67" s="158"/>
      <c r="J67" s="159">
        <f>J142</f>
        <v>0</v>
      </c>
      <c r="K67" s="160"/>
    </row>
    <row r="68" spans="2:11" s="1" customFormat="1" ht="21.75" customHeight="1">
      <c r="B68" s="39"/>
      <c r="C68" s="40"/>
      <c r="D68" s="40"/>
      <c r="E68" s="40"/>
      <c r="F68" s="40"/>
      <c r="G68" s="40"/>
      <c r="H68" s="40"/>
      <c r="I68" s="116"/>
      <c r="J68" s="40"/>
      <c r="K68" s="43"/>
    </row>
    <row r="69" spans="2:11" s="1" customFormat="1" ht="6.95" customHeight="1">
      <c r="B69" s="54"/>
      <c r="C69" s="55"/>
      <c r="D69" s="55"/>
      <c r="E69" s="55"/>
      <c r="F69" s="55"/>
      <c r="G69" s="55"/>
      <c r="H69" s="55"/>
      <c r="I69" s="137"/>
      <c r="J69" s="55"/>
      <c r="K69" s="56"/>
    </row>
    <row r="73" spans="2:12" s="1" customFormat="1" ht="6.95" customHeight="1">
      <c r="B73" s="57"/>
      <c r="C73" s="58"/>
      <c r="D73" s="58"/>
      <c r="E73" s="58"/>
      <c r="F73" s="58"/>
      <c r="G73" s="58"/>
      <c r="H73" s="58"/>
      <c r="I73" s="140"/>
      <c r="J73" s="58"/>
      <c r="K73" s="58"/>
      <c r="L73" s="59"/>
    </row>
    <row r="74" spans="2:12" s="1" customFormat="1" ht="36.95" customHeight="1">
      <c r="B74" s="39"/>
      <c r="C74" s="60" t="s">
        <v>138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6.95" customHeight="1">
      <c r="B75" s="39"/>
      <c r="C75" s="61"/>
      <c r="D75" s="61"/>
      <c r="E75" s="61"/>
      <c r="F75" s="61"/>
      <c r="G75" s="61"/>
      <c r="H75" s="61"/>
      <c r="I75" s="161"/>
      <c r="J75" s="61"/>
      <c r="K75" s="61"/>
      <c r="L75" s="59"/>
    </row>
    <row r="76" spans="2:12" s="1" customFormat="1" ht="14.45" customHeight="1">
      <c r="B76" s="39"/>
      <c r="C76" s="63" t="s">
        <v>18</v>
      </c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6.5" customHeight="1">
      <c r="B77" s="39"/>
      <c r="C77" s="61"/>
      <c r="D77" s="61"/>
      <c r="E77" s="360" t="str">
        <f>E7</f>
        <v>Rekonstrukce a přístavba objektu na st.p.č. 4069/11, k.ú. Chomutov I.</v>
      </c>
      <c r="F77" s="361"/>
      <c r="G77" s="361"/>
      <c r="H77" s="361"/>
      <c r="I77" s="161"/>
      <c r="J77" s="61"/>
      <c r="K77" s="61"/>
      <c r="L77" s="59"/>
    </row>
    <row r="78" spans="2:12" s="1" customFormat="1" ht="14.45" customHeight="1">
      <c r="B78" s="39"/>
      <c r="C78" s="63" t="s">
        <v>103</v>
      </c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7.25" customHeight="1">
      <c r="B79" s="39"/>
      <c r="C79" s="61"/>
      <c r="D79" s="61"/>
      <c r="E79" s="335" t="str">
        <f>E9</f>
        <v>SO04 - Vzduchotechnika</v>
      </c>
      <c r="F79" s="362"/>
      <c r="G79" s="362"/>
      <c r="H79" s="362"/>
      <c r="I79" s="161"/>
      <c r="J79" s="61"/>
      <c r="K79" s="61"/>
      <c r="L79" s="59"/>
    </row>
    <row r="80" spans="2:12" s="1" customFormat="1" ht="6.95" customHeight="1">
      <c r="B80" s="39"/>
      <c r="C80" s="61"/>
      <c r="D80" s="61"/>
      <c r="E80" s="61"/>
      <c r="F80" s="61"/>
      <c r="G80" s="61"/>
      <c r="H80" s="61"/>
      <c r="I80" s="161"/>
      <c r="J80" s="61"/>
      <c r="K80" s="61"/>
      <c r="L80" s="59"/>
    </row>
    <row r="81" spans="2:12" s="1" customFormat="1" ht="18" customHeight="1">
      <c r="B81" s="39"/>
      <c r="C81" s="63" t="s">
        <v>23</v>
      </c>
      <c r="D81" s="61"/>
      <c r="E81" s="61"/>
      <c r="F81" s="162" t="str">
        <f>F12</f>
        <v>Chomutov</v>
      </c>
      <c r="G81" s="61"/>
      <c r="H81" s="61"/>
      <c r="I81" s="163" t="s">
        <v>25</v>
      </c>
      <c r="J81" s="71" t="str">
        <f>IF(J12="","",J12)</f>
        <v>25. 5. 2018</v>
      </c>
      <c r="K81" s="61"/>
      <c r="L81" s="59"/>
    </row>
    <row r="82" spans="2:12" s="1" customFormat="1" ht="6.95" customHeight="1">
      <c r="B82" s="39"/>
      <c r="C82" s="61"/>
      <c r="D82" s="61"/>
      <c r="E82" s="61"/>
      <c r="F82" s="61"/>
      <c r="G82" s="61"/>
      <c r="H82" s="61"/>
      <c r="I82" s="161"/>
      <c r="J82" s="61"/>
      <c r="K82" s="61"/>
      <c r="L82" s="59"/>
    </row>
    <row r="83" spans="2:12" s="1" customFormat="1" ht="13.5">
      <c r="B83" s="39"/>
      <c r="C83" s="63" t="s">
        <v>27</v>
      </c>
      <c r="D83" s="61"/>
      <c r="E83" s="61"/>
      <c r="F83" s="162" t="str">
        <f>E15</f>
        <v>Město Chomutov</v>
      </c>
      <c r="G83" s="61"/>
      <c r="H83" s="61"/>
      <c r="I83" s="163" t="s">
        <v>33</v>
      </c>
      <c r="J83" s="162" t="str">
        <f>E21</f>
        <v>SM - PROJEKT spol. s.r.o.</v>
      </c>
      <c r="K83" s="61"/>
      <c r="L83" s="59"/>
    </row>
    <row r="84" spans="2:12" s="1" customFormat="1" ht="14.45" customHeight="1">
      <c r="B84" s="39"/>
      <c r="C84" s="63" t="s">
        <v>31</v>
      </c>
      <c r="D84" s="61"/>
      <c r="E84" s="61"/>
      <c r="F84" s="162" t="str">
        <f>IF(E18="","",E18)</f>
        <v/>
      </c>
      <c r="G84" s="61"/>
      <c r="H84" s="61"/>
      <c r="I84" s="161"/>
      <c r="J84" s="61"/>
      <c r="K84" s="61"/>
      <c r="L84" s="59"/>
    </row>
    <row r="85" spans="2:12" s="1" customFormat="1" ht="10.35" customHeight="1">
      <c r="B85" s="39"/>
      <c r="C85" s="61"/>
      <c r="D85" s="61"/>
      <c r="E85" s="61"/>
      <c r="F85" s="61"/>
      <c r="G85" s="61"/>
      <c r="H85" s="61"/>
      <c r="I85" s="161"/>
      <c r="J85" s="61"/>
      <c r="K85" s="61"/>
      <c r="L85" s="59"/>
    </row>
    <row r="86" spans="2:20" s="9" customFormat="1" ht="29.25" customHeight="1">
      <c r="B86" s="164"/>
      <c r="C86" s="165" t="s">
        <v>139</v>
      </c>
      <c r="D86" s="166" t="s">
        <v>59</v>
      </c>
      <c r="E86" s="166" t="s">
        <v>55</v>
      </c>
      <c r="F86" s="166" t="s">
        <v>140</v>
      </c>
      <c r="G86" s="166" t="s">
        <v>141</v>
      </c>
      <c r="H86" s="166" t="s">
        <v>142</v>
      </c>
      <c r="I86" s="167" t="s">
        <v>143</v>
      </c>
      <c r="J86" s="166" t="s">
        <v>107</v>
      </c>
      <c r="K86" s="168" t="s">
        <v>144</v>
      </c>
      <c r="L86" s="169"/>
      <c r="M86" s="79" t="s">
        <v>145</v>
      </c>
      <c r="N86" s="80" t="s">
        <v>44</v>
      </c>
      <c r="O86" s="80" t="s">
        <v>146</v>
      </c>
      <c r="P86" s="80" t="s">
        <v>147</v>
      </c>
      <c r="Q86" s="80" t="s">
        <v>148</v>
      </c>
      <c r="R86" s="80" t="s">
        <v>149</v>
      </c>
      <c r="S86" s="80" t="s">
        <v>150</v>
      </c>
      <c r="T86" s="81" t="s">
        <v>151</v>
      </c>
    </row>
    <row r="87" spans="2:63" s="1" customFormat="1" ht="29.25" customHeight="1">
      <c r="B87" s="39"/>
      <c r="C87" s="85" t="s">
        <v>108</v>
      </c>
      <c r="D87" s="61"/>
      <c r="E87" s="61"/>
      <c r="F87" s="61"/>
      <c r="G87" s="61"/>
      <c r="H87" s="61"/>
      <c r="I87" s="161"/>
      <c r="J87" s="170">
        <f>BK87</f>
        <v>0</v>
      </c>
      <c r="K87" s="61"/>
      <c r="L87" s="59"/>
      <c r="M87" s="82"/>
      <c r="N87" s="83"/>
      <c r="O87" s="83"/>
      <c r="P87" s="171">
        <f>P88+P99+P104+P136</f>
        <v>0</v>
      </c>
      <c r="Q87" s="83"/>
      <c r="R87" s="171">
        <f>R88+R99+R104+R136</f>
        <v>0.09774</v>
      </c>
      <c r="S87" s="83"/>
      <c r="T87" s="172">
        <f>T88+T99+T104+T136</f>
        <v>0.389</v>
      </c>
      <c r="AT87" s="22" t="s">
        <v>73</v>
      </c>
      <c r="AU87" s="22" t="s">
        <v>109</v>
      </c>
      <c r="BK87" s="173">
        <f>BK88+BK99+BK104+BK136</f>
        <v>0</v>
      </c>
    </row>
    <row r="88" spans="2:63" s="10" customFormat="1" ht="37.35" customHeight="1">
      <c r="B88" s="174"/>
      <c r="C88" s="175"/>
      <c r="D88" s="176" t="s">
        <v>73</v>
      </c>
      <c r="E88" s="177" t="s">
        <v>152</v>
      </c>
      <c r="F88" s="177" t="s">
        <v>153</v>
      </c>
      <c r="G88" s="175"/>
      <c r="H88" s="175"/>
      <c r="I88" s="178"/>
      <c r="J88" s="179">
        <f>BK88</f>
        <v>0</v>
      </c>
      <c r="K88" s="175"/>
      <c r="L88" s="180"/>
      <c r="M88" s="181"/>
      <c r="N88" s="182"/>
      <c r="O88" s="182"/>
      <c r="P88" s="183">
        <f>P89+P94</f>
        <v>0</v>
      </c>
      <c r="Q88" s="182"/>
      <c r="R88" s="183">
        <f>R89+R94</f>
        <v>0.02256</v>
      </c>
      <c r="S88" s="182"/>
      <c r="T88" s="184">
        <f>T89+T94</f>
        <v>0.389</v>
      </c>
      <c r="AR88" s="185" t="s">
        <v>82</v>
      </c>
      <c r="AT88" s="186" t="s">
        <v>73</v>
      </c>
      <c r="AU88" s="186" t="s">
        <v>74</v>
      </c>
      <c r="AY88" s="185" t="s">
        <v>154</v>
      </c>
      <c r="BK88" s="187">
        <f>BK89+BK94</f>
        <v>0</v>
      </c>
    </row>
    <row r="89" spans="2:63" s="10" customFormat="1" ht="19.9" customHeight="1">
      <c r="B89" s="174"/>
      <c r="C89" s="175"/>
      <c r="D89" s="176" t="s">
        <v>73</v>
      </c>
      <c r="E89" s="188" t="s">
        <v>202</v>
      </c>
      <c r="F89" s="188" t="s">
        <v>531</v>
      </c>
      <c r="G89" s="175"/>
      <c r="H89" s="175"/>
      <c r="I89" s="178"/>
      <c r="J89" s="189">
        <f>BK89</f>
        <v>0</v>
      </c>
      <c r="K89" s="175"/>
      <c r="L89" s="180"/>
      <c r="M89" s="181"/>
      <c r="N89" s="182"/>
      <c r="O89" s="182"/>
      <c r="P89" s="183">
        <f>SUM(P90:P93)</f>
        <v>0</v>
      </c>
      <c r="Q89" s="182"/>
      <c r="R89" s="183">
        <f>SUM(R90:R93)</f>
        <v>0.02256</v>
      </c>
      <c r="S89" s="182"/>
      <c r="T89" s="184">
        <f>SUM(T90:T93)</f>
        <v>0.389</v>
      </c>
      <c r="AR89" s="185" t="s">
        <v>82</v>
      </c>
      <c r="AT89" s="186" t="s">
        <v>73</v>
      </c>
      <c r="AU89" s="186" t="s">
        <v>82</v>
      </c>
      <c r="AY89" s="185" t="s">
        <v>154</v>
      </c>
      <c r="BK89" s="187">
        <f>SUM(BK90:BK93)</f>
        <v>0</v>
      </c>
    </row>
    <row r="90" spans="2:65" s="1" customFormat="1" ht="25.5" customHeight="1">
      <c r="B90" s="39"/>
      <c r="C90" s="190" t="s">
        <v>82</v>
      </c>
      <c r="D90" s="190" t="s">
        <v>156</v>
      </c>
      <c r="E90" s="191" t="s">
        <v>565</v>
      </c>
      <c r="F90" s="192" t="s">
        <v>566</v>
      </c>
      <c r="G90" s="193" t="s">
        <v>159</v>
      </c>
      <c r="H90" s="194">
        <v>50</v>
      </c>
      <c r="I90" s="195"/>
      <c r="J90" s="196">
        <f>ROUND(I90*H90,2)</f>
        <v>0</v>
      </c>
      <c r="K90" s="192" t="s">
        <v>160</v>
      </c>
      <c r="L90" s="59"/>
      <c r="M90" s="197" t="s">
        <v>21</v>
      </c>
      <c r="N90" s="198" t="s">
        <v>45</v>
      </c>
      <c r="O90" s="40"/>
      <c r="P90" s="199">
        <f>O90*H90</f>
        <v>0</v>
      </c>
      <c r="Q90" s="199">
        <v>0.00021</v>
      </c>
      <c r="R90" s="199">
        <f>Q90*H90</f>
        <v>0.0105</v>
      </c>
      <c r="S90" s="199">
        <v>0</v>
      </c>
      <c r="T90" s="200">
        <f>S90*H90</f>
        <v>0</v>
      </c>
      <c r="AR90" s="22" t="s">
        <v>161</v>
      </c>
      <c r="AT90" s="22" t="s">
        <v>156</v>
      </c>
      <c r="AU90" s="22" t="s">
        <v>84</v>
      </c>
      <c r="AY90" s="22" t="s">
        <v>154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2" t="s">
        <v>82</v>
      </c>
      <c r="BK90" s="201">
        <f>ROUND(I90*H90,2)</f>
        <v>0</v>
      </c>
      <c r="BL90" s="22" t="s">
        <v>161</v>
      </c>
      <c r="BM90" s="22" t="s">
        <v>1358</v>
      </c>
    </row>
    <row r="91" spans="2:65" s="1" customFormat="1" ht="25.5" customHeight="1">
      <c r="B91" s="39"/>
      <c r="C91" s="190" t="s">
        <v>84</v>
      </c>
      <c r="D91" s="190" t="s">
        <v>156</v>
      </c>
      <c r="E91" s="191" t="s">
        <v>584</v>
      </c>
      <c r="F91" s="192" t="s">
        <v>585</v>
      </c>
      <c r="G91" s="193" t="s">
        <v>376</v>
      </c>
      <c r="H91" s="194">
        <v>2</v>
      </c>
      <c r="I91" s="195"/>
      <c r="J91" s="196">
        <f>ROUND(I91*H91,2)</f>
        <v>0</v>
      </c>
      <c r="K91" s="192" t="s">
        <v>160</v>
      </c>
      <c r="L91" s="59"/>
      <c r="M91" s="197" t="s">
        <v>21</v>
      </c>
      <c r="N91" s="198" t="s">
        <v>45</v>
      </c>
      <c r="O91" s="40"/>
      <c r="P91" s="199">
        <f>O91*H91</f>
        <v>0</v>
      </c>
      <c r="Q91" s="199">
        <v>0.00073</v>
      </c>
      <c r="R91" s="199">
        <f>Q91*H91</f>
        <v>0.00146</v>
      </c>
      <c r="S91" s="199">
        <v>0.005</v>
      </c>
      <c r="T91" s="200">
        <f>S91*H91</f>
        <v>0.01</v>
      </c>
      <c r="AR91" s="22" t="s">
        <v>161</v>
      </c>
      <c r="AT91" s="22" t="s">
        <v>156</v>
      </c>
      <c r="AU91" s="22" t="s">
        <v>84</v>
      </c>
      <c r="AY91" s="22" t="s">
        <v>154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2" t="s">
        <v>82</v>
      </c>
      <c r="BK91" s="201">
        <f>ROUND(I91*H91,2)</f>
        <v>0</v>
      </c>
      <c r="BL91" s="22" t="s">
        <v>161</v>
      </c>
      <c r="BM91" s="22" t="s">
        <v>1359</v>
      </c>
    </row>
    <row r="92" spans="2:65" s="1" customFormat="1" ht="25.5" customHeight="1">
      <c r="B92" s="39"/>
      <c r="C92" s="190" t="s">
        <v>171</v>
      </c>
      <c r="D92" s="190" t="s">
        <v>156</v>
      </c>
      <c r="E92" s="191" t="s">
        <v>1360</v>
      </c>
      <c r="F92" s="192" t="s">
        <v>1361</v>
      </c>
      <c r="G92" s="193" t="s">
        <v>376</v>
      </c>
      <c r="H92" s="194">
        <v>2</v>
      </c>
      <c r="I92" s="195"/>
      <c r="J92" s="196">
        <f>ROUND(I92*H92,2)</f>
        <v>0</v>
      </c>
      <c r="K92" s="192" t="s">
        <v>160</v>
      </c>
      <c r="L92" s="59"/>
      <c r="M92" s="197" t="s">
        <v>21</v>
      </c>
      <c r="N92" s="198" t="s">
        <v>45</v>
      </c>
      <c r="O92" s="40"/>
      <c r="P92" s="199">
        <f>O92*H92</f>
        <v>0</v>
      </c>
      <c r="Q92" s="199">
        <v>0.00107</v>
      </c>
      <c r="R92" s="199">
        <f>Q92*H92</f>
        <v>0.00214</v>
      </c>
      <c r="S92" s="199">
        <v>0.038</v>
      </c>
      <c r="T92" s="200">
        <f>S92*H92</f>
        <v>0.076</v>
      </c>
      <c r="AR92" s="22" t="s">
        <v>161</v>
      </c>
      <c r="AT92" s="22" t="s">
        <v>156</v>
      </c>
      <c r="AU92" s="22" t="s">
        <v>84</v>
      </c>
      <c r="AY92" s="22" t="s">
        <v>154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2" t="s">
        <v>82</v>
      </c>
      <c r="BK92" s="201">
        <f>ROUND(I92*H92,2)</f>
        <v>0</v>
      </c>
      <c r="BL92" s="22" t="s">
        <v>161</v>
      </c>
      <c r="BM92" s="22" t="s">
        <v>1362</v>
      </c>
    </row>
    <row r="93" spans="2:65" s="1" customFormat="1" ht="25.5" customHeight="1">
      <c r="B93" s="39"/>
      <c r="C93" s="190" t="s">
        <v>161</v>
      </c>
      <c r="D93" s="190" t="s">
        <v>156</v>
      </c>
      <c r="E93" s="191" t="s">
        <v>1363</v>
      </c>
      <c r="F93" s="192" t="s">
        <v>1364</v>
      </c>
      <c r="G93" s="193" t="s">
        <v>376</v>
      </c>
      <c r="H93" s="194">
        <v>3</v>
      </c>
      <c r="I93" s="195"/>
      <c r="J93" s="196">
        <f>ROUND(I93*H93,2)</f>
        <v>0</v>
      </c>
      <c r="K93" s="192" t="s">
        <v>160</v>
      </c>
      <c r="L93" s="59"/>
      <c r="M93" s="197" t="s">
        <v>21</v>
      </c>
      <c r="N93" s="198" t="s">
        <v>45</v>
      </c>
      <c r="O93" s="40"/>
      <c r="P93" s="199">
        <f>O93*H93</f>
        <v>0</v>
      </c>
      <c r="Q93" s="199">
        <v>0.00282</v>
      </c>
      <c r="R93" s="199">
        <f>Q93*H93</f>
        <v>0.00846</v>
      </c>
      <c r="S93" s="199">
        <v>0.101</v>
      </c>
      <c r="T93" s="200">
        <f>S93*H93</f>
        <v>0.30300000000000005</v>
      </c>
      <c r="AR93" s="22" t="s">
        <v>161</v>
      </c>
      <c r="AT93" s="22" t="s">
        <v>156</v>
      </c>
      <c r="AU93" s="22" t="s">
        <v>84</v>
      </c>
      <c r="AY93" s="22" t="s">
        <v>154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2" t="s">
        <v>82</v>
      </c>
      <c r="BK93" s="201">
        <f>ROUND(I93*H93,2)</f>
        <v>0</v>
      </c>
      <c r="BL93" s="22" t="s">
        <v>161</v>
      </c>
      <c r="BM93" s="22" t="s">
        <v>1365</v>
      </c>
    </row>
    <row r="94" spans="2:63" s="10" customFormat="1" ht="29.85" customHeight="1">
      <c r="B94" s="174"/>
      <c r="C94" s="175"/>
      <c r="D94" s="176" t="s">
        <v>73</v>
      </c>
      <c r="E94" s="188" t="s">
        <v>608</v>
      </c>
      <c r="F94" s="188" t="s">
        <v>609</v>
      </c>
      <c r="G94" s="175"/>
      <c r="H94" s="175"/>
      <c r="I94" s="178"/>
      <c r="J94" s="189">
        <f>BK94</f>
        <v>0</v>
      </c>
      <c r="K94" s="175"/>
      <c r="L94" s="180"/>
      <c r="M94" s="181"/>
      <c r="N94" s="182"/>
      <c r="O94" s="182"/>
      <c r="P94" s="183">
        <f>SUM(P95:P98)</f>
        <v>0</v>
      </c>
      <c r="Q94" s="182"/>
      <c r="R94" s="183">
        <f>SUM(R95:R98)</f>
        <v>0</v>
      </c>
      <c r="S94" s="182"/>
      <c r="T94" s="184">
        <f>SUM(T95:T98)</f>
        <v>0</v>
      </c>
      <c r="AR94" s="185" t="s">
        <v>82</v>
      </c>
      <c r="AT94" s="186" t="s">
        <v>73</v>
      </c>
      <c r="AU94" s="186" t="s">
        <v>82</v>
      </c>
      <c r="AY94" s="185" t="s">
        <v>154</v>
      </c>
      <c r="BK94" s="187">
        <f>SUM(BK95:BK98)</f>
        <v>0</v>
      </c>
    </row>
    <row r="95" spans="2:65" s="1" customFormat="1" ht="25.5" customHeight="1">
      <c r="B95" s="39"/>
      <c r="C95" s="190" t="s">
        <v>181</v>
      </c>
      <c r="D95" s="190" t="s">
        <v>156</v>
      </c>
      <c r="E95" s="191" t="s">
        <v>615</v>
      </c>
      <c r="F95" s="192" t="s">
        <v>616</v>
      </c>
      <c r="G95" s="193" t="s">
        <v>223</v>
      </c>
      <c r="H95" s="194">
        <v>0.389</v>
      </c>
      <c r="I95" s="195"/>
      <c r="J95" s="196">
        <f>ROUND(I95*H95,2)</f>
        <v>0</v>
      </c>
      <c r="K95" s="192" t="s">
        <v>160</v>
      </c>
      <c r="L95" s="59"/>
      <c r="M95" s="197" t="s">
        <v>21</v>
      </c>
      <c r="N95" s="198" t="s">
        <v>45</v>
      </c>
      <c r="O95" s="40"/>
      <c r="P95" s="199">
        <f>O95*H95</f>
        <v>0</v>
      </c>
      <c r="Q95" s="199">
        <v>0</v>
      </c>
      <c r="R95" s="199">
        <f>Q95*H95</f>
        <v>0</v>
      </c>
      <c r="S95" s="199">
        <v>0</v>
      </c>
      <c r="T95" s="200">
        <f>S95*H95</f>
        <v>0</v>
      </c>
      <c r="AR95" s="22" t="s">
        <v>161</v>
      </c>
      <c r="AT95" s="22" t="s">
        <v>156</v>
      </c>
      <c r="AU95" s="22" t="s">
        <v>84</v>
      </c>
      <c r="AY95" s="22" t="s">
        <v>154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2" t="s">
        <v>82</v>
      </c>
      <c r="BK95" s="201">
        <f>ROUND(I95*H95,2)</f>
        <v>0</v>
      </c>
      <c r="BL95" s="22" t="s">
        <v>161</v>
      </c>
      <c r="BM95" s="22" t="s">
        <v>1366</v>
      </c>
    </row>
    <row r="96" spans="2:65" s="1" customFormat="1" ht="25.5" customHeight="1">
      <c r="B96" s="39"/>
      <c r="C96" s="190" t="s">
        <v>186</v>
      </c>
      <c r="D96" s="190" t="s">
        <v>156</v>
      </c>
      <c r="E96" s="191" t="s">
        <v>619</v>
      </c>
      <c r="F96" s="192" t="s">
        <v>620</v>
      </c>
      <c r="G96" s="193" t="s">
        <v>223</v>
      </c>
      <c r="H96" s="194">
        <v>1.556</v>
      </c>
      <c r="I96" s="195"/>
      <c r="J96" s="196">
        <f>ROUND(I96*H96,2)</f>
        <v>0</v>
      </c>
      <c r="K96" s="192" t="s">
        <v>160</v>
      </c>
      <c r="L96" s="59"/>
      <c r="M96" s="197" t="s">
        <v>21</v>
      </c>
      <c r="N96" s="198" t="s">
        <v>45</v>
      </c>
      <c r="O96" s="40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2" t="s">
        <v>161</v>
      </c>
      <c r="AT96" s="22" t="s">
        <v>156</v>
      </c>
      <c r="AU96" s="22" t="s">
        <v>84</v>
      </c>
      <c r="AY96" s="22" t="s">
        <v>154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2" t="s">
        <v>82</v>
      </c>
      <c r="BK96" s="201">
        <f>ROUND(I96*H96,2)</f>
        <v>0</v>
      </c>
      <c r="BL96" s="22" t="s">
        <v>161</v>
      </c>
      <c r="BM96" s="22" t="s">
        <v>1367</v>
      </c>
    </row>
    <row r="97" spans="2:51" s="11" customFormat="1" ht="13.5">
      <c r="B97" s="202"/>
      <c r="C97" s="203"/>
      <c r="D97" s="204" t="s">
        <v>167</v>
      </c>
      <c r="E97" s="205" t="s">
        <v>21</v>
      </c>
      <c r="F97" s="206" t="s">
        <v>1368</v>
      </c>
      <c r="G97" s="203"/>
      <c r="H97" s="207">
        <v>1.556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167</v>
      </c>
      <c r="AU97" s="213" t="s">
        <v>84</v>
      </c>
      <c r="AV97" s="11" t="s">
        <v>84</v>
      </c>
      <c r="AW97" s="11" t="s">
        <v>37</v>
      </c>
      <c r="AX97" s="11" t="s">
        <v>82</v>
      </c>
      <c r="AY97" s="213" t="s">
        <v>154</v>
      </c>
    </row>
    <row r="98" spans="2:65" s="1" customFormat="1" ht="38.25" customHeight="1">
      <c r="B98" s="39"/>
      <c r="C98" s="190" t="s">
        <v>190</v>
      </c>
      <c r="D98" s="190" t="s">
        <v>156</v>
      </c>
      <c r="E98" s="191" t="s">
        <v>636</v>
      </c>
      <c r="F98" s="192" t="s">
        <v>637</v>
      </c>
      <c r="G98" s="193" t="s">
        <v>223</v>
      </c>
      <c r="H98" s="194">
        <v>0.389</v>
      </c>
      <c r="I98" s="195"/>
      <c r="J98" s="196">
        <f>ROUND(I98*H98,2)</f>
        <v>0</v>
      </c>
      <c r="K98" s="192" t="s">
        <v>160</v>
      </c>
      <c r="L98" s="59"/>
      <c r="M98" s="197" t="s">
        <v>21</v>
      </c>
      <c r="N98" s="198" t="s">
        <v>45</v>
      </c>
      <c r="O98" s="40"/>
      <c r="P98" s="199">
        <f>O98*H98</f>
        <v>0</v>
      </c>
      <c r="Q98" s="199">
        <v>0</v>
      </c>
      <c r="R98" s="199">
        <f>Q98*H98</f>
        <v>0</v>
      </c>
      <c r="S98" s="199">
        <v>0</v>
      </c>
      <c r="T98" s="200">
        <f>S98*H98</f>
        <v>0</v>
      </c>
      <c r="AR98" s="22" t="s">
        <v>161</v>
      </c>
      <c r="AT98" s="22" t="s">
        <v>156</v>
      </c>
      <c r="AU98" s="22" t="s">
        <v>84</v>
      </c>
      <c r="AY98" s="22" t="s">
        <v>154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2" t="s">
        <v>82</v>
      </c>
      <c r="BK98" s="201">
        <f>ROUND(I98*H98,2)</f>
        <v>0</v>
      </c>
      <c r="BL98" s="22" t="s">
        <v>161</v>
      </c>
      <c r="BM98" s="22" t="s">
        <v>1369</v>
      </c>
    </row>
    <row r="99" spans="2:63" s="10" customFormat="1" ht="37.35" customHeight="1">
      <c r="B99" s="174"/>
      <c r="C99" s="175"/>
      <c r="D99" s="176" t="s">
        <v>73</v>
      </c>
      <c r="E99" s="177" t="s">
        <v>646</v>
      </c>
      <c r="F99" s="177" t="s">
        <v>647</v>
      </c>
      <c r="G99" s="175"/>
      <c r="H99" s="175"/>
      <c r="I99" s="178"/>
      <c r="J99" s="179">
        <f>BK99</f>
        <v>0</v>
      </c>
      <c r="K99" s="175"/>
      <c r="L99" s="180"/>
      <c r="M99" s="181"/>
      <c r="N99" s="182"/>
      <c r="O99" s="182"/>
      <c r="P99" s="183">
        <f>P100</f>
        <v>0</v>
      </c>
      <c r="Q99" s="182"/>
      <c r="R99" s="183">
        <f>R100</f>
        <v>0.07518</v>
      </c>
      <c r="S99" s="182"/>
      <c r="T99" s="184">
        <f>T100</f>
        <v>0</v>
      </c>
      <c r="AR99" s="185" t="s">
        <v>84</v>
      </c>
      <c r="AT99" s="186" t="s">
        <v>73</v>
      </c>
      <c r="AU99" s="186" t="s">
        <v>74</v>
      </c>
      <c r="AY99" s="185" t="s">
        <v>154</v>
      </c>
      <c r="BK99" s="187">
        <f>BK100</f>
        <v>0</v>
      </c>
    </row>
    <row r="100" spans="2:63" s="10" customFormat="1" ht="19.9" customHeight="1">
      <c r="B100" s="174"/>
      <c r="C100" s="175"/>
      <c r="D100" s="176" t="s">
        <v>73</v>
      </c>
      <c r="E100" s="188" t="s">
        <v>1370</v>
      </c>
      <c r="F100" s="188" t="s">
        <v>92</v>
      </c>
      <c r="G100" s="175"/>
      <c r="H100" s="175"/>
      <c r="I100" s="178"/>
      <c r="J100" s="189">
        <f>BK100</f>
        <v>0</v>
      </c>
      <c r="K100" s="175"/>
      <c r="L100" s="180"/>
      <c r="M100" s="181"/>
      <c r="N100" s="182"/>
      <c r="O100" s="182"/>
      <c r="P100" s="183">
        <f>SUM(P101:P103)</f>
        <v>0</v>
      </c>
      <c r="Q100" s="182"/>
      <c r="R100" s="183">
        <f>SUM(R101:R103)</f>
        <v>0.07518</v>
      </c>
      <c r="S100" s="182"/>
      <c r="T100" s="184">
        <f>SUM(T101:T103)</f>
        <v>0</v>
      </c>
      <c r="AR100" s="185" t="s">
        <v>84</v>
      </c>
      <c r="AT100" s="186" t="s">
        <v>73</v>
      </c>
      <c r="AU100" s="186" t="s">
        <v>82</v>
      </c>
      <c r="AY100" s="185" t="s">
        <v>154</v>
      </c>
      <c r="BK100" s="187">
        <f>SUM(BK101:BK103)</f>
        <v>0</v>
      </c>
    </row>
    <row r="101" spans="2:65" s="1" customFormat="1" ht="25.5" customHeight="1">
      <c r="B101" s="39"/>
      <c r="C101" s="190" t="s">
        <v>198</v>
      </c>
      <c r="D101" s="190" t="s">
        <v>156</v>
      </c>
      <c r="E101" s="191" t="s">
        <v>1371</v>
      </c>
      <c r="F101" s="192" t="s">
        <v>1372</v>
      </c>
      <c r="G101" s="193" t="s">
        <v>376</v>
      </c>
      <c r="H101" s="194">
        <v>18</v>
      </c>
      <c r="I101" s="195"/>
      <c r="J101" s="196">
        <f>ROUND(I101*H101,2)</f>
        <v>0</v>
      </c>
      <c r="K101" s="192" t="s">
        <v>160</v>
      </c>
      <c r="L101" s="59"/>
      <c r="M101" s="197" t="s">
        <v>21</v>
      </c>
      <c r="N101" s="198" t="s">
        <v>45</v>
      </c>
      <c r="O101" s="40"/>
      <c r="P101" s="199">
        <f>O101*H101</f>
        <v>0</v>
      </c>
      <c r="Q101" s="199">
        <v>0.00175</v>
      </c>
      <c r="R101" s="199">
        <f>Q101*H101</f>
        <v>0.0315</v>
      </c>
      <c r="S101" s="199">
        <v>0</v>
      </c>
      <c r="T101" s="200">
        <f>S101*H101</f>
        <v>0</v>
      </c>
      <c r="AR101" s="22" t="s">
        <v>236</v>
      </c>
      <c r="AT101" s="22" t="s">
        <v>156</v>
      </c>
      <c r="AU101" s="22" t="s">
        <v>84</v>
      </c>
      <c r="AY101" s="22" t="s">
        <v>154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2" t="s">
        <v>82</v>
      </c>
      <c r="BK101" s="201">
        <f>ROUND(I101*H101,2)</f>
        <v>0</v>
      </c>
      <c r="BL101" s="22" t="s">
        <v>236</v>
      </c>
      <c r="BM101" s="22" t="s">
        <v>1373</v>
      </c>
    </row>
    <row r="102" spans="2:65" s="1" customFormat="1" ht="25.5" customHeight="1">
      <c r="B102" s="39"/>
      <c r="C102" s="190" t="s">
        <v>202</v>
      </c>
      <c r="D102" s="190" t="s">
        <v>156</v>
      </c>
      <c r="E102" s="191" t="s">
        <v>1374</v>
      </c>
      <c r="F102" s="192" t="s">
        <v>1375</v>
      </c>
      <c r="G102" s="193" t="s">
        <v>376</v>
      </c>
      <c r="H102" s="194">
        <v>14</v>
      </c>
      <c r="I102" s="195"/>
      <c r="J102" s="196">
        <f>ROUND(I102*H102,2)</f>
        <v>0</v>
      </c>
      <c r="K102" s="192" t="s">
        <v>160</v>
      </c>
      <c r="L102" s="59"/>
      <c r="M102" s="197" t="s">
        <v>21</v>
      </c>
      <c r="N102" s="198" t="s">
        <v>45</v>
      </c>
      <c r="O102" s="40"/>
      <c r="P102" s="199">
        <f>O102*H102</f>
        <v>0</v>
      </c>
      <c r="Q102" s="199">
        <v>0.00312</v>
      </c>
      <c r="R102" s="199">
        <f>Q102*H102</f>
        <v>0.04368</v>
      </c>
      <c r="S102" s="199">
        <v>0</v>
      </c>
      <c r="T102" s="200">
        <f>S102*H102</f>
        <v>0</v>
      </c>
      <c r="AR102" s="22" t="s">
        <v>236</v>
      </c>
      <c r="AT102" s="22" t="s">
        <v>156</v>
      </c>
      <c r="AU102" s="22" t="s">
        <v>84</v>
      </c>
      <c r="AY102" s="22" t="s">
        <v>154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2" t="s">
        <v>82</v>
      </c>
      <c r="BK102" s="201">
        <f>ROUND(I102*H102,2)</f>
        <v>0</v>
      </c>
      <c r="BL102" s="22" t="s">
        <v>236</v>
      </c>
      <c r="BM102" s="22" t="s">
        <v>1376</v>
      </c>
    </row>
    <row r="103" spans="2:65" s="1" customFormat="1" ht="16.5" customHeight="1">
      <c r="B103" s="39"/>
      <c r="C103" s="190" t="s">
        <v>208</v>
      </c>
      <c r="D103" s="190" t="s">
        <v>156</v>
      </c>
      <c r="E103" s="191" t="s">
        <v>1377</v>
      </c>
      <c r="F103" s="192" t="s">
        <v>1378</v>
      </c>
      <c r="G103" s="193" t="s">
        <v>376</v>
      </c>
      <c r="H103" s="194">
        <v>32</v>
      </c>
      <c r="I103" s="195"/>
      <c r="J103" s="196">
        <f>ROUND(I103*H103,2)</f>
        <v>0</v>
      </c>
      <c r="K103" s="192" t="s">
        <v>21</v>
      </c>
      <c r="L103" s="59"/>
      <c r="M103" s="197" t="s">
        <v>21</v>
      </c>
      <c r="N103" s="198" t="s">
        <v>45</v>
      </c>
      <c r="O103" s="40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AR103" s="22" t="s">
        <v>236</v>
      </c>
      <c r="AT103" s="22" t="s">
        <v>156</v>
      </c>
      <c r="AU103" s="22" t="s">
        <v>84</v>
      </c>
      <c r="AY103" s="22" t="s">
        <v>154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2" t="s">
        <v>82</v>
      </c>
      <c r="BK103" s="201">
        <f>ROUND(I103*H103,2)</f>
        <v>0</v>
      </c>
      <c r="BL103" s="22" t="s">
        <v>236</v>
      </c>
      <c r="BM103" s="22" t="s">
        <v>1379</v>
      </c>
    </row>
    <row r="104" spans="2:63" s="10" customFormat="1" ht="37.35" customHeight="1">
      <c r="B104" s="174"/>
      <c r="C104" s="175"/>
      <c r="D104" s="176" t="s">
        <v>73</v>
      </c>
      <c r="E104" s="177" t="s">
        <v>1380</v>
      </c>
      <c r="F104" s="177" t="s">
        <v>1381</v>
      </c>
      <c r="G104" s="175"/>
      <c r="H104" s="175"/>
      <c r="I104" s="178"/>
      <c r="J104" s="179">
        <f>BK104</f>
        <v>0</v>
      </c>
      <c r="K104" s="175"/>
      <c r="L104" s="180"/>
      <c r="M104" s="181"/>
      <c r="N104" s="182"/>
      <c r="O104" s="182"/>
      <c r="P104" s="183">
        <f>P105</f>
        <v>0</v>
      </c>
      <c r="Q104" s="182"/>
      <c r="R104" s="183">
        <f>R105</f>
        <v>0</v>
      </c>
      <c r="S104" s="182"/>
      <c r="T104" s="184">
        <f>T105</f>
        <v>0</v>
      </c>
      <c r="AR104" s="185" t="s">
        <v>161</v>
      </c>
      <c r="AT104" s="186" t="s">
        <v>73</v>
      </c>
      <c r="AU104" s="186" t="s">
        <v>74</v>
      </c>
      <c r="AY104" s="185" t="s">
        <v>154</v>
      </c>
      <c r="BK104" s="187">
        <f>BK105</f>
        <v>0</v>
      </c>
    </row>
    <row r="105" spans="2:63" s="10" customFormat="1" ht="19.9" customHeight="1">
      <c r="B105" s="174"/>
      <c r="C105" s="175"/>
      <c r="D105" s="176" t="s">
        <v>73</v>
      </c>
      <c r="E105" s="188" t="s">
        <v>1382</v>
      </c>
      <c r="F105" s="188" t="s">
        <v>1381</v>
      </c>
      <c r="G105" s="175"/>
      <c r="H105" s="175"/>
      <c r="I105" s="178"/>
      <c r="J105" s="189">
        <f>BK105</f>
        <v>0</v>
      </c>
      <c r="K105" s="175"/>
      <c r="L105" s="180"/>
      <c r="M105" s="181"/>
      <c r="N105" s="182"/>
      <c r="O105" s="182"/>
      <c r="P105" s="183">
        <f>SUM(P106:P135)</f>
        <v>0</v>
      </c>
      <c r="Q105" s="182"/>
      <c r="R105" s="183">
        <f>SUM(R106:R135)</f>
        <v>0</v>
      </c>
      <c r="S105" s="182"/>
      <c r="T105" s="184">
        <f>SUM(T106:T135)</f>
        <v>0</v>
      </c>
      <c r="AR105" s="185" t="s">
        <v>161</v>
      </c>
      <c r="AT105" s="186" t="s">
        <v>73</v>
      </c>
      <c r="AU105" s="186" t="s">
        <v>82</v>
      </c>
      <c r="AY105" s="185" t="s">
        <v>154</v>
      </c>
      <c r="BK105" s="187">
        <f>SUM(BK106:BK135)</f>
        <v>0</v>
      </c>
    </row>
    <row r="106" spans="2:65" s="1" customFormat="1" ht="51" customHeight="1">
      <c r="B106" s="39"/>
      <c r="C106" s="190" t="s">
        <v>212</v>
      </c>
      <c r="D106" s="190" t="s">
        <v>156</v>
      </c>
      <c r="E106" s="191" t="s">
        <v>1383</v>
      </c>
      <c r="F106" s="192" t="s">
        <v>1384</v>
      </c>
      <c r="G106" s="193" t="s">
        <v>371</v>
      </c>
      <c r="H106" s="194">
        <v>1</v>
      </c>
      <c r="I106" s="195"/>
      <c r="J106" s="196">
        <f aca="true" t="shared" si="0" ref="J106:J135">ROUND(I106*H106,2)</f>
        <v>0</v>
      </c>
      <c r="K106" s="192" t="s">
        <v>21</v>
      </c>
      <c r="L106" s="59"/>
      <c r="M106" s="197" t="s">
        <v>21</v>
      </c>
      <c r="N106" s="198" t="s">
        <v>45</v>
      </c>
      <c r="O106" s="40"/>
      <c r="P106" s="199">
        <f aca="true" t="shared" si="1" ref="P106:P135">O106*H106</f>
        <v>0</v>
      </c>
      <c r="Q106" s="199">
        <v>0</v>
      </c>
      <c r="R106" s="199">
        <f aca="true" t="shared" si="2" ref="R106:R135">Q106*H106</f>
        <v>0</v>
      </c>
      <c r="S106" s="199">
        <v>0</v>
      </c>
      <c r="T106" s="200">
        <f aca="true" t="shared" si="3" ref="T106:T135">S106*H106</f>
        <v>0</v>
      </c>
      <c r="AR106" s="22" t="s">
        <v>1385</v>
      </c>
      <c r="AT106" s="22" t="s">
        <v>156</v>
      </c>
      <c r="AU106" s="22" t="s">
        <v>84</v>
      </c>
      <c r="AY106" s="22" t="s">
        <v>154</v>
      </c>
      <c r="BE106" s="201">
        <f aca="true" t="shared" si="4" ref="BE106:BE135">IF(N106="základní",J106,0)</f>
        <v>0</v>
      </c>
      <c r="BF106" s="201">
        <f aca="true" t="shared" si="5" ref="BF106:BF135">IF(N106="snížená",J106,0)</f>
        <v>0</v>
      </c>
      <c r="BG106" s="201">
        <f aca="true" t="shared" si="6" ref="BG106:BG135">IF(N106="zákl. přenesená",J106,0)</f>
        <v>0</v>
      </c>
      <c r="BH106" s="201">
        <f aca="true" t="shared" si="7" ref="BH106:BH135">IF(N106="sníž. přenesená",J106,0)</f>
        <v>0</v>
      </c>
      <c r="BI106" s="201">
        <f aca="true" t="shared" si="8" ref="BI106:BI135">IF(N106="nulová",J106,0)</f>
        <v>0</v>
      </c>
      <c r="BJ106" s="22" t="s">
        <v>82</v>
      </c>
      <c r="BK106" s="201">
        <f aca="true" t="shared" si="9" ref="BK106:BK135">ROUND(I106*H106,2)</f>
        <v>0</v>
      </c>
      <c r="BL106" s="22" t="s">
        <v>1385</v>
      </c>
      <c r="BM106" s="22" t="s">
        <v>1386</v>
      </c>
    </row>
    <row r="107" spans="2:65" s="1" customFormat="1" ht="51" customHeight="1">
      <c r="B107" s="39"/>
      <c r="C107" s="190" t="s">
        <v>216</v>
      </c>
      <c r="D107" s="190" t="s">
        <v>156</v>
      </c>
      <c r="E107" s="191" t="s">
        <v>1387</v>
      </c>
      <c r="F107" s="192" t="s">
        <v>1388</v>
      </c>
      <c r="G107" s="193" t="s">
        <v>371</v>
      </c>
      <c r="H107" s="194">
        <v>1</v>
      </c>
      <c r="I107" s="195"/>
      <c r="J107" s="196">
        <f t="shared" si="0"/>
        <v>0</v>
      </c>
      <c r="K107" s="192" t="s">
        <v>21</v>
      </c>
      <c r="L107" s="59"/>
      <c r="M107" s="197" t="s">
        <v>21</v>
      </c>
      <c r="N107" s="198" t="s">
        <v>45</v>
      </c>
      <c r="O107" s="40"/>
      <c r="P107" s="199">
        <f t="shared" si="1"/>
        <v>0</v>
      </c>
      <c r="Q107" s="199">
        <v>0</v>
      </c>
      <c r="R107" s="199">
        <f t="shared" si="2"/>
        <v>0</v>
      </c>
      <c r="S107" s="199">
        <v>0</v>
      </c>
      <c r="T107" s="200">
        <f t="shared" si="3"/>
        <v>0</v>
      </c>
      <c r="AR107" s="22" t="s">
        <v>1385</v>
      </c>
      <c r="AT107" s="22" t="s">
        <v>156</v>
      </c>
      <c r="AU107" s="22" t="s">
        <v>84</v>
      </c>
      <c r="AY107" s="22" t="s">
        <v>154</v>
      </c>
      <c r="BE107" s="201">
        <f t="shared" si="4"/>
        <v>0</v>
      </c>
      <c r="BF107" s="201">
        <f t="shared" si="5"/>
        <v>0</v>
      </c>
      <c r="BG107" s="201">
        <f t="shared" si="6"/>
        <v>0</v>
      </c>
      <c r="BH107" s="201">
        <f t="shared" si="7"/>
        <v>0</v>
      </c>
      <c r="BI107" s="201">
        <f t="shared" si="8"/>
        <v>0</v>
      </c>
      <c r="BJ107" s="22" t="s">
        <v>82</v>
      </c>
      <c r="BK107" s="201">
        <f t="shared" si="9"/>
        <v>0</v>
      </c>
      <c r="BL107" s="22" t="s">
        <v>1385</v>
      </c>
      <c r="BM107" s="22" t="s">
        <v>1389</v>
      </c>
    </row>
    <row r="108" spans="2:65" s="1" customFormat="1" ht="51" customHeight="1">
      <c r="B108" s="39"/>
      <c r="C108" s="190" t="s">
        <v>220</v>
      </c>
      <c r="D108" s="190" t="s">
        <v>156</v>
      </c>
      <c r="E108" s="191" t="s">
        <v>1390</v>
      </c>
      <c r="F108" s="192" t="s">
        <v>1391</v>
      </c>
      <c r="G108" s="193" t="s">
        <v>371</v>
      </c>
      <c r="H108" s="194">
        <v>4</v>
      </c>
      <c r="I108" s="195"/>
      <c r="J108" s="196">
        <f t="shared" si="0"/>
        <v>0</v>
      </c>
      <c r="K108" s="192" t="s">
        <v>21</v>
      </c>
      <c r="L108" s="59"/>
      <c r="M108" s="197" t="s">
        <v>21</v>
      </c>
      <c r="N108" s="198" t="s">
        <v>45</v>
      </c>
      <c r="O108" s="40"/>
      <c r="P108" s="199">
        <f t="shared" si="1"/>
        <v>0</v>
      </c>
      <c r="Q108" s="199">
        <v>0</v>
      </c>
      <c r="R108" s="199">
        <f t="shared" si="2"/>
        <v>0</v>
      </c>
      <c r="S108" s="199">
        <v>0</v>
      </c>
      <c r="T108" s="200">
        <f t="shared" si="3"/>
        <v>0</v>
      </c>
      <c r="AR108" s="22" t="s">
        <v>1385</v>
      </c>
      <c r="AT108" s="22" t="s">
        <v>156</v>
      </c>
      <c r="AU108" s="22" t="s">
        <v>84</v>
      </c>
      <c r="AY108" s="22" t="s">
        <v>154</v>
      </c>
      <c r="BE108" s="201">
        <f t="shared" si="4"/>
        <v>0</v>
      </c>
      <c r="BF108" s="201">
        <f t="shared" si="5"/>
        <v>0</v>
      </c>
      <c r="BG108" s="201">
        <f t="shared" si="6"/>
        <v>0</v>
      </c>
      <c r="BH108" s="201">
        <f t="shared" si="7"/>
        <v>0</v>
      </c>
      <c r="BI108" s="201">
        <f t="shared" si="8"/>
        <v>0</v>
      </c>
      <c r="BJ108" s="22" t="s">
        <v>82</v>
      </c>
      <c r="BK108" s="201">
        <f t="shared" si="9"/>
        <v>0</v>
      </c>
      <c r="BL108" s="22" t="s">
        <v>1385</v>
      </c>
      <c r="BM108" s="22" t="s">
        <v>1392</v>
      </c>
    </row>
    <row r="109" spans="2:65" s="1" customFormat="1" ht="51" customHeight="1">
      <c r="B109" s="39"/>
      <c r="C109" s="190" t="s">
        <v>226</v>
      </c>
      <c r="D109" s="190" t="s">
        <v>156</v>
      </c>
      <c r="E109" s="191" t="s">
        <v>1393</v>
      </c>
      <c r="F109" s="192" t="s">
        <v>1394</v>
      </c>
      <c r="G109" s="193" t="s">
        <v>371</v>
      </c>
      <c r="H109" s="194">
        <v>4</v>
      </c>
      <c r="I109" s="195"/>
      <c r="J109" s="196">
        <f t="shared" si="0"/>
        <v>0</v>
      </c>
      <c r="K109" s="192" t="s">
        <v>21</v>
      </c>
      <c r="L109" s="59"/>
      <c r="M109" s="197" t="s">
        <v>21</v>
      </c>
      <c r="N109" s="198" t="s">
        <v>45</v>
      </c>
      <c r="O109" s="40"/>
      <c r="P109" s="199">
        <f t="shared" si="1"/>
        <v>0</v>
      </c>
      <c r="Q109" s="199">
        <v>0</v>
      </c>
      <c r="R109" s="199">
        <f t="shared" si="2"/>
        <v>0</v>
      </c>
      <c r="S109" s="199">
        <v>0</v>
      </c>
      <c r="T109" s="200">
        <f t="shared" si="3"/>
        <v>0</v>
      </c>
      <c r="AR109" s="22" t="s">
        <v>1385</v>
      </c>
      <c r="AT109" s="22" t="s">
        <v>156</v>
      </c>
      <c r="AU109" s="22" t="s">
        <v>84</v>
      </c>
      <c r="AY109" s="22" t="s">
        <v>154</v>
      </c>
      <c r="BE109" s="201">
        <f t="shared" si="4"/>
        <v>0</v>
      </c>
      <c r="BF109" s="201">
        <f t="shared" si="5"/>
        <v>0</v>
      </c>
      <c r="BG109" s="201">
        <f t="shared" si="6"/>
        <v>0</v>
      </c>
      <c r="BH109" s="201">
        <f t="shared" si="7"/>
        <v>0</v>
      </c>
      <c r="BI109" s="201">
        <f t="shared" si="8"/>
        <v>0</v>
      </c>
      <c r="BJ109" s="22" t="s">
        <v>82</v>
      </c>
      <c r="BK109" s="201">
        <f t="shared" si="9"/>
        <v>0</v>
      </c>
      <c r="BL109" s="22" t="s">
        <v>1385</v>
      </c>
      <c r="BM109" s="22" t="s">
        <v>1395</v>
      </c>
    </row>
    <row r="110" spans="2:65" s="1" customFormat="1" ht="38.25" customHeight="1">
      <c r="B110" s="39"/>
      <c r="C110" s="190" t="s">
        <v>10</v>
      </c>
      <c r="D110" s="190" t="s">
        <v>156</v>
      </c>
      <c r="E110" s="191" t="s">
        <v>1396</v>
      </c>
      <c r="F110" s="192" t="s">
        <v>1397</v>
      </c>
      <c r="G110" s="193" t="s">
        <v>371</v>
      </c>
      <c r="H110" s="194">
        <v>4</v>
      </c>
      <c r="I110" s="195"/>
      <c r="J110" s="196">
        <f t="shared" si="0"/>
        <v>0</v>
      </c>
      <c r="K110" s="192" t="s">
        <v>21</v>
      </c>
      <c r="L110" s="59"/>
      <c r="M110" s="197" t="s">
        <v>21</v>
      </c>
      <c r="N110" s="198" t="s">
        <v>45</v>
      </c>
      <c r="O110" s="40"/>
      <c r="P110" s="199">
        <f t="shared" si="1"/>
        <v>0</v>
      </c>
      <c r="Q110" s="199">
        <v>0</v>
      </c>
      <c r="R110" s="199">
        <f t="shared" si="2"/>
        <v>0</v>
      </c>
      <c r="S110" s="199">
        <v>0</v>
      </c>
      <c r="T110" s="200">
        <f t="shared" si="3"/>
        <v>0</v>
      </c>
      <c r="AR110" s="22" t="s">
        <v>1385</v>
      </c>
      <c r="AT110" s="22" t="s">
        <v>156</v>
      </c>
      <c r="AU110" s="22" t="s">
        <v>84</v>
      </c>
      <c r="AY110" s="22" t="s">
        <v>154</v>
      </c>
      <c r="BE110" s="201">
        <f t="shared" si="4"/>
        <v>0</v>
      </c>
      <c r="BF110" s="201">
        <f t="shared" si="5"/>
        <v>0</v>
      </c>
      <c r="BG110" s="201">
        <f t="shared" si="6"/>
        <v>0</v>
      </c>
      <c r="BH110" s="201">
        <f t="shared" si="7"/>
        <v>0</v>
      </c>
      <c r="BI110" s="201">
        <f t="shared" si="8"/>
        <v>0</v>
      </c>
      <c r="BJ110" s="22" t="s">
        <v>82</v>
      </c>
      <c r="BK110" s="201">
        <f t="shared" si="9"/>
        <v>0</v>
      </c>
      <c r="BL110" s="22" t="s">
        <v>1385</v>
      </c>
      <c r="BM110" s="22" t="s">
        <v>1398</v>
      </c>
    </row>
    <row r="111" spans="2:65" s="1" customFormat="1" ht="51" customHeight="1">
      <c r="B111" s="39"/>
      <c r="C111" s="190" t="s">
        <v>236</v>
      </c>
      <c r="D111" s="190" t="s">
        <v>156</v>
      </c>
      <c r="E111" s="191" t="s">
        <v>1399</v>
      </c>
      <c r="F111" s="192" t="s">
        <v>1400</v>
      </c>
      <c r="G111" s="193" t="s">
        <v>371</v>
      </c>
      <c r="H111" s="194">
        <v>1</v>
      </c>
      <c r="I111" s="195"/>
      <c r="J111" s="196">
        <f t="shared" si="0"/>
        <v>0</v>
      </c>
      <c r="K111" s="192" t="s">
        <v>21</v>
      </c>
      <c r="L111" s="59"/>
      <c r="M111" s="197" t="s">
        <v>21</v>
      </c>
      <c r="N111" s="198" t="s">
        <v>45</v>
      </c>
      <c r="O111" s="40"/>
      <c r="P111" s="199">
        <f t="shared" si="1"/>
        <v>0</v>
      </c>
      <c r="Q111" s="199">
        <v>0</v>
      </c>
      <c r="R111" s="199">
        <f t="shared" si="2"/>
        <v>0</v>
      </c>
      <c r="S111" s="199">
        <v>0</v>
      </c>
      <c r="T111" s="200">
        <f t="shared" si="3"/>
        <v>0</v>
      </c>
      <c r="AR111" s="22" t="s">
        <v>1385</v>
      </c>
      <c r="AT111" s="22" t="s">
        <v>156</v>
      </c>
      <c r="AU111" s="22" t="s">
        <v>84</v>
      </c>
      <c r="AY111" s="22" t="s">
        <v>154</v>
      </c>
      <c r="BE111" s="201">
        <f t="shared" si="4"/>
        <v>0</v>
      </c>
      <c r="BF111" s="201">
        <f t="shared" si="5"/>
        <v>0</v>
      </c>
      <c r="BG111" s="201">
        <f t="shared" si="6"/>
        <v>0</v>
      </c>
      <c r="BH111" s="201">
        <f t="shared" si="7"/>
        <v>0</v>
      </c>
      <c r="BI111" s="201">
        <f t="shared" si="8"/>
        <v>0</v>
      </c>
      <c r="BJ111" s="22" t="s">
        <v>82</v>
      </c>
      <c r="BK111" s="201">
        <f t="shared" si="9"/>
        <v>0</v>
      </c>
      <c r="BL111" s="22" t="s">
        <v>1385</v>
      </c>
      <c r="BM111" s="22" t="s">
        <v>1401</v>
      </c>
    </row>
    <row r="112" spans="2:65" s="1" customFormat="1" ht="51" customHeight="1">
      <c r="B112" s="39"/>
      <c r="C112" s="190" t="s">
        <v>243</v>
      </c>
      <c r="D112" s="190" t="s">
        <v>156</v>
      </c>
      <c r="E112" s="191" t="s">
        <v>1402</v>
      </c>
      <c r="F112" s="192" t="s">
        <v>1403</v>
      </c>
      <c r="G112" s="193" t="s">
        <v>371</v>
      </c>
      <c r="H112" s="194">
        <v>1</v>
      </c>
      <c r="I112" s="195"/>
      <c r="J112" s="196">
        <f t="shared" si="0"/>
        <v>0</v>
      </c>
      <c r="K112" s="192" t="s">
        <v>21</v>
      </c>
      <c r="L112" s="59"/>
      <c r="M112" s="197" t="s">
        <v>21</v>
      </c>
      <c r="N112" s="198" t="s">
        <v>45</v>
      </c>
      <c r="O112" s="40"/>
      <c r="P112" s="199">
        <f t="shared" si="1"/>
        <v>0</v>
      </c>
      <c r="Q112" s="199">
        <v>0</v>
      </c>
      <c r="R112" s="199">
        <f t="shared" si="2"/>
        <v>0</v>
      </c>
      <c r="S112" s="199">
        <v>0</v>
      </c>
      <c r="T112" s="200">
        <f t="shared" si="3"/>
        <v>0</v>
      </c>
      <c r="AR112" s="22" t="s">
        <v>1385</v>
      </c>
      <c r="AT112" s="22" t="s">
        <v>156</v>
      </c>
      <c r="AU112" s="22" t="s">
        <v>84</v>
      </c>
      <c r="AY112" s="22" t="s">
        <v>154</v>
      </c>
      <c r="BE112" s="201">
        <f t="shared" si="4"/>
        <v>0</v>
      </c>
      <c r="BF112" s="201">
        <f t="shared" si="5"/>
        <v>0</v>
      </c>
      <c r="BG112" s="201">
        <f t="shared" si="6"/>
        <v>0</v>
      </c>
      <c r="BH112" s="201">
        <f t="shared" si="7"/>
        <v>0</v>
      </c>
      <c r="BI112" s="201">
        <f t="shared" si="8"/>
        <v>0</v>
      </c>
      <c r="BJ112" s="22" t="s">
        <v>82</v>
      </c>
      <c r="BK112" s="201">
        <f t="shared" si="9"/>
        <v>0</v>
      </c>
      <c r="BL112" s="22" t="s">
        <v>1385</v>
      </c>
      <c r="BM112" s="22" t="s">
        <v>1404</v>
      </c>
    </row>
    <row r="113" spans="2:65" s="1" customFormat="1" ht="16.5" customHeight="1">
      <c r="B113" s="39"/>
      <c r="C113" s="190" t="s">
        <v>247</v>
      </c>
      <c r="D113" s="190" t="s">
        <v>156</v>
      </c>
      <c r="E113" s="191" t="s">
        <v>1405</v>
      </c>
      <c r="F113" s="192" t="s">
        <v>1406</v>
      </c>
      <c r="G113" s="193" t="s">
        <v>371</v>
      </c>
      <c r="H113" s="194">
        <v>1</v>
      </c>
      <c r="I113" s="195"/>
      <c r="J113" s="196">
        <f t="shared" si="0"/>
        <v>0</v>
      </c>
      <c r="K113" s="192" t="s">
        <v>21</v>
      </c>
      <c r="L113" s="59"/>
      <c r="M113" s="197" t="s">
        <v>21</v>
      </c>
      <c r="N113" s="198" t="s">
        <v>45</v>
      </c>
      <c r="O113" s="40"/>
      <c r="P113" s="199">
        <f t="shared" si="1"/>
        <v>0</v>
      </c>
      <c r="Q113" s="199">
        <v>0</v>
      </c>
      <c r="R113" s="199">
        <f t="shared" si="2"/>
        <v>0</v>
      </c>
      <c r="S113" s="199">
        <v>0</v>
      </c>
      <c r="T113" s="200">
        <f t="shared" si="3"/>
        <v>0</v>
      </c>
      <c r="AR113" s="22" t="s">
        <v>1385</v>
      </c>
      <c r="AT113" s="22" t="s">
        <v>156</v>
      </c>
      <c r="AU113" s="22" t="s">
        <v>84</v>
      </c>
      <c r="AY113" s="22" t="s">
        <v>154</v>
      </c>
      <c r="BE113" s="201">
        <f t="shared" si="4"/>
        <v>0</v>
      </c>
      <c r="BF113" s="201">
        <f t="shared" si="5"/>
        <v>0</v>
      </c>
      <c r="BG113" s="201">
        <f t="shared" si="6"/>
        <v>0</v>
      </c>
      <c r="BH113" s="201">
        <f t="shared" si="7"/>
        <v>0</v>
      </c>
      <c r="BI113" s="201">
        <f t="shared" si="8"/>
        <v>0</v>
      </c>
      <c r="BJ113" s="22" t="s">
        <v>82</v>
      </c>
      <c r="BK113" s="201">
        <f t="shared" si="9"/>
        <v>0</v>
      </c>
      <c r="BL113" s="22" t="s">
        <v>1385</v>
      </c>
      <c r="BM113" s="22" t="s">
        <v>1407</v>
      </c>
    </row>
    <row r="114" spans="2:65" s="1" customFormat="1" ht="16.5" customHeight="1">
      <c r="B114" s="39"/>
      <c r="C114" s="190" t="s">
        <v>253</v>
      </c>
      <c r="D114" s="190" t="s">
        <v>156</v>
      </c>
      <c r="E114" s="191" t="s">
        <v>1408</v>
      </c>
      <c r="F114" s="192" t="s">
        <v>1409</v>
      </c>
      <c r="G114" s="193" t="s">
        <v>371</v>
      </c>
      <c r="H114" s="194">
        <v>1</v>
      </c>
      <c r="I114" s="195"/>
      <c r="J114" s="196">
        <f t="shared" si="0"/>
        <v>0</v>
      </c>
      <c r="K114" s="192" t="s">
        <v>21</v>
      </c>
      <c r="L114" s="59"/>
      <c r="M114" s="197" t="s">
        <v>21</v>
      </c>
      <c r="N114" s="198" t="s">
        <v>45</v>
      </c>
      <c r="O114" s="40"/>
      <c r="P114" s="199">
        <f t="shared" si="1"/>
        <v>0</v>
      </c>
      <c r="Q114" s="199">
        <v>0</v>
      </c>
      <c r="R114" s="199">
        <f t="shared" si="2"/>
        <v>0</v>
      </c>
      <c r="S114" s="199">
        <v>0</v>
      </c>
      <c r="T114" s="200">
        <f t="shared" si="3"/>
        <v>0</v>
      </c>
      <c r="AR114" s="22" t="s">
        <v>1385</v>
      </c>
      <c r="AT114" s="22" t="s">
        <v>156</v>
      </c>
      <c r="AU114" s="22" t="s">
        <v>84</v>
      </c>
      <c r="AY114" s="22" t="s">
        <v>154</v>
      </c>
      <c r="BE114" s="201">
        <f t="shared" si="4"/>
        <v>0</v>
      </c>
      <c r="BF114" s="201">
        <f t="shared" si="5"/>
        <v>0</v>
      </c>
      <c r="BG114" s="201">
        <f t="shared" si="6"/>
        <v>0</v>
      </c>
      <c r="BH114" s="201">
        <f t="shared" si="7"/>
        <v>0</v>
      </c>
      <c r="BI114" s="201">
        <f t="shared" si="8"/>
        <v>0</v>
      </c>
      <c r="BJ114" s="22" t="s">
        <v>82</v>
      </c>
      <c r="BK114" s="201">
        <f t="shared" si="9"/>
        <v>0</v>
      </c>
      <c r="BL114" s="22" t="s">
        <v>1385</v>
      </c>
      <c r="BM114" s="22" t="s">
        <v>1410</v>
      </c>
    </row>
    <row r="115" spans="2:65" s="1" customFormat="1" ht="16.5" customHeight="1">
      <c r="B115" s="39"/>
      <c r="C115" s="190" t="s">
        <v>258</v>
      </c>
      <c r="D115" s="190" t="s">
        <v>156</v>
      </c>
      <c r="E115" s="191" t="s">
        <v>1411</v>
      </c>
      <c r="F115" s="192" t="s">
        <v>1412</v>
      </c>
      <c r="G115" s="193" t="s">
        <v>371</v>
      </c>
      <c r="H115" s="194">
        <v>2</v>
      </c>
      <c r="I115" s="195"/>
      <c r="J115" s="196">
        <f t="shared" si="0"/>
        <v>0</v>
      </c>
      <c r="K115" s="192" t="s">
        <v>21</v>
      </c>
      <c r="L115" s="59"/>
      <c r="M115" s="197" t="s">
        <v>21</v>
      </c>
      <c r="N115" s="198" t="s">
        <v>45</v>
      </c>
      <c r="O115" s="40"/>
      <c r="P115" s="199">
        <f t="shared" si="1"/>
        <v>0</v>
      </c>
      <c r="Q115" s="199">
        <v>0</v>
      </c>
      <c r="R115" s="199">
        <f t="shared" si="2"/>
        <v>0</v>
      </c>
      <c r="S115" s="199">
        <v>0</v>
      </c>
      <c r="T115" s="200">
        <f t="shared" si="3"/>
        <v>0</v>
      </c>
      <c r="AR115" s="22" t="s">
        <v>1385</v>
      </c>
      <c r="AT115" s="22" t="s">
        <v>156</v>
      </c>
      <c r="AU115" s="22" t="s">
        <v>84</v>
      </c>
      <c r="AY115" s="22" t="s">
        <v>154</v>
      </c>
      <c r="BE115" s="201">
        <f t="shared" si="4"/>
        <v>0</v>
      </c>
      <c r="BF115" s="201">
        <f t="shared" si="5"/>
        <v>0</v>
      </c>
      <c r="BG115" s="201">
        <f t="shared" si="6"/>
        <v>0</v>
      </c>
      <c r="BH115" s="201">
        <f t="shared" si="7"/>
        <v>0</v>
      </c>
      <c r="BI115" s="201">
        <f t="shared" si="8"/>
        <v>0</v>
      </c>
      <c r="BJ115" s="22" t="s">
        <v>82</v>
      </c>
      <c r="BK115" s="201">
        <f t="shared" si="9"/>
        <v>0</v>
      </c>
      <c r="BL115" s="22" t="s">
        <v>1385</v>
      </c>
      <c r="BM115" s="22" t="s">
        <v>1413</v>
      </c>
    </row>
    <row r="116" spans="2:65" s="1" customFormat="1" ht="16.5" customHeight="1">
      <c r="B116" s="39"/>
      <c r="C116" s="190" t="s">
        <v>9</v>
      </c>
      <c r="D116" s="190" t="s">
        <v>156</v>
      </c>
      <c r="E116" s="191" t="s">
        <v>1414</v>
      </c>
      <c r="F116" s="192" t="s">
        <v>1415</v>
      </c>
      <c r="G116" s="193" t="s">
        <v>371</v>
      </c>
      <c r="H116" s="194">
        <v>1</v>
      </c>
      <c r="I116" s="195"/>
      <c r="J116" s="196">
        <f t="shared" si="0"/>
        <v>0</v>
      </c>
      <c r="K116" s="192" t="s">
        <v>21</v>
      </c>
      <c r="L116" s="59"/>
      <c r="M116" s="197" t="s">
        <v>21</v>
      </c>
      <c r="N116" s="198" t="s">
        <v>45</v>
      </c>
      <c r="O116" s="40"/>
      <c r="P116" s="199">
        <f t="shared" si="1"/>
        <v>0</v>
      </c>
      <c r="Q116" s="199">
        <v>0</v>
      </c>
      <c r="R116" s="199">
        <f t="shared" si="2"/>
        <v>0</v>
      </c>
      <c r="S116" s="199">
        <v>0</v>
      </c>
      <c r="T116" s="200">
        <f t="shared" si="3"/>
        <v>0</v>
      </c>
      <c r="AR116" s="22" t="s">
        <v>1385</v>
      </c>
      <c r="AT116" s="22" t="s">
        <v>156</v>
      </c>
      <c r="AU116" s="22" t="s">
        <v>84</v>
      </c>
      <c r="AY116" s="22" t="s">
        <v>154</v>
      </c>
      <c r="BE116" s="201">
        <f t="shared" si="4"/>
        <v>0</v>
      </c>
      <c r="BF116" s="201">
        <f t="shared" si="5"/>
        <v>0</v>
      </c>
      <c r="BG116" s="201">
        <f t="shared" si="6"/>
        <v>0</v>
      </c>
      <c r="BH116" s="201">
        <f t="shared" si="7"/>
        <v>0</v>
      </c>
      <c r="BI116" s="201">
        <f t="shared" si="8"/>
        <v>0</v>
      </c>
      <c r="BJ116" s="22" t="s">
        <v>82</v>
      </c>
      <c r="BK116" s="201">
        <f t="shared" si="9"/>
        <v>0</v>
      </c>
      <c r="BL116" s="22" t="s">
        <v>1385</v>
      </c>
      <c r="BM116" s="22" t="s">
        <v>1416</v>
      </c>
    </row>
    <row r="117" spans="2:65" s="1" customFormat="1" ht="16.5" customHeight="1">
      <c r="B117" s="39"/>
      <c r="C117" s="190" t="s">
        <v>268</v>
      </c>
      <c r="D117" s="190" t="s">
        <v>156</v>
      </c>
      <c r="E117" s="191" t="s">
        <v>1417</v>
      </c>
      <c r="F117" s="192" t="s">
        <v>1418</v>
      </c>
      <c r="G117" s="193" t="s">
        <v>371</v>
      </c>
      <c r="H117" s="194">
        <v>1</v>
      </c>
      <c r="I117" s="195"/>
      <c r="J117" s="196">
        <f t="shared" si="0"/>
        <v>0</v>
      </c>
      <c r="K117" s="192" t="s">
        <v>21</v>
      </c>
      <c r="L117" s="59"/>
      <c r="M117" s="197" t="s">
        <v>21</v>
      </c>
      <c r="N117" s="198" t="s">
        <v>45</v>
      </c>
      <c r="O117" s="40"/>
      <c r="P117" s="199">
        <f t="shared" si="1"/>
        <v>0</v>
      </c>
      <c r="Q117" s="199">
        <v>0</v>
      </c>
      <c r="R117" s="199">
        <f t="shared" si="2"/>
        <v>0</v>
      </c>
      <c r="S117" s="199">
        <v>0</v>
      </c>
      <c r="T117" s="200">
        <f t="shared" si="3"/>
        <v>0</v>
      </c>
      <c r="AR117" s="22" t="s">
        <v>1385</v>
      </c>
      <c r="AT117" s="22" t="s">
        <v>156</v>
      </c>
      <c r="AU117" s="22" t="s">
        <v>84</v>
      </c>
      <c r="AY117" s="22" t="s">
        <v>154</v>
      </c>
      <c r="BE117" s="201">
        <f t="shared" si="4"/>
        <v>0</v>
      </c>
      <c r="BF117" s="201">
        <f t="shared" si="5"/>
        <v>0</v>
      </c>
      <c r="BG117" s="201">
        <f t="shared" si="6"/>
        <v>0</v>
      </c>
      <c r="BH117" s="201">
        <f t="shared" si="7"/>
        <v>0</v>
      </c>
      <c r="BI117" s="201">
        <f t="shared" si="8"/>
        <v>0</v>
      </c>
      <c r="BJ117" s="22" t="s">
        <v>82</v>
      </c>
      <c r="BK117" s="201">
        <f t="shared" si="9"/>
        <v>0</v>
      </c>
      <c r="BL117" s="22" t="s">
        <v>1385</v>
      </c>
      <c r="BM117" s="22" t="s">
        <v>1419</v>
      </c>
    </row>
    <row r="118" spans="2:65" s="1" customFormat="1" ht="16.5" customHeight="1">
      <c r="B118" s="39"/>
      <c r="C118" s="190" t="s">
        <v>274</v>
      </c>
      <c r="D118" s="190" t="s">
        <v>156</v>
      </c>
      <c r="E118" s="191" t="s">
        <v>1420</v>
      </c>
      <c r="F118" s="192" t="s">
        <v>1421</v>
      </c>
      <c r="G118" s="193" t="s">
        <v>371</v>
      </c>
      <c r="H118" s="194">
        <v>2</v>
      </c>
      <c r="I118" s="195"/>
      <c r="J118" s="196">
        <f t="shared" si="0"/>
        <v>0</v>
      </c>
      <c r="K118" s="192" t="s">
        <v>21</v>
      </c>
      <c r="L118" s="59"/>
      <c r="M118" s="197" t="s">
        <v>21</v>
      </c>
      <c r="N118" s="198" t="s">
        <v>45</v>
      </c>
      <c r="O118" s="40"/>
      <c r="P118" s="199">
        <f t="shared" si="1"/>
        <v>0</v>
      </c>
      <c r="Q118" s="199">
        <v>0</v>
      </c>
      <c r="R118" s="199">
        <f t="shared" si="2"/>
        <v>0</v>
      </c>
      <c r="S118" s="199">
        <v>0</v>
      </c>
      <c r="T118" s="200">
        <f t="shared" si="3"/>
        <v>0</v>
      </c>
      <c r="AR118" s="22" t="s">
        <v>1385</v>
      </c>
      <c r="AT118" s="22" t="s">
        <v>156</v>
      </c>
      <c r="AU118" s="22" t="s">
        <v>84</v>
      </c>
      <c r="AY118" s="22" t="s">
        <v>154</v>
      </c>
      <c r="BE118" s="201">
        <f t="shared" si="4"/>
        <v>0</v>
      </c>
      <c r="BF118" s="201">
        <f t="shared" si="5"/>
        <v>0</v>
      </c>
      <c r="BG118" s="201">
        <f t="shared" si="6"/>
        <v>0</v>
      </c>
      <c r="BH118" s="201">
        <f t="shared" si="7"/>
        <v>0</v>
      </c>
      <c r="BI118" s="201">
        <f t="shared" si="8"/>
        <v>0</v>
      </c>
      <c r="BJ118" s="22" t="s">
        <v>82</v>
      </c>
      <c r="BK118" s="201">
        <f t="shared" si="9"/>
        <v>0</v>
      </c>
      <c r="BL118" s="22" t="s">
        <v>1385</v>
      </c>
      <c r="BM118" s="22" t="s">
        <v>1422</v>
      </c>
    </row>
    <row r="119" spans="2:65" s="1" customFormat="1" ht="16.5" customHeight="1">
      <c r="B119" s="39"/>
      <c r="C119" s="190" t="s">
        <v>280</v>
      </c>
      <c r="D119" s="190" t="s">
        <v>156</v>
      </c>
      <c r="E119" s="191" t="s">
        <v>1423</v>
      </c>
      <c r="F119" s="192" t="s">
        <v>1424</v>
      </c>
      <c r="G119" s="193" t="s">
        <v>371</v>
      </c>
      <c r="H119" s="194">
        <v>4</v>
      </c>
      <c r="I119" s="195"/>
      <c r="J119" s="196">
        <f t="shared" si="0"/>
        <v>0</v>
      </c>
      <c r="K119" s="192" t="s">
        <v>21</v>
      </c>
      <c r="L119" s="59"/>
      <c r="M119" s="197" t="s">
        <v>21</v>
      </c>
      <c r="N119" s="198" t="s">
        <v>45</v>
      </c>
      <c r="O119" s="40"/>
      <c r="P119" s="199">
        <f t="shared" si="1"/>
        <v>0</v>
      </c>
      <c r="Q119" s="199">
        <v>0</v>
      </c>
      <c r="R119" s="199">
        <f t="shared" si="2"/>
        <v>0</v>
      </c>
      <c r="S119" s="199">
        <v>0</v>
      </c>
      <c r="T119" s="200">
        <f t="shared" si="3"/>
        <v>0</v>
      </c>
      <c r="AR119" s="22" t="s">
        <v>1385</v>
      </c>
      <c r="AT119" s="22" t="s">
        <v>156</v>
      </c>
      <c r="AU119" s="22" t="s">
        <v>84</v>
      </c>
      <c r="AY119" s="22" t="s">
        <v>154</v>
      </c>
      <c r="BE119" s="201">
        <f t="shared" si="4"/>
        <v>0</v>
      </c>
      <c r="BF119" s="201">
        <f t="shared" si="5"/>
        <v>0</v>
      </c>
      <c r="BG119" s="201">
        <f t="shared" si="6"/>
        <v>0</v>
      </c>
      <c r="BH119" s="201">
        <f t="shared" si="7"/>
        <v>0</v>
      </c>
      <c r="BI119" s="201">
        <f t="shared" si="8"/>
        <v>0</v>
      </c>
      <c r="BJ119" s="22" t="s">
        <v>82</v>
      </c>
      <c r="BK119" s="201">
        <f t="shared" si="9"/>
        <v>0</v>
      </c>
      <c r="BL119" s="22" t="s">
        <v>1385</v>
      </c>
      <c r="BM119" s="22" t="s">
        <v>1425</v>
      </c>
    </row>
    <row r="120" spans="2:65" s="1" customFormat="1" ht="16.5" customHeight="1">
      <c r="B120" s="39"/>
      <c r="C120" s="190" t="s">
        <v>287</v>
      </c>
      <c r="D120" s="190" t="s">
        <v>156</v>
      </c>
      <c r="E120" s="191" t="s">
        <v>1426</v>
      </c>
      <c r="F120" s="192" t="s">
        <v>1427</v>
      </c>
      <c r="G120" s="193" t="s">
        <v>371</v>
      </c>
      <c r="H120" s="194">
        <v>6</v>
      </c>
      <c r="I120" s="195"/>
      <c r="J120" s="196">
        <f t="shared" si="0"/>
        <v>0</v>
      </c>
      <c r="K120" s="192" t="s">
        <v>21</v>
      </c>
      <c r="L120" s="59"/>
      <c r="M120" s="197" t="s">
        <v>21</v>
      </c>
      <c r="N120" s="198" t="s">
        <v>45</v>
      </c>
      <c r="O120" s="40"/>
      <c r="P120" s="199">
        <f t="shared" si="1"/>
        <v>0</v>
      </c>
      <c r="Q120" s="199">
        <v>0</v>
      </c>
      <c r="R120" s="199">
        <f t="shared" si="2"/>
        <v>0</v>
      </c>
      <c r="S120" s="199">
        <v>0</v>
      </c>
      <c r="T120" s="200">
        <f t="shared" si="3"/>
        <v>0</v>
      </c>
      <c r="AR120" s="22" t="s">
        <v>1385</v>
      </c>
      <c r="AT120" s="22" t="s">
        <v>156</v>
      </c>
      <c r="AU120" s="22" t="s">
        <v>84</v>
      </c>
      <c r="AY120" s="22" t="s">
        <v>154</v>
      </c>
      <c r="BE120" s="201">
        <f t="shared" si="4"/>
        <v>0</v>
      </c>
      <c r="BF120" s="201">
        <f t="shared" si="5"/>
        <v>0</v>
      </c>
      <c r="BG120" s="201">
        <f t="shared" si="6"/>
        <v>0</v>
      </c>
      <c r="BH120" s="201">
        <f t="shared" si="7"/>
        <v>0</v>
      </c>
      <c r="BI120" s="201">
        <f t="shared" si="8"/>
        <v>0</v>
      </c>
      <c r="BJ120" s="22" t="s">
        <v>82</v>
      </c>
      <c r="BK120" s="201">
        <f t="shared" si="9"/>
        <v>0</v>
      </c>
      <c r="BL120" s="22" t="s">
        <v>1385</v>
      </c>
      <c r="BM120" s="22" t="s">
        <v>1428</v>
      </c>
    </row>
    <row r="121" spans="2:65" s="1" customFormat="1" ht="25.5" customHeight="1">
      <c r="B121" s="39"/>
      <c r="C121" s="190" t="s">
        <v>294</v>
      </c>
      <c r="D121" s="190" t="s">
        <v>156</v>
      </c>
      <c r="E121" s="191" t="s">
        <v>1429</v>
      </c>
      <c r="F121" s="192" t="s">
        <v>1430</v>
      </c>
      <c r="G121" s="193" t="s">
        <v>371</v>
      </c>
      <c r="H121" s="194">
        <v>1</v>
      </c>
      <c r="I121" s="195"/>
      <c r="J121" s="196">
        <f t="shared" si="0"/>
        <v>0</v>
      </c>
      <c r="K121" s="192" t="s">
        <v>21</v>
      </c>
      <c r="L121" s="59"/>
      <c r="M121" s="197" t="s">
        <v>21</v>
      </c>
      <c r="N121" s="198" t="s">
        <v>45</v>
      </c>
      <c r="O121" s="40"/>
      <c r="P121" s="199">
        <f t="shared" si="1"/>
        <v>0</v>
      </c>
      <c r="Q121" s="199">
        <v>0</v>
      </c>
      <c r="R121" s="199">
        <f t="shared" si="2"/>
        <v>0</v>
      </c>
      <c r="S121" s="199">
        <v>0</v>
      </c>
      <c r="T121" s="200">
        <f t="shared" si="3"/>
        <v>0</v>
      </c>
      <c r="AR121" s="22" t="s">
        <v>1385</v>
      </c>
      <c r="AT121" s="22" t="s">
        <v>156</v>
      </c>
      <c r="AU121" s="22" t="s">
        <v>84</v>
      </c>
      <c r="AY121" s="22" t="s">
        <v>154</v>
      </c>
      <c r="BE121" s="201">
        <f t="shared" si="4"/>
        <v>0</v>
      </c>
      <c r="BF121" s="201">
        <f t="shared" si="5"/>
        <v>0</v>
      </c>
      <c r="BG121" s="201">
        <f t="shared" si="6"/>
        <v>0</v>
      </c>
      <c r="BH121" s="201">
        <f t="shared" si="7"/>
        <v>0</v>
      </c>
      <c r="BI121" s="201">
        <f t="shared" si="8"/>
        <v>0</v>
      </c>
      <c r="BJ121" s="22" t="s">
        <v>82</v>
      </c>
      <c r="BK121" s="201">
        <f t="shared" si="9"/>
        <v>0</v>
      </c>
      <c r="BL121" s="22" t="s">
        <v>1385</v>
      </c>
      <c r="BM121" s="22" t="s">
        <v>1431</v>
      </c>
    </row>
    <row r="122" spans="2:65" s="1" customFormat="1" ht="25.5" customHeight="1">
      <c r="B122" s="39"/>
      <c r="C122" s="190" t="s">
        <v>300</v>
      </c>
      <c r="D122" s="190" t="s">
        <v>156</v>
      </c>
      <c r="E122" s="191" t="s">
        <v>1432</v>
      </c>
      <c r="F122" s="192" t="s">
        <v>1433</v>
      </c>
      <c r="G122" s="193" t="s">
        <v>371</v>
      </c>
      <c r="H122" s="194">
        <v>2</v>
      </c>
      <c r="I122" s="195"/>
      <c r="J122" s="196">
        <f t="shared" si="0"/>
        <v>0</v>
      </c>
      <c r="K122" s="192" t="s">
        <v>21</v>
      </c>
      <c r="L122" s="59"/>
      <c r="M122" s="197" t="s">
        <v>21</v>
      </c>
      <c r="N122" s="198" t="s">
        <v>45</v>
      </c>
      <c r="O122" s="40"/>
      <c r="P122" s="199">
        <f t="shared" si="1"/>
        <v>0</v>
      </c>
      <c r="Q122" s="199">
        <v>0</v>
      </c>
      <c r="R122" s="199">
        <f t="shared" si="2"/>
        <v>0</v>
      </c>
      <c r="S122" s="199">
        <v>0</v>
      </c>
      <c r="T122" s="200">
        <f t="shared" si="3"/>
        <v>0</v>
      </c>
      <c r="AR122" s="22" t="s">
        <v>1385</v>
      </c>
      <c r="AT122" s="22" t="s">
        <v>156</v>
      </c>
      <c r="AU122" s="22" t="s">
        <v>84</v>
      </c>
      <c r="AY122" s="22" t="s">
        <v>154</v>
      </c>
      <c r="BE122" s="201">
        <f t="shared" si="4"/>
        <v>0</v>
      </c>
      <c r="BF122" s="201">
        <f t="shared" si="5"/>
        <v>0</v>
      </c>
      <c r="BG122" s="201">
        <f t="shared" si="6"/>
        <v>0</v>
      </c>
      <c r="BH122" s="201">
        <f t="shared" si="7"/>
        <v>0</v>
      </c>
      <c r="BI122" s="201">
        <f t="shared" si="8"/>
        <v>0</v>
      </c>
      <c r="BJ122" s="22" t="s">
        <v>82</v>
      </c>
      <c r="BK122" s="201">
        <f t="shared" si="9"/>
        <v>0</v>
      </c>
      <c r="BL122" s="22" t="s">
        <v>1385</v>
      </c>
      <c r="BM122" s="22" t="s">
        <v>1434</v>
      </c>
    </row>
    <row r="123" spans="2:65" s="1" customFormat="1" ht="25.5" customHeight="1">
      <c r="B123" s="39"/>
      <c r="C123" s="190" t="s">
        <v>305</v>
      </c>
      <c r="D123" s="190" t="s">
        <v>156</v>
      </c>
      <c r="E123" s="191" t="s">
        <v>1435</v>
      </c>
      <c r="F123" s="192" t="s">
        <v>1436</v>
      </c>
      <c r="G123" s="193" t="s">
        <v>371</v>
      </c>
      <c r="H123" s="194">
        <v>3</v>
      </c>
      <c r="I123" s="195"/>
      <c r="J123" s="196">
        <f t="shared" si="0"/>
        <v>0</v>
      </c>
      <c r="K123" s="192" t="s">
        <v>21</v>
      </c>
      <c r="L123" s="59"/>
      <c r="M123" s="197" t="s">
        <v>21</v>
      </c>
      <c r="N123" s="198" t="s">
        <v>45</v>
      </c>
      <c r="O123" s="40"/>
      <c r="P123" s="199">
        <f t="shared" si="1"/>
        <v>0</v>
      </c>
      <c r="Q123" s="199">
        <v>0</v>
      </c>
      <c r="R123" s="199">
        <f t="shared" si="2"/>
        <v>0</v>
      </c>
      <c r="S123" s="199">
        <v>0</v>
      </c>
      <c r="T123" s="200">
        <f t="shared" si="3"/>
        <v>0</v>
      </c>
      <c r="AR123" s="22" t="s">
        <v>1385</v>
      </c>
      <c r="AT123" s="22" t="s">
        <v>156</v>
      </c>
      <c r="AU123" s="22" t="s">
        <v>84</v>
      </c>
      <c r="AY123" s="22" t="s">
        <v>154</v>
      </c>
      <c r="BE123" s="201">
        <f t="shared" si="4"/>
        <v>0</v>
      </c>
      <c r="BF123" s="201">
        <f t="shared" si="5"/>
        <v>0</v>
      </c>
      <c r="BG123" s="201">
        <f t="shared" si="6"/>
        <v>0</v>
      </c>
      <c r="BH123" s="201">
        <f t="shared" si="7"/>
        <v>0</v>
      </c>
      <c r="BI123" s="201">
        <f t="shared" si="8"/>
        <v>0</v>
      </c>
      <c r="BJ123" s="22" t="s">
        <v>82</v>
      </c>
      <c r="BK123" s="201">
        <f t="shared" si="9"/>
        <v>0</v>
      </c>
      <c r="BL123" s="22" t="s">
        <v>1385</v>
      </c>
      <c r="BM123" s="22" t="s">
        <v>1437</v>
      </c>
    </row>
    <row r="124" spans="2:65" s="1" customFormat="1" ht="16.5" customHeight="1">
      <c r="B124" s="39"/>
      <c r="C124" s="190" t="s">
        <v>310</v>
      </c>
      <c r="D124" s="190" t="s">
        <v>156</v>
      </c>
      <c r="E124" s="191" t="s">
        <v>1438</v>
      </c>
      <c r="F124" s="192" t="s">
        <v>1439</v>
      </c>
      <c r="G124" s="193" t="s">
        <v>371</v>
      </c>
      <c r="H124" s="194">
        <v>4</v>
      </c>
      <c r="I124" s="195"/>
      <c r="J124" s="196">
        <f t="shared" si="0"/>
        <v>0</v>
      </c>
      <c r="K124" s="192" t="s">
        <v>21</v>
      </c>
      <c r="L124" s="59"/>
      <c r="M124" s="197" t="s">
        <v>21</v>
      </c>
      <c r="N124" s="198" t="s">
        <v>45</v>
      </c>
      <c r="O124" s="40"/>
      <c r="P124" s="199">
        <f t="shared" si="1"/>
        <v>0</v>
      </c>
      <c r="Q124" s="199">
        <v>0</v>
      </c>
      <c r="R124" s="199">
        <f t="shared" si="2"/>
        <v>0</v>
      </c>
      <c r="S124" s="199">
        <v>0</v>
      </c>
      <c r="T124" s="200">
        <f t="shared" si="3"/>
        <v>0</v>
      </c>
      <c r="AR124" s="22" t="s">
        <v>1385</v>
      </c>
      <c r="AT124" s="22" t="s">
        <v>156</v>
      </c>
      <c r="AU124" s="22" t="s">
        <v>84</v>
      </c>
      <c r="AY124" s="22" t="s">
        <v>154</v>
      </c>
      <c r="BE124" s="201">
        <f t="shared" si="4"/>
        <v>0</v>
      </c>
      <c r="BF124" s="201">
        <f t="shared" si="5"/>
        <v>0</v>
      </c>
      <c r="BG124" s="201">
        <f t="shared" si="6"/>
        <v>0</v>
      </c>
      <c r="BH124" s="201">
        <f t="shared" si="7"/>
        <v>0</v>
      </c>
      <c r="BI124" s="201">
        <f t="shared" si="8"/>
        <v>0</v>
      </c>
      <c r="BJ124" s="22" t="s">
        <v>82</v>
      </c>
      <c r="BK124" s="201">
        <f t="shared" si="9"/>
        <v>0</v>
      </c>
      <c r="BL124" s="22" t="s">
        <v>1385</v>
      </c>
      <c r="BM124" s="22" t="s">
        <v>1440</v>
      </c>
    </row>
    <row r="125" spans="2:65" s="1" customFormat="1" ht="16.5" customHeight="1">
      <c r="B125" s="39"/>
      <c r="C125" s="190" t="s">
        <v>315</v>
      </c>
      <c r="D125" s="190" t="s">
        <v>156</v>
      </c>
      <c r="E125" s="191" t="s">
        <v>1441</v>
      </c>
      <c r="F125" s="192" t="s">
        <v>1442</v>
      </c>
      <c r="G125" s="193" t="s">
        <v>371</v>
      </c>
      <c r="H125" s="194">
        <v>4</v>
      </c>
      <c r="I125" s="195"/>
      <c r="J125" s="196">
        <f t="shared" si="0"/>
        <v>0</v>
      </c>
      <c r="K125" s="192" t="s">
        <v>21</v>
      </c>
      <c r="L125" s="59"/>
      <c r="M125" s="197" t="s">
        <v>21</v>
      </c>
      <c r="N125" s="198" t="s">
        <v>45</v>
      </c>
      <c r="O125" s="40"/>
      <c r="P125" s="199">
        <f t="shared" si="1"/>
        <v>0</v>
      </c>
      <c r="Q125" s="199">
        <v>0</v>
      </c>
      <c r="R125" s="199">
        <f t="shared" si="2"/>
        <v>0</v>
      </c>
      <c r="S125" s="199">
        <v>0</v>
      </c>
      <c r="T125" s="200">
        <f t="shared" si="3"/>
        <v>0</v>
      </c>
      <c r="AR125" s="22" t="s">
        <v>1385</v>
      </c>
      <c r="AT125" s="22" t="s">
        <v>156</v>
      </c>
      <c r="AU125" s="22" t="s">
        <v>84</v>
      </c>
      <c r="AY125" s="22" t="s">
        <v>154</v>
      </c>
      <c r="BE125" s="201">
        <f t="shared" si="4"/>
        <v>0</v>
      </c>
      <c r="BF125" s="201">
        <f t="shared" si="5"/>
        <v>0</v>
      </c>
      <c r="BG125" s="201">
        <f t="shared" si="6"/>
        <v>0</v>
      </c>
      <c r="BH125" s="201">
        <f t="shared" si="7"/>
        <v>0</v>
      </c>
      <c r="BI125" s="201">
        <f t="shared" si="8"/>
        <v>0</v>
      </c>
      <c r="BJ125" s="22" t="s">
        <v>82</v>
      </c>
      <c r="BK125" s="201">
        <f t="shared" si="9"/>
        <v>0</v>
      </c>
      <c r="BL125" s="22" t="s">
        <v>1385</v>
      </c>
      <c r="BM125" s="22" t="s">
        <v>1443</v>
      </c>
    </row>
    <row r="126" spans="2:65" s="1" customFormat="1" ht="25.5" customHeight="1">
      <c r="B126" s="39"/>
      <c r="C126" s="190" t="s">
        <v>320</v>
      </c>
      <c r="D126" s="190" t="s">
        <v>156</v>
      </c>
      <c r="E126" s="191" t="s">
        <v>1444</v>
      </c>
      <c r="F126" s="192" t="s">
        <v>1445</v>
      </c>
      <c r="G126" s="193" t="s">
        <v>371</v>
      </c>
      <c r="H126" s="194">
        <v>12</v>
      </c>
      <c r="I126" s="195"/>
      <c r="J126" s="196">
        <f t="shared" si="0"/>
        <v>0</v>
      </c>
      <c r="K126" s="192" t="s">
        <v>21</v>
      </c>
      <c r="L126" s="59"/>
      <c r="M126" s="197" t="s">
        <v>21</v>
      </c>
      <c r="N126" s="198" t="s">
        <v>45</v>
      </c>
      <c r="O126" s="40"/>
      <c r="P126" s="199">
        <f t="shared" si="1"/>
        <v>0</v>
      </c>
      <c r="Q126" s="199">
        <v>0</v>
      </c>
      <c r="R126" s="199">
        <f t="shared" si="2"/>
        <v>0</v>
      </c>
      <c r="S126" s="199">
        <v>0</v>
      </c>
      <c r="T126" s="200">
        <f t="shared" si="3"/>
        <v>0</v>
      </c>
      <c r="AR126" s="22" t="s">
        <v>1385</v>
      </c>
      <c r="AT126" s="22" t="s">
        <v>156</v>
      </c>
      <c r="AU126" s="22" t="s">
        <v>84</v>
      </c>
      <c r="AY126" s="22" t="s">
        <v>154</v>
      </c>
      <c r="BE126" s="201">
        <f t="shared" si="4"/>
        <v>0</v>
      </c>
      <c r="BF126" s="201">
        <f t="shared" si="5"/>
        <v>0</v>
      </c>
      <c r="BG126" s="201">
        <f t="shared" si="6"/>
        <v>0</v>
      </c>
      <c r="BH126" s="201">
        <f t="shared" si="7"/>
        <v>0</v>
      </c>
      <c r="BI126" s="201">
        <f t="shared" si="8"/>
        <v>0</v>
      </c>
      <c r="BJ126" s="22" t="s">
        <v>82</v>
      </c>
      <c r="BK126" s="201">
        <f t="shared" si="9"/>
        <v>0</v>
      </c>
      <c r="BL126" s="22" t="s">
        <v>1385</v>
      </c>
      <c r="BM126" s="22" t="s">
        <v>1446</v>
      </c>
    </row>
    <row r="127" spans="2:65" s="1" customFormat="1" ht="16.5" customHeight="1">
      <c r="B127" s="39"/>
      <c r="C127" s="190" t="s">
        <v>326</v>
      </c>
      <c r="D127" s="190" t="s">
        <v>156</v>
      </c>
      <c r="E127" s="191" t="s">
        <v>1447</v>
      </c>
      <c r="F127" s="192" t="s">
        <v>1448</v>
      </c>
      <c r="G127" s="193" t="s">
        <v>371</v>
      </c>
      <c r="H127" s="194">
        <v>2</v>
      </c>
      <c r="I127" s="195"/>
      <c r="J127" s="196">
        <f t="shared" si="0"/>
        <v>0</v>
      </c>
      <c r="K127" s="192" t="s">
        <v>21</v>
      </c>
      <c r="L127" s="59"/>
      <c r="M127" s="197" t="s">
        <v>21</v>
      </c>
      <c r="N127" s="198" t="s">
        <v>45</v>
      </c>
      <c r="O127" s="40"/>
      <c r="P127" s="199">
        <f t="shared" si="1"/>
        <v>0</v>
      </c>
      <c r="Q127" s="199">
        <v>0</v>
      </c>
      <c r="R127" s="199">
        <f t="shared" si="2"/>
        <v>0</v>
      </c>
      <c r="S127" s="199">
        <v>0</v>
      </c>
      <c r="T127" s="200">
        <f t="shared" si="3"/>
        <v>0</v>
      </c>
      <c r="AR127" s="22" t="s">
        <v>1385</v>
      </c>
      <c r="AT127" s="22" t="s">
        <v>156</v>
      </c>
      <c r="AU127" s="22" t="s">
        <v>84</v>
      </c>
      <c r="AY127" s="22" t="s">
        <v>154</v>
      </c>
      <c r="BE127" s="201">
        <f t="shared" si="4"/>
        <v>0</v>
      </c>
      <c r="BF127" s="201">
        <f t="shared" si="5"/>
        <v>0</v>
      </c>
      <c r="BG127" s="201">
        <f t="shared" si="6"/>
        <v>0</v>
      </c>
      <c r="BH127" s="201">
        <f t="shared" si="7"/>
        <v>0</v>
      </c>
      <c r="BI127" s="201">
        <f t="shared" si="8"/>
        <v>0</v>
      </c>
      <c r="BJ127" s="22" t="s">
        <v>82</v>
      </c>
      <c r="BK127" s="201">
        <f t="shared" si="9"/>
        <v>0</v>
      </c>
      <c r="BL127" s="22" t="s">
        <v>1385</v>
      </c>
      <c r="BM127" s="22" t="s">
        <v>1449</v>
      </c>
    </row>
    <row r="128" spans="2:65" s="1" customFormat="1" ht="16.5" customHeight="1">
      <c r="B128" s="39"/>
      <c r="C128" s="190" t="s">
        <v>334</v>
      </c>
      <c r="D128" s="190" t="s">
        <v>156</v>
      </c>
      <c r="E128" s="191" t="s">
        <v>1450</v>
      </c>
      <c r="F128" s="192" t="s">
        <v>1451</v>
      </c>
      <c r="G128" s="193" t="s">
        <v>371</v>
      </c>
      <c r="H128" s="194">
        <v>4</v>
      </c>
      <c r="I128" s="195"/>
      <c r="J128" s="196">
        <f t="shared" si="0"/>
        <v>0</v>
      </c>
      <c r="K128" s="192" t="s">
        <v>21</v>
      </c>
      <c r="L128" s="59"/>
      <c r="M128" s="197" t="s">
        <v>21</v>
      </c>
      <c r="N128" s="198" t="s">
        <v>45</v>
      </c>
      <c r="O128" s="40"/>
      <c r="P128" s="199">
        <f t="shared" si="1"/>
        <v>0</v>
      </c>
      <c r="Q128" s="199">
        <v>0</v>
      </c>
      <c r="R128" s="199">
        <f t="shared" si="2"/>
        <v>0</v>
      </c>
      <c r="S128" s="199">
        <v>0</v>
      </c>
      <c r="T128" s="200">
        <f t="shared" si="3"/>
        <v>0</v>
      </c>
      <c r="AR128" s="22" t="s">
        <v>1385</v>
      </c>
      <c r="AT128" s="22" t="s">
        <v>156</v>
      </c>
      <c r="AU128" s="22" t="s">
        <v>84</v>
      </c>
      <c r="AY128" s="22" t="s">
        <v>154</v>
      </c>
      <c r="BE128" s="201">
        <f t="shared" si="4"/>
        <v>0</v>
      </c>
      <c r="BF128" s="201">
        <f t="shared" si="5"/>
        <v>0</v>
      </c>
      <c r="BG128" s="201">
        <f t="shared" si="6"/>
        <v>0</v>
      </c>
      <c r="BH128" s="201">
        <f t="shared" si="7"/>
        <v>0</v>
      </c>
      <c r="BI128" s="201">
        <f t="shared" si="8"/>
        <v>0</v>
      </c>
      <c r="BJ128" s="22" t="s">
        <v>82</v>
      </c>
      <c r="BK128" s="201">
        <f t="shared" si="9"/>
        <v>0</v>
      </c>
      <c r="BL128" s="22" t="s">
        <v>1385</v>
      </c>
      <c r="BM128" s="22" t="s">
        <v>1452</v>
      </c>
    </row>
    <row r="129" spans="2:65" s="1" customFormat="1" ht="16.5" customHeight="1">
      <c r="B129" s="39"/>
      <c r="C129" s="190" t="s">
        <v>349</v>
      </c>
      <c r="D129" s="190" t="s">
        <v>156</v>
      </c>
      <c r="E129" s="191" t="s">
        <v>1453</v>
      </c>
      <c r="F129" s="192" t="s">
        <v>1454</v>
      </c>
      <c r="G129" s="193" t="s">
        <v>303</v>
      </c>
      <c r="H129" s="194">
        <v>1</v>
      </c>
      <c r="I129" s="195"/>
      <c r="J129" s="196">
        <f t="shared" si="0"/>
        <v>0</v>
      </c>
      <c r="K129" s="192" t="s">
        <v>21</v>
      </c>
      <c r="L129" s="59"/>
      <c r="M129" s="197" t="s">
        <v>21</v>
      </c>
      <c r="N129" s="198" t="s">
        <v>45</v>
      </c>
      <c r="O129" s="40"/>
      <c r="P129" s="199">
        <f t="shared" si="1"/>
        <v>0</v>
      </c>
      <c r="Q129" s="199">
        <v>0</v>
      </c>
      <c r="R129" s="199">
        <f t="shared" si="2"/>
        <v>0</v>
      </c>
      <c r="S129" s="199">
        <v>0</v>
      </c>
      <c r="T129" s="200">
        <f t="shared" si="3"/>
        <v>0</v>
      </c>
      <c r="AR129" s="22" t="s">
        <v>1385</v>
      </c>
      <c r="AT129" s="22" t="s">
        <v>156</v>
      </c>
      <c r="AU129" s="22" t="s">
        <v>84</v>
      </c>
      <c r="AY129" s="22" t="s">
        <v>154</v>
      </c>
      <c r="BE129" s="201">
        <f t="shared" si="4"/>
        <v>0</v>
      </c>
      <c r="BF129" s="201">
        <f t="shared" si="5"/>
        <v>0</v>
      </c>
      <c r="BG129" s="201">
        <f t="shared" si="6"/>
        <v>0</v>
      </c>
      <c r="BH129" s="201">
        <f t="shared" si="7"/>
        <v>0</v>
      </c>
      <c r="BI129" s="201">
        <f t="shared" si="8"/>
        <v>0</v>
      </c>
      <c r="BJ129" s="22" t="s">
        <v>82</v>
      </c>
      <c r="BK129" s="201">
        <f t="shared" si="9"/>
        <v>0</v>
      </c>
      <c r="BL129" s="22" t="s">
        <v>1385</v>
      </c>
      <c r="BM129" s="22" t="s">
        <v>1455</v>
      </c>
    </row>
    <row r="130" spans="2:65" s="1" customFormat="1" ht="16.5" customHeight="1">
      <c r="B130" s="39"/>
      <c r="C130" s="190" t="s">
        <v>353</v>
      </c>
      <c r="D130" s="190" t="s">
        <v>156</v>
      </c>
      <c r="E130" s="191" t="s">
        <v>1456</v>
      </c>
      <c r="F130" s="192" t="s">
        <v>1457</v>
      </c>
      <c r="G130" s="193" t="s">
        <v>303</v>
      </c>
      <c r="H130" s="194">
        <v>1</v>
      </c>
      <c r="I130" s="195"/>
      <c r="J130" s="196">
        <f t="shared" si="0"/>
        <v>0</v>
      </c>
      <c r="K130" s="192" t="s">
        <v>21</v>
      </c>
      <c r="L130" s="59"/>
      <c r="M130" s="197" t="s">
        <v>21</v>
      </c>
      <c r="N130" s="198" t="s">
        <v>45</v>
      </c>
      <c r="O130" s="40"/>
      <c r="P130" s="199">
        <f t="shared" si="1"/>
        <v>0</v>
      </c>
      <c r="Q130" s="199">
        <v>0</v>
      </c>
      <c r="R130" s="199">
        <f t="shared" si="2"/>
        <v>0</v>
      </c>
      <c r="S130" s="199">
        <v>0</v>
      </c>
      <c r="T130" s="200">
        <f t="shared" si="3"/>
        <v>0</v>
      </c>
      <c r="AR130" s="22" t="s">
        <v>1385</v>
      </c>
      <c r="AT130" s="22" t="s">
        <v>156</v>
      </c>
      <c r="AU130" s="22" t="s">
        <v>84</v>
      </c>
      <c r="AY130" s="22" t="s">
        <v>154</v>
      </c>
      <c r="BE130" s="201">
        <f t="shared" si="4"/>
        <v>0</v>
      </c>
      <c r="BF130" s="201">
        <f t="shared" si="5"/>
        <v>0</v>
      </c>
      <c r="BG130" s="201">
        <f t="shared" si="6"/>
        <v>0</v>
      </c>
      <c r="BH130" s="201">
        <f t="shared" si="7"/>
        <v>0</v>
      </c>
      <c r="BI130" s="201">
        <f t="shared" si="8"/>
        <v>0</v>
      </c>
      <c r="BJ130" s="22" t="s">
        <v>82</v>
      </c>
      <c r="BK130" s="201">
        <f t="shared" si="9"/>
        <v>0</v>
      </c>
      <c r="BL130" s="22" t="s">
        <v>1385</v>
      </c>
      <c r="BM130" s="22" t="s">
        <v>1458</v>
      </c>
    </row>
    <row r="131" spans="2:65" s="1" customFormat="1" ht="16.5" customHeight="1">
      <c r="B131" s="39"/>
      <c r="C131" s="190" t="s">
        <v>357</v>
      </c>
      <c r="D131" s="190" t="s">
        <v>156</v>
      </c>
      <c r="E131" s="191" t="s">
        <v>1459</v>
      </c>
      <c r="F131" s="192" t="s">
        <v>1460</v>
      </c>
      <c r="G131" s="193" t="s">
        <v>303</v>
      </c>
      <c r="H131" s="194">
        <v>1</v>
      </c>
      <c r="I131" s="195"/>
      <c r="J131" s="196">
        <f t="shared" si="0"/>
        <v>0</v>
      </c>
      <c r="K131" s="192" t="s">
        <v>21</v>
      </c>
      <c r="L131" s="59"/>
      <c r="M131" s="197" t="s">
        <v>21</v>
      </c>
      <c r="N131" s="198" t="s">
        <v>45</v>
      </c>
      <c r="O131" s="40"/>
      <c r="P131" s="199">
        <f t="shared" si="1"/>
        <v>0</v>
      </c>
      <c r="Q131" s="199">
        <v>0</v>
      </c>
      <c r="R131" s="199">
        <f t="shared" si="2"/>
        <v>0</v>
      </c>
      <c r="S131" s="199">
        <v>0</v>
      </c>
      <c r="T131" s="200">
        <f t="shared" si="3"/>
        <v>0</v>
      </c>
      <c r="AR131" s="22" t="s">
        <v>1385</v>
      </c>
      <c r="AT131" s="22" t="s">
        <v>156</v>
      </c>
      <c r="AU131" s="22" t="s">
        <v>84</v>
      </c>
      <c r="AY131" s="22" t="s">
        <v>154</v>
      </c>
      <c r="BE131" s="201">
        <f t="shared" si="4"/>
        <v>0</v>
      </c>
      <c r="BF131" s="201">
        <f t="shared" si="5"/>
        <v>0</v>
      </c>
      <c r="BG131" s="201">
        <f t="shared" si="6"/>
        <v>0</v>
      </c>
      <c r="BH131" s="201">
        <f t="shared" si="7"/>
        <v>0</v>
      </c>
      <c r="BI131" s="201">
        <f t="shared" si="8"/>
        <v>0</v>
      </c>
      <c r="BJ131" s="22" t="s">
        <v>82</v>
      </c>
      <c r="BK131" s="201">
        <f t="shared" si="9"/>
        <v>0</v>
      </c>
      <c r="BL131" s="22" t="s">
        <v>1385</v>
      </c>
      <c r="BM131" s="22" t="s">
        <v>1461</v>
      </c>
    </row>
    <row r="132" spans="2:65" s="1" customFormat="1" ht="16.5" customHeight="1">
      <c r="B132" s="39"/>
      <c r="C132" s="190" t="s">
        <v>361</v>
      </c>
      <c r="D132" s="190" t="s">
        <v>156</v>
      </c>
      <c r="E132" s="191" t="s">
        <v>1462</v>
      </c>
      <c r="F132" s="192" t="s">
        <v>1463</v>
      </c>
      <c r="G132" s="193" t="s">
        <v>303</v>
      </c>
      <c r="H132" s="194">
        <v>1</v>
      </c>
      <c r="I132" s="195"/>
      <c r="J132" s="196">
        <f t="shared" si="0"/>
        <v>0</v>
      </c>
      <c r="K132" s="192" t="s">
        <v>21</v>
      </c>
      <c r="L132" s="59"/>
      <c r="M132" s="197" t="s">
        <v>21</v>
      </c>
      <c r="N132" s="198" t="s">
        <v>45</v>
      </c>
      <c r="O132" s="40"/>
      <c r="P132" s="199">
        <f t="shared" si="1"/>
        <v>0</v>
      </c>
      <c r="Q132" s="199">
        <v>0</v>
      </c>
      <c r="R132" s="199">
        <f t="shared" si="2"/>
        <v>0</v>
      </c>
      <c r="S132" s="199">
        <v>0</v>
      </c>
      <c r="T132" s="200">
        <f t="shared" si="3"/>
        <v>0</v>
      </c>
      <c r="AR132" s="22" t="s">
        <v>1385</v>
      </c>
      <c r="AT132" s="22" t="s">
        <v>156</v>
      </c>
      <c r="AU132" s="22" t="s">
        <v>84</v>
      </c>
      <c r="AY132" s="22" t="s">
        <v>154</v>
      </c>
      <c r="BE132" s="201">
        <f t="shared" si="4"/>
        <v>0</v>
      </c>
      <c r="BF132" s="201">
        <f t="shared" si="5"/>
        <v>0</v>
      </c>
      <c r="BG132" s="201">
        <f t="shared" si="6"/>
        <v>0</v>
      </c>
      <c r="BH132" s="201">
        <f t="shared" si="7"/>
        <v>0</v>
      </c>
      <c r="BI132" s="201">
        <f t="shared" si="8"/>
        <v>0</v>
      </c>
      <c r="BJ132" s="22" t="s">
        <v>82</v>
      </c>
      <c r="BK132" s="201">
        <f t="shared" si="9"/>
        <v>0</v>
      </c>
      <c r="BL132" s="22" t="s">
        <v>1385</v>
      </c>
      <c r="BM132" s="22" t="s">
        <v>1464</v>
      </c>
    </row>
    <row r="133" spans="2:65" s="1" customFormat="1" ht="16.5" customHeight="1">
      <c r="B133" s="39"/>
      <c r="C133" s="190" t="s">
        <v>368</v>
      </c>
      <c r="D133" s="190" t="s">
        <v>156</v>
      </c>
      <c r="E133" s="191" t="s">
        <v>1465</v>
      </c>
      <c r="F133" s="192" t="s">
        <v>1466</v>
      </c>
      <c r="G133" s="193" t="s">
        <v>303</v>
      </c>
      <c r="H133" s="194">
        <v>1</v>
      </c>
      <c r="I133" s="195"/>
      <c r="J133" s="196">
        <f t="shared" si="0"/>
        <v>0</v>
      </c>
      <c r="K133" s="192" t="s">
        <v>21</v>
      </c>
      <c r="L133" s="59"/>
      <c r="M133" s="197" t="s">
        <v>21</v>
      </c>
      <c r="N133" s="198" t="s">
        <v>45</v>
      </c>
      <c r="O133" s="40"/>
      <c r="P133" s="199">
        <f t="shared" si="1"/>
        <v>0</v>
      </c>
      <c r="Q133" s="199">
        <v>0</v>
      </c>
      <c r="R133" s="199">
        <f t="shared" si="2"/>
        <v>0</v>
      </c>
      <c r="S133" s="199">
        <v>0</v>
      </c>
      <c r="T133" s="200">
        <f t="shared" si="3"/>
        <v>0</v>
      </c>
      <c r="AR133" s="22" t="s">
        <v>1385</v>
      </c>
      <c r="AT133" s="22" t="s">
        <v>156</v>
      </c>
      <c r="AU133" s="22" t="s">
        <v>84</v>
      </c>
      <c r="AY133" s="22" t="s">
        <v>154</v>
      </c>
      <c r="BE133" s="201">
        <f t="shared" si="4"/>
        <v>0</v>
      </c>
      <c r="BF133" s="201">
        <f t="shared" si="5"/>
        <v>0</v>
      </c>
      <c r="BG133" s="201">
        <f t="shared" si="6"/>
        <v>0</v>
      </c>
      <c r="BH133" s="201">
        <f t="shared" si="7"/>
        <v>0</v>
      </c>
      <c r="BI133" s="201">
        <f t="shared" si="8"/>
        <v>0</v>
      </c>
      <c r="BJ133" s="22" t="s">
        <v>82</v>
      </c>
      <c r="BK133" s="201">
        <f t="shared" si="9"/>
        <v>0</v>
      </c>
      <c r="BL133" s="22" t="s">
        <v>1385</v>
      </c>
      <c r="BM133" s="22" t="s">
        <v>1467</v>
      </c>
    </row>
    <row r="134" spans="2:65" s="1" customFormat="1" ht="16.5" customHeight="1">
      <c r="B134" s="39"/>
      <c r="C134" s="190" t="s">
        <v>373</v>
      </c>
      <c r="D134" s="190" t="s">
        <v>156</v>
      </c>
      <c r="E134" s="191" t="s">
        <v>1468</v>
      </c>
      <c r="F134" s="192" t="s">
        <v>1469</v>
      </c>
      <c r="G134" s="193" t="s">
        <v>303</v>
      </c>
      <c r="H134" s="194">
        <v>1</v>
      </c>
      <c r="I134" s="195"/>
      <c r="J134" s="196">
        <f t="shared" si="0"/>
        <v>0</v>
      </c>
      <c r="K134" s="192" t="s">
        <v>21</v>
      </c>
      <c r="L134" s="59"/>
      <c r="M134" s="197" t="s">
        <v>21</v>
      </c>
      <c r="N134" s="198" t="s">
        <v>45</v>
      </c>
      <c r="O134" s="40"/>
      <c r="P134" s="199">
        <f t="shared" si="1"/>
        <v>0</v>
      </c>
      <c r="Q134" s="199">
        <v>0</v>
      </c>
      <c r="R134" s="199">
        <f t="shared" si="2"/>
        <v>0</v>
      </c>
      <c r="S134" s="199">
        <v>0</v>
      </c>
      <c r="T134" s="200">
        <f t="shared" si="3"/>
        <v>0</v>
      </c>
      <c r="AR134" s="22" t="s">
        <v>1385</v>
      </c>
      <c r="AT134" s="22" t="s">
        <v>156</v>
      </c>
      <c r="AU134" s="22" t="s">
        <v>84</v>
      </c>
      <c r="AY134" s="22" t="s">
        <v>154</v>
      </c>
      <c r="BE134" s="201">
        <f t="shared" si="4"/>
        <v>0</v>
      </c>
      <c r="BF134" s="201">
        <f t="shared" si="5"/>
        <v>0</v>
      </c>
      <c r="BG134" s="201">
        <f t="shared" si="6"/>
        <v>0</v>
      </c>
      <c r="BH134" s="201">
        <f t="shared" si="7"/>
        <v>0</v>
      </c>
      <c r="BI134" s="201">
        <f t="shared" si="8"/>
        <v>0</v>
      </c>
      <c r="BJ134" s="22" t="s">
        <v>82</v>
      </c>
      <c r="BK134" s="201">
        <f t="shared" si="9"/>
        <v>0</v>
      </c>
      <c r="BL134" s="22" t="s">
        <v>1385</v>
      </c>
      <c r="BM134" s="22" t="s">
        <v>1470</v>
      </c>
    </row>
    <row r="135" spans="2:65" s="1" customFormat="1" ht="16.5" customHeight="1">
      <c r="B135" s="39"/>
      <c r="C135" s="190" t="s">
        <v>382</v>
      </c>
      <c r="D135" s="190" t="s">
        <v>156</v>
      </c>
      <c r="E135" s="191" t="s">
        <v>1471</v>
      </c>
      <c r="F135" s="192" t="s">
        <v>1472</v>
      </c>
      <c r="G135" s="193" t="s">
        <v>303</v>
      </c>
      <c r="H135" s="194">
        <v>1</v>
      </c>
      <c r="I135" s="195"/>
      <c r="J135" s="196">
        <f t="shared" si="0"/>
        <v>0</v>
      </c>
      <c r="K135" s="192" t="s">
        <v>21</v>
      </c>
      <c r="L135" s="59"/>
      <c r="M135" s="197" t="s">
        <v>21</v>
      </c>
      <c r="N135" s="198" t="s">
        <v>45</v>
      </c>
      <c r="O135" s="40"/>
      <c r="P135" s="199">
        <f t="shared" si="1"/>
        <v>0</v>
      </c>
      <c r="Q135" s="199">
        <v>0</v>
      </c>
      <c r="R135" s="199">
        <f t="shared" si="2"/>
        <v>0</v>
      </c>
      <c r="S135" s="199">
        <v>0</v>
      </c>
      <c r="T135" s="200">
        <f t="shared" si="3"/>
        <v>0</v>
      </c>
      <c r="AR135" s="22" t="s">
        <v>1385</v>
      </c>
      <c r="AT135" s="22" t="s">
        <v>156</v>
      </c>
      <c r="AU135" s="22" t="s">
        <v>84</v>
      </c>
      <c r="AY135" s="22" t="s">
        <v>154</v>
      </c>
      <c r="BE135" s="201">
        <f t="shared" si="4"/>
        <v>0</v>
      </c>
      <c r="BF135" s="201">
        <f t="shared" si="5"/>
        <v>0</v>
      </c>
      <c r="BG135" s="201">
        <f t="shared" si="6"/>
        <v>0</v>
      </c>
      <c r="BH135" s="201">
        <f t="shared" si="7"/>
        <v>0</v>
      </c>
      <c r="BI135" s="201">
        <f t="shared" si="8"/>
        <v>0</v>
      </c>
      <c r="BJ135" s="22" t="s">
        <v>82</v>
      </c>
      <c r="BK135" s="201">
        <f t="shared" si="9"/>
        <v>0</v>
      </c>
      <c r="BL135" s="22" t="s">
        <v>1385</v>
      </c>
      <c r="BM135" s="22" t="s">
        <v>1473</v>
      </c>
    </row>
    <row r="136" spans="2:63" s="10" customFormat="1" ht="37.35" customHeight="1">
      <c r="B136" s="174"/>
      <c r="C136" s="175"/>
      <c r="D136" s="176" t="s">
        <v>73</v>
      </c>
      <c r="E136" s="177" t="s">
        <v>952</v>
      </c>
      <c r="F136" s="177" t="s">
        <v>953</v>
      </c>
      <c r="G136" s="175"/>
      <c r="H136" s="175"/>
      <c r="I136" s="178"/>
      <c r="J136" s="179">
        <f>BK136</f>
        <v>0</v>
      </c>
      <c r="K136" s="175"/>
      <c r="L136" s="180"/>
      <c r="M136" s="181"/>
      <c r="N136" s="182"/>
      <c r="O136" s="182"/>
      <c r="P136" s="183">
        <f>P137+P140+P142</f>
        <v>0</v>
      </c>
      <c r="Q136" s="182"/>
      <c r="R136" s="183">
        <f>R137+R140+R142</f>
        <v>0</v>
      </c>
      <c r="S136" s="182"/>
      <c r="T136" s="184">
        <f>T137+T140+T142</f>
        <v>0</v>
      </c>
      <c r="AR136" s="185" t="s">
        <v>181</v>
      </c>
      <c r="AT136" s="186" t="s">
        <v>73</v>
      </c>
      <c r="AU136" s="186" t="s">
        <v>74</v>
      </c>
      <c r="AY136" s="185" t="s">
        <v>154</v>
      </c>
      <c r="BK136" s="187">
        <f>BK137+BK140+BK142</f>
        <v>0</v>
      </c>
    </row>
    <row r="137" spans="2:63" s="10" customFormat="1" ht="19.9" customHeight="1">
      <c r="B137" s="174"/>
      <c r="C137" s="175"/>
      <c r="D137" s="176" t="s">
        <v>73</v>
      </c>
      <c r="E137" s="188" t="s">
        <v>954</v>
      </c>
      <c r="F137" s="188" t="s">
        <v>955</v>
      </c>
      <c r="G137" s="175"/>
      <c r="H137" s="175"/>
      <c r="I137" s="178"/>
      <c r="J137" s="189">
        <f>BK137</f>
        <v>0</v>
      </c>
      <c r="K137" s="175"/>
      <c r="L137" s="180"/>
      <c r="M137" s="181"/>
      <c r="N137" s="182"/>
      <c r="O137" s="182"/>
      <c r="P137" s="183">
        <f>SUM(P138:P139)</f>
        <v>0</v>
      </c>
      <c r="Q137" s="182"/>
      <c r="R137" s="183">
        <f>SUM(R138:R139)</f>
        <v>0</v>
      </c>
      <c r="S137" s="182"/>
      <c r="T137" s="184">
        <f>SUM(T138:T139)</f>
        <v>0</v>
      </c>
      <c r="AR137" s="185" t="s">
        <v>181</v>
      </c>
      <c r="AT137" s="186" t="s">
        <v>73</v>
      </c>
      <c r="AU137" s="186" t="s">
        <v>82</v>
      </c>
      <c r="AY137" s="185" t="s">
        <v>154</v>
      </c>
      <c r="BK137" s="187">
        <f>SUM(BK138:BK139)</f>
        <v>0</v>
      </c>
    </row>
    <row r="138" spans="2:65" s="1" customFormat="1" ht="16.5" customHeight="1">
      <c r="B138" s="39"/>
      <c r="C138" s="190" t="s">
        <v>387</v>
      </c>
      <c r="D138" s="190" t="s">
        <v>156</v>
      </c>
      <c r="E138" s="191" t="s">
        <v>957</v>
      </c>
      <c r="F138" s="192" t="s">
        <v>958</v>
      </c>
      <c r="G138" s="193" t="s">
        <v>303</v>
      </c>
      <c r="H138" s="194">
        <v>1</v>
      </c>
      <c r="I138" s="195"/>
      <c r="J138" s="196">
        <f>ROUND(I138*H138,2)</f>
        <v>0</v>
      </c>
      <c r="K138" s="192" t="s">
        <v>959</v>
      </c>
      <c r="L138" s="59"/>
      <c r="M138" s="197" t="s">
        <v>21</v>
      </c>
      <c r="N138" s="198" t="s">
        <v>45</v>
      </c>
      <c r="O138" s="40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2" t="s">
        <v>960</v>
      </c>
      <c r="AT138" s="22" t="s">
        <v>156</v>
      </c>
      <c r="AU138" s="22" t="s">
        <v>84</v>
      </c>
      <c r="AY138" s="22" t="s">
        <v>154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2" t="s">
        <v>82</v>
      </c>
      <c r="BK138" s="201">
        <f>ROUND(I138*H138,2)</f>
        <v>0</v>
      </c>
      <c r="BL138" s="22" t="s">
        <v>960</v>
      </c>
      <c r="BM138" s="22" t="s">
        <v>1474</v>
      </c>
    </row>
    <row r="139" spans="2:65" s="1" customFormat="1" ht="25.5" customHeight="1">
      <c r="B139" s="39"/>
      <c r="C139" s="190" t="s">
        <v>391</v>
      </c>
      <c r="D139" s="190" t="s">
        <v>156</v>
      </c>
      <c r="E139" s="191" t="s">
        <v>963</v>
      </c>
      <c r="F139" s="192" t="s">
        <v>964</v>
      </c>
      <c r="G139" s="193" t="s">
        <v>303</v>
      </c>
      <c r="H139" s="194">
        <v>1</v>
      </c>
      <c r="I139" s="195"/>
      <c r="J139" s="196">
        <f>ROUND(I139*H139,2)</f>
        <v>0</v>
      </c>
      <c r="K139" s="192" t="s">
        <v>959</v>
      </c>
      <c r="L139" s="59"/>
      <c r="M139" s="197" t="s">
        <v>21</v>
      </c>
      <c r="N139" s="198" t="s">
        <v>45</v>
      </c>
      <c r="O139" s="40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2" t="s">
        <v>960</v>
      </c>
      <c r="AT139" s="22" t="s">
        <v>156</v>
      </c>
      <c r="AU139" s="22" t="s">
        <v>84</v>
      </c>
      <c r="AY139" s="22" t="s">
        <v>154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2" t="s">
        <v>82</v>
      </c>
      <c r="BK139" s="201">
        <f>ROUND(I139*H139,2)</f>
        <v>0</v>
      </c>
      <c r="BL139" s="22" t="s">
        <v>960</v>
      </c>
      <c r="BM139" s="22" t="s">
        <v>1475</v>
      </c>
    </row>
    <row r="140" spans="2:63" s="10" customFormat="1" ht="29.85" customHeight="1">
      <c r="B140" s="174"/>
      <c r="C140" s="175"/>
      <c r="D140" s="176" t="s">
        <v>73</v>
      </c>
      <c r="E140" s="188" t="s">
        <v>966</v>
      </c>
      <c r="F140" s="188" t="s">
        <v>967</v>
      </c>
      <c r="G140" s="175"/>
      <c r="H140" s="175"/>
      <c r="I140" s="178"/>
      <c r="J140" s="189">
        <f>BK140</f>
        <v>0</v>
      </c>
      <c r="K140" s="175"/>
      <c r="L140" s="180"/>
      <c r="M140" s="181"/>
      <c r="N140" s="182"/>
      <c r="O140" s="182"/>
      <c r="P140" s="183">
        <f>P141</f>
        <v>0</v>
      </c>
      <c r="Q140" s="182"/>
      <c r="R140" s="183">
        <f>R141</f>
        <v>0</v>
      </c>
      <c r="S140" s="182"/>
      <c r="T140" s="184">
        <f>T141</f>
        <v>0</v>
      </c>
      <c r="AR140" s="185" t="s">
        <v>181</v>
      </c>
      <c r="AT140" s="186" t="s">
        <v>73</v>
      </c>
      <c r="AU140" s="186" t="s">
        <v>82</v>
      </c>
      <c r="AY140" s="185" t="s">
        <v>154</v>
      </c>
      <c r="BK140" s="187">
        <f>BK141</f>
        <v>0</v>
      </c>
    </row>
    <row r="141" spans="2:65" s="1" customFormat="1" ht="38.25" customHeight="1">
      <c r="B141" s="39"/>
      <c r="C141" s="190" t="s">
        <v>395</v>
      </c>
      <c r="D141" s="190" t="s">
        <v>156</v>
      </c>
      <c r="E141" s="191" t="s">
        <v>969</v>
      </c>
      <c r="F141" s="192" t="s">
        <v>1222</v>
      </c>
      <c r="G141" s="193" t="s">
        <v>303</v>
      </c>
      <c r="H141" s="194">
        <v>1</v>
      </c>
      <c r="I141" s="195"/>
      <c r="J141" s="196">
        <f>ROUND(I141*H141,2)</f>
        <v>0</v>
      </c>
      <c r="K141" s="192" t="s">
        <v>959</v>
      </c>
      <c r="L141" s="59"/>
      <c r="M141" s="197" t="s">
        <v>21</v>
      </c>
      <c r="N141" s="198" t="s">
        <v>45</v>
      </c>
      <c r="O141" s="40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22" t="s">
        <v>960</v>
      </c>
      <c r="AT141" s="22" t="s">
        <v>156</v>
      </c>
      <c r="AU141" s="22" t="s">
        <v>84</v>
      </c>
      <c r="AY141" s="22" t="s">
        <v>154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2" t="s">
        <v>82</v>
      </c>
      <c r="BK141" s="201">
        <f>ROUND(I141*H141,2)</f>
        <v>0</v>
      </c>
      <c r="BL141" s="22" t="s">
        <v>960</v>
      </c>
      <c r="BM141" s="22" t="s">
        <v>1476</v>
      </c>
    </row>
    <row r="142" spans="2:63" s="10" customFormat="1" ht="29.85" customHeight="1">
      <c r="B142" s="174"/>
      <c r="C142" s="175"/>
      <c r="D142" s="176" t="s">
        <v>73</v>
      </c>
      <c r="E142" s="188" t="s">
        <v>978</v>
      </c>
      <c r="F142" s="188" t="s">
        <v>979</v>
      </c>
      <c r="G142" s="175"/>
      <c r="H142" s="175"/>
      <c r="I142" s="178"/>
      <c r="J142" s="189">
        <f>BK142</f>
        <v>0</v>
      </c>
      <c r="K142" s="175"/>
      <c r="L142" s="180"/>
      <c r="M142" s="181"/>
      <c r="N142" s="182"/>
      <c r="O142" s="182"/>
      <c r="P142" s="183">
        <f>P143</f>
        <v>0</v>
      </c>
      <c r="Q142" s="182"/>
      <c r="R142" s="183">
        <f>R143</f>
        <v>0</v>
      </c>
      <c r="S142" s="182"/>
      <c r="T142" s="184">
        <f>T143</f>
        <v>0</v>
      </c>
      <c r="AR142" s="185" t="s">
        <v>181</v>
      </c>
      <c r="AT142" s="186" t="s">
        <v>73</v>
      </c>
      <c r="AU142" s="186" t="s">
        <v>82</v>
      </c>
      <c r="AY142" s="185" t="s">
        <v>154</v>
      </c>
      <c r="BK142" s="187">
        <f>BK143</f>
        <v>0</v>
      </c>
    </row>
    <row r="143" spans="2:65" s="1" customFormat="1" ht="25.5" customHeight="1">
      <c r="B143" s="39"/>
      <c r="C143" s="190" t="s">
        <v>400</v>
      </c>
      <c r="D143" s="190" t="s">
        <v>156</v>
      </c>
      <c r="E143" s="191" t="s">
        <v>981</v>
      </c>
      <c r="F143" s="192" t="s">
        <v>982</v>
      </c>
      <c r="G143" s="193" t="s">
        <v>303</v>
      </c>
      <c r="H143" s="194">
        <v>1</v>
      </c>
      <c r="I143" s="195"/>
      <c r="J143" s="196">
        <f>ROUND(I143*H143,2)</f>
        <v>0</v>
      </c>
      <c r="K143" s="192" t="s">
        <v>959</v>
      </c>
      <c r="L143" s="59"/>
      <c r="M143" s="197" t="s">
        <v>21</v>
      </c>
      <c r="N143" s="235" t="s">
        <v>45</v>
      </c>
      <c r="O143" s="236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AR143" s="22" t="s">
        <v>960</v>
      </c>
      <c r="AT143" s="22" t="s">
        <v>156</v>
      </c>
      <c r="AU143" s="22" t="s">
        <v>84</v>
      </c>
      <c r="AY143" s="22" t="s">
        <v>154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2" t="s">
        <v>82</v>
      </c>
      <c r="BK143" s="201">
        <f>ROUND(I143*H143,2)</f>
        <v>0</v>
      </c>
      <c r="BL143" s="22" t="s">
        <v>960</v>
      </c>
      <c r="BM143" s="22" t="s">
        <v>1477</v>
      </c>
    </row>
    <row r="144" spans="2:12" s="1" customFormat="1" ht="6.95" customHeight="1">
      <c r="B144" s="54"/>
      <c r="C144" s="55"/>
      <c r="D144" s="55"/>
      <c r="E144" s="55"/>
      <c r="F144" s="55"/>
      <c r="G144" s="55"/>
      <c r="H144" s="55"/>
      <c r="I144" s="137"/>
      <c r="J144" s="55"/>
      <c r="K144" s="55"/>
      <c r="L144" s="59"/>
    </row>
  </sheetData>
  <sheetProtection algorithmName="SHA-512" hashValue="XwSmDR5HLJg51z/DHb7nOe8H2CcChTC+CxVWcLTruWAhGyNMb4yHFQOqDmN1QAvricBI8E0OKZHRir/L3Sjl3Q==" saltValue="sFKgCsTncVGLpRprIWmqMbaJGlMw6J2UBDXt47J90teAPp3yEIUS1b7SWKEwo/u4RFFTWNoThBhPz00cFDr6RA==" spinCount="100000" sheet="1" objects="1" scenarios="1" formatColumns="0" formatRows="0" autoFilter="0"/>
  <autoFilter ref="C86:K143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8"/>
  <sheetViews>
    <sheetView showGridLines="0" workbookViewId="0" topLeftCell="A1">
      <pane ySplit="1" topLeftCell="A2" activePane="bottomLeft" state="frozen"/>
      <selection pane="bottomLeft" activeCell="V1" sqref="V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63" t="s">
        <v>98</v>
      </c>
      <c r="H1" s="363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2" t="s">
        <v>96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55" t="str">
        <f>'Rekapitulace stavby'!K6</f>
        <v>Rekonstrukce a přístavba objektu na st.p.č. 4069/11, k.ú. Chomutov I.</v>
      </c>
      <c r="F7" s="356"/>
      <c r="G7" s="356"/>
      <c r="H7" s="356"/>
      <c r="I7" s="115"/>
      <c r="J7" s="27"/>
      <c r="K7" s="29"/>
    </row>
    <row r="8" spans="2:11" s="1" customFormat="1" ht="13.5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57" t="s">
        <v>1478</v>
      </c>
      <c r="F9" s="358"/>
      <c r="G9" s="358"/>
      <c r="H9" s="358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1479</v>
      </c>
      <c r="G12" s="40"/>
      <c r="H12" s="40"/>
      <c r="I12" s="117" t="s">
        <v>25</v>
      </c>
      <c r="J12" s="118" t="str">
        <f>'Rekapitulace stavby'!AN8</f>
        <v>25. 5. 2018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1479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1479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4" t="s">
        <v>21</v>
      </c>
      <c r="F24" s="324"/>
      <c r="G24" s="324"/>
      <c r="H24" s="32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40</v>
      </c>
      <c r="E27" s="40"/>
      <c r="F27" s="40"/>
      <c r="G27" s="40"/>
      <c r="H27" s="40"/>
      <c r="I27" s="116"/>
      <c r="J27" s="126">
        <f>ROUND(J88,2)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27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28">
        <f>ROUND(SUM(BE88:BE147),2)</f>
        <v>0</v>
      </c>
      <c r="G30" s="40"/>
      <c r="H30" s="40"/>
      <c r="I30" s="129">
        <v>0.21</v>
      </c>
      <c r="J30" s="128">
        <f>ROUND(ROUND((SUM(BE88:BE147)),2)*I30,2)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28">
        <f>ROUND(SUM(BF88:BF147),2)</f>
        <v>0</v>
      </c>
      <c r="G31" s="40"/>
      <c r="H31" s="40"/>
      <c r="I31" s="129">
        <v>0.15</v>
      </c>
      <c r="J31" s="128">
        <f>ROUND(ROUND((SUM(BF88:BF147)),2)*I31,2)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28">
        <f>ROUND(SUM(BG88:BG147),2)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28">
        <f>ROUND(SUM(BH88:BH147),2)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28">
        <f>ROUND(SUM(BI88:BI147),2)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50</v>
      </c>
      <c r="E36" s="77"/>
      <c r="F36" s="77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105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5" t="str">
        <f>E7</f>
        <v>Rekonstrukce a přístavba objektu na st.p.č. 4069/11, k.ú. Chomutov I.</v>
      </c>
      <c r="F45" s="356"/>
      <c r="G45" s="356"/>
      <c r="H45" s="356"/>
      <c r="I45" s="116"/>
      <c r="J45" s="40"/>
      <c r="K45" s="43"/>
    </row>
    <row r="46" spans="2:11" s="1" customFormat="1" ht="14.45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7" t="str">
        <f>E9</f>
        <v>SO05 - Elektroinstalace - šatny</v>
      </c>
      <c r="F47" s="358"/>
      <c r="G47" s="358"/>
      <c r="H47" s="358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17" t="s">
        <v>25</v>
      </c>
      <c r="J49" s="118" t="str">
        <f>IF(J12="","",J12)</f>
        <v>25. 5. 2018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17" t="s">
        <v>33</v>
      </c>
      <c r="J51" s="324" t="str">
        <f>E21</f>
        <v xml:space="preserve"> 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35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106</v>
      </c>
      <c r="D54" s="130"/>
      <c r="E54" s="130"/>
      <c r="F54" s="130"/>
      <c r="G54" s="130"/>
      <c r="H54" s="130"/>
      <c r="I54" s="143"/>
      <c r="J54" s="144" t="s">
        <v>107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108</v>
      </c>
      <c r="D56" s="40"/>
      <c r="E56" s="40"/>
      <c r="F56" s="40"/>
      <c r="G56" s="40"/>
      <c r="H56" s="40"/>
      <c r="I56" s="116"/>
      <c r="J56" s="126">
        <f>J88</f>
        <v>0</v>
      </c>
      <c r="K56" s="43"/>
      <c r="AU56" s="22" t="s">
        <v>109</v>
      </c>
    </row>
    <row r="57" spans="2:11" s="7" customFormat="1" ht="24.95" customHeight="1">
      <c r="B57" s="147"/>
      <c r="C57" s="148"/>
      <c r="D57" s="149" t="s">
        <v>1480</v>
      </c>
      <c r="E57" s="150"/>
      <c r="F57" s="150"/>
      <c r="G57" s="150"/>
      <c r="H57" s="150"/>
      <c r="I57" s="151"/>
      <c r="J57" s="152">
        <f>J89</f>
        <v>0</v>
      </c>
      <c r="K57" s="153"/>
    </row>
    <row r="58" spans="2:11" s="8" customFormat="1" ht="19.9" customHeight="1">
      <c r="B58" s="154"/>
      <c r="C58" s="155"/>
      <c r="D58" s="156" t="s">
        <v>1481</v>
      </c>
      <c r="E58" s="157"/>
      <c r="F58" s="157"/>
      <c r="G58" s="157"/>
      <c r="H58" s="157"/>
      <c r="I58" s="158"/>
      <c r="J58" s="159">
        <f>J97</f>
        <v>0</v>
      </c>
      <c r="K58" s="160"/>
    </row>
    <row r="59" spans="2:11" s="8" customFormat="1" ht="14.85" customHeight="1">
      <c r="B59" s="154"/>
      <c r="C59" s="155"/>
      <c r="D59" s="156" t="s">
        <v>1482</v>
      </c>
      <c r="E59" s="157"/>
      <c r="F59" s="157"/>
      <c r="G59" s="157"/>
      <c r="H59" s="157"/>
      <c r="I59" s="158"/>
      <c r="J59" s="159">
        <f>J98</f>
        <v>0</v>
      </c>
      <c r="K59" s="160"/>
    </row>
    <row r="60" spans="2:11" s="7" customFormat="1" ht="24.95" customHeight="1">
      <c r="B60" s="147"/>
      <c r="C60" s="148"/>
      <c r="D60" s="149" t="s">
        <v>1483</v>
      </c>
      <c r="E60" s="150"/>
      <c r="F60" s="150"/>
      <c r="G60" s="150"/>
      <c r="H60" s="150"/>
      <c r="I60" s="151"/>
      <c r="J60" s="152">
        <f>J100</f>
        <v>0</v>
      </c>
      <c r="K60" s="153"/>
    </row>
    <row r="61" spans="2:11" s="8" customFormat="1" ht="19.9" customHeight="1">
      <c r="B61" s="154"/>
      <c r="C61" s="155"/>
      <c r="D61" s="156" t="s">
        <v>1484</v>
      </c>
      <c r="E61" s="157"/>
      <c r="F61" s="157"/>
      <c r="G61" s="157"/>
      <c r="H61" s="157"/>
      <c r="I61" s="158"/>
      <c r="J61" s="159">
        <f>J101</f>
        <v>0</v>
      </c>
      <c r="K61" s="160"/>
    </row>
    <row r="62" spans="2:11" s="7" customFormat="1" ht="24.95" customHeight="1">
      <c r="B62" s="147"/>
      <c r="C62" s="148"/>
      <c r="D62" s="149" t="s">
        <v>1485</v>
      </c>
      <c r="E62" s="150"/>
      <c r="F62" s="150"/>
      <c r="G62" s="150"/>
      <c r="H62" s="150"/>
      <c r="I62" s="151"/>
      <c r="J62" s="152">
        <f>J106</f>
        <v>0</v>
      </c>
      <c r="K62" s="153"/>
    </row>
    <row r="63" spans="2:11" s="8" customFormat="1" ht="19.9" customHeight="1">
      <c r="B63" s="154"/>
      <c r="C63" s="155"/>
      <c r="D63" s="156" t="s">
        <v>1486</v>
      </c>
      <c r="E63" s="157"/>
      <c r="F63" s="157"/>
      <c r="G63" s="157"/>
      <c r="H63" s="157"/>
      <c r="I63" s="158"/>
      <c r="J63" s="159">
        <f>J107</f>
        <v>0</v>
      </c>
      <c r="K63" s="160"/>
    </row>
    <row r="64" spans="2:11" s="8" customFormat="1" ht="19.9" customHeight="1">
      <c r="B64" s="154"/>
      <c r="C64" s="155"/>
      <c r="D64" s="156" t="s">
        <v>1487</v>
      </c>
      <c r="E64" s="157"/>
      <c r="F64" s="157"/>
      <c r="G64" s="157"/>
      <c r="H64" s="157"/>
      <c r="I64" s="158"/>
      <c r="J64" s="159">
        <f>J127</f>
        <v>0</v>
      </c>
      <c r="K64" s="160"/>
    </row>
    <row r="65" spans="2:11" s="8" customFormat="1" ht="19.9" customHeight="1">
      <c r="B65" s="154"/>
      <c r="C65" s="155"/>
      <c r="D65" s="156" t="s">
        <v>1488</v>
      </c>
      <c r="E65" s="157"/>
      <c r="F65" s="157"/>
      <c r="G65" s="157"/>
      <c r="H65" s="157"/>
      <c r="I65" s="158"/>
      <c r="J65" s="159">
        <f>J129</f>
        <v>0</v>
      </c>
      <c r="K65" s="160"/>
    </row>
    <row r="66" spans="2:11" s="7" customFormat="1" ht="24.95" customHeight="1">
      <c r="B66" s="147"/>
      <c r="C66" s="148"/>
      <c r="D66" s="149" t="s">
        <v>1489</v>
      </c>
      <c r="E66" s="150"/>
      <c r="F66" s="150"/>
      <c r="G66" s="150"/>
      <c r="H66" s="150"/>
      <c r="I66" s="151"/>
      <c r="J66" s="152">
        <f>J137</f>
        <v>0</v>
      </c>
      <c r="K66" s="153"/>
    </row>
    <row r="67" spans="2:11" s="7" customFormat="1" ht="24.95" customHeight="1">
      <c r="B67" s="147"/>
      <c r="C67" s="148"/>
      <c r="D67" s="149" t="s">
        <v>1490</v>
      </c>
      <c r="E67" s="150"/>
      <c r="F67" s="150"/>
      <c r="G67" s="150"/>
      <c r="H67" s="150"/>
      <c r="I67" s="151"/>
      <c r="J67" s="152">
        <f>J141</f>
        <v>0</v>
      </c>
      <c r="K67" s="153"/>
    </row>
    <row r="68" spans="2:11" s="8" customFormat="1" ht="19.9" customHeight="1">
      <c r="B68" s="154"/>
      <c r="C68" s="155"/>
      <c r="D68" s="156" t="s">
        <v>1491</v>
      </c>
      <c r="E68" s="157"/>
      <c r="F68" s="157"/>
      <c r="G68" s="157"/>
      <c r="H68" s="157"/>
      <c r="I68" s="158"/>
      <c r="J68" s="159">
        <f>J142</f>
        <v>0</v>
      </c>
      <c r="K68" s="160"/>
    </row>
    <row r="69" spans="2:11" s="1" customFormat="1" ht="21.75" customHeight="1">
      <c r="B69" s="39"/>
      <c r="C69" s="40"/>
      <c r="D69" s="40"/>
      <c r="E69" s="40"/>
      <c r="F69" s="40"/>
      <c r="G69" s="40"/>
      <c r="H69" s="40"/>
      <c r="I69" s="116"/>
      <c r="J69" s="40"/>
      <c r="K69" s="43"/>
    </row>
    <row r="70" spans="2:11" s="1" customFormat="1" ht="6.95" customHeight="1">
      <c r="B70" s="54"/>
      <c r="C70" s="55"/>
      <c r="D70" s="55"/>
      <c r="E70" s="55"/>
      <c r="F70" s="55"/>
      <c r="G70" s="55"/>
      <c r="H70" s="55"/>
      <c r="I70" s="137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40"/>
      <c r="J74" s="58"/>
      <c r="K74" s="58"/>
      <c r="L74" s="59"/>
    </row>
    <row r="75" spans="2:12" s="1" customFormat="1" ht="36.95" customHeight="1">
      <c r="B75" s="39"/>
      <c r="C75" s="60" t="s">
        <v>138</v>
      </c>
      <c r="D75" s="61"/>
      <c r="E75" s="61"/>
      <c r="F75" s="61"/>
      <c r="G75" s="61"/>
      <c r="H75" s="61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4.45" customHeight="1">
      <c r="B77" s="39"/>
      <c r="C77" s="63" t="s">
        <v>18</v>
      </c>
      <c r="D77" s="61"/>
      <c r="E77" s="61"/>
      <c r="F77" s="61"/>
      <c r="G77" s="61"/>
      <c r="H77" s="61"/>
      <c r="I77" s="161"/>
      <c r="J77" s="61"/>
      <c r="K77" s="61"/>
      <c r="L77" s="59"/>
    </row>
    <row r="78" spans="2:12" s="1" customFormat="1" ht="16.5" customHeight="1">
      <c r="B78" s="39"/>
      <c r="C78" s="61"/>
      <c r="D78" s="61"/>
      <c r="E78" s="360" t="str">
        <f>E7</f>
        <v>Rekonstrukce a přístavba objektu na st.p.č. 4069/11, k.ú. Chomutov I.</v>
      </c>
      <c r="F78" s="361"/>
      <c r="G78" s="361"/>
      <c r="H78" s="361"/>
      <c r="I78" s="161"/>
      <c r="J78" s="61"/>
      <c r="K78" s="61"/>
      <c r="L78" s="59"/>
    </row>
    <row r="79" spans="2:12" s="1" customFormat="1" ht="14.45" customHeight="1">
      <c r="B79" s="39"/>
      <c r="C79" s="63" t="s">
        <v>103</v>
      </c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 ht="17.25" customHeight="1">
      <c r="B80" s="39"/>
      <c r="C80" s="61"/>
      <c r="D80" s="61"/>
      <c r="E80" s="335" t="str">
        <f>E9</f>
        <v>SO05 - Elektroinstalace - šatny</v>
      </c>
      <c r="F80" s="362"/>
      <c r="G80" s="362"/>
      <c r="H80" s="362"/>
      <c r="I80" s="161"/>
      <c r="J80" s="61"/>
      <c r="K80" s="61"/>
      <c r="L80" s="59"/>
    </row>
    <row r="81" spans="2:12" s="1" customFormat="1" ht="6.9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12" s="1" customFormat="1" ht="18" customHeight="1">
      <c r="B82" s="39"/>
      <c r="C82" s="63" t="s">
        <v>23</v>
      </c>
      <c r="D82" s="61"/>
      <c r="E82" s="61"/>
      <c r="F82" s="162" t="str">
        <f>F12</f>
        <v xml:space="preserve"> </v>
      </c>
      <c r="G82" s="61"/>
      <c r="H82" s="61"/>
      <c r="I82" s="163" t="s">
        <v>25</v>
      </c>
      <c r="J82" s="71" t="str">
        <f>IF(J12="","",J12)</f>
        <v>25. 5. 2018</v>
      </c>
      <c r="K82" s="61"/>
      <c r="L82" s="59"/>
    </row>
    <row r="83" spans="2:12" s="1" customFormat="1" ht="6.95" customHeight="1">
      <c r="B83" s="39"/>
      <c r="C83" s="61"/>
      <c r="D83" s="61"/>
      <c r="E83" s="61"/>
      <c r="F83" s="61"/>
      <c r="G83" s="61"/>
      <c r="H83" s="61"/>
      <c r="I83" s="161"/>
      <c r="J83" s="61"/>
      <c r="K83" s="61"/>
      <c r="L83" s="59"/>
    </row>
    <row r="84" spans="2:12" s="1" customFormat="1" ht="13.5">
      <c r="B84" s="39"/>
      <c r="C84" s="63" t="s">
        <v>27</v>
      </c>
      <c r="D84" s="61"/>
      <c r="E84" s="61"/>
      <c r="F84" s="162" t="str">
        <f>E15</f>
        <v xml:space="preserve"> </v>
      </c>
      <c r="G84" s="61"/>
      <c r="H84" s="61"/>
      <c r="I84" s="163" t="s">
        <v>33</v>
      </c>
      <c r="J84" s="162" t="str">
        <f>E21</f>
        <v xml:space="preserve"> </v>
      </c>
      <c r="K84" s="61"/>
      <c r="L84" s="59"/>
    </row>
    <row r="85" spans="2:12" s="1" customFormat="1" ht="14.45" customHeight="1">
      <c r="B85" s="39"/>
      <c r="C85" s="63" t="s">
        <v>31</v>
      </c>
      <c r="D85" s="61"/>
      <c r="E85" s="61"/>
      <c r="F85" s="162" t="str">
        <f>IF(E18="","",E18)</f>
        <v/>
      </c>
      <c r="G85" s="61"/>
      <c r="H85" s="61"/>
      <c r="I85" s="161"/>
      <c r="J85" s="61"/>
      <c r="K85" s="61"/>
      <c r="L85" s="59"/>
    </row>
    <row r="86" spans="2:12" s="1" customFormat="1" ht="10.35" customHeight="1">
      <c r="B86" s="39"/>
      <c r="C86" s="61"/>
      <c r="D86" s="61"/>
      <c r="E86" s="61"/>
      <c r="F86" s="61"/>
      <c r="G86" s="61"/>
      <c r="H86" s="61"/>
      <c r="I86" s="161"/>
      <c r="J86" s="61"/>
      <c r="K86" s="61"/>
      <c r="L86" s="59"/>
    </row>
    <row r="87" spans="2:20" s="9" customFormat="1" ht="29.25" customHeight="1">
      <c r="B87" s="164"/>
      <c r="C87" s="165" t="s">
        <v>139</v>
      </c>
      <c r="D87" s="166" t="s">
        <v>59</v>
      </c>
      <c r="E87" s="166" t="s">
        <v>55</v>
      </c>
      <c r="F87" s="166" t="s">
        <v>140</v>
      </c>
      <c r="G87" s="166" t="s">
        <v>141</v>
      </c>
      <c r="H87" s="166" t="s">
        <v>142</v>
      </c>
      <c r="I87" s="167" t="s">
        <v>143</v>
      </c>
      <c r="J87" s="166" t="s">
        <v>107</v>
      </c>
      <c r="K87" s="168" t="s">
        <v>144</v>
      </c>
      <c r="L87" s="169"/>
      <c r="M87" s="79" t="s">
        <v>145</v>
      </c>
      <c r="N87" s="80" t="s">
        <v>44</v>
      </c>
      <c r="O87" s="80" t="s">
        <v>146</v>
      </c>
      <c r="P87" s="80" t="s">
        <v>147</v>
      </c>
      <c r="Q87" s="80" t="s">
        <v>148</v>
      </c>
      <c r="R87" s="80" t="s">
        <v>149</v>
      </c>
      <c r="S87" s="80" t="s">
        <v>150</v>
      </c>
      <c r="T87" s="81" t="s">
        <v>151</v>
      </c>
    </row>
    <row r="88" spans="2:63" s="1" customFormat="1" ht="29.25" customHeight="1">
      <c r="B88" s="39"/>
      <c r="C88" s="85" t="s">
        <v>108</v>
      </c>
      <c r="D88" s="61"/>
      <c r="E88" s="61"/>
      <c r="F88" s="61"/>
      <c r="G88" s="61"/>
      <c r="H88" s="61"/>
      <c r="I88" s="161"/>
      <c r="J88" s="170">
        <f>BK88</f>
        <v>0</v>
      </c>
      <c r="K88" s="61"/>
      <c r="L88" s="59"/>
      <c r="M88" s="82"/>
      <c r="N88" s="83"/>
      <c r="O88" s="83"/>
      <c r="P88" s="171">
        <f>P89+P100+P106+P137+P141</f>
        <v>0</v>
      </c>
      <c r="Q88" s="83"/>
      <c r="R88" s="171">
        <f>R89+R100+R106+R137+R141</f>
        <v>0.0038000000000000004</v>
      </c>
      <c r="S88" s="83"/>
      <c r="T88" s="172">
        <f>T89+T100+T106+T137+T141</f>
        <v>0</v>
      </c>
      <c r="AT88" s="22" t="s">
        <v>73</v>
      </c>
      <c r="AU88" s="22" t="s">
        <v>109</v>
      </c>
      <c r="BK88" s="173">
        <f>BK89+BK100+BK106+BK137+BK141</f>
        <v>0</v>
      </c>
    </row>
    <row r="89" spans="2:63" s="10" customFormat="1" ht="37.35" customHeight="1">
      <c r="B89" s="174"/>
      <c r="C89" s="175"/>
      <c r="D89" s="176" t="s">
        <v>73</v>
      </c>
      <c r="E89" s="177" t="s">
        <v>152</v>
      </c>
      <c r="F89" s="177" t="s">
        <v>1492</v>
      </c>
      <c r="G89" s="175"/>
      <c r="H89" s="175"/>
      <c r="I89" s="178"/>
      <c r="J89" s="179">
        <f>BK89</f>
        <v>0</v>
      </c>
      <c r="K89" s="175"/>
      <c r="L89" s="180"/>
      <c r="M89" s="181"/>
      <c r="N89" s="182"/>
      <c r="O89" s="182"/>
      <c r="P89" s="183">
        <f>P90+SUM(P91:P97)</f>
        <v>0</v>
      </c>
      <c r="Q89" s="182"/>
      <c r="R89" s="183">
        <f>R90+SUM(R91:R97)</f>
        <v>0</v>
      </c>
      <c r="S89" s="182"/>
      <c r="T89" s="184">
        <f>T90+SUM(T91:T97)</f>
        <v>0</v>
      </c>
      <c r="AR89" s="185" t="s">
        <v>82</v>
      </c>
      <c r="AT89" s="186" t="s">
        <v>73</v>
      </c>
      <c r="AU89" s="186" t="s">
        <v>74</v>
      </c>
      <c r="AY89" s="185" t="s">
        <v>154</v>
      </c>
      <c r="BK89" s="187">
        <f>BK90+SUM(BK91:BK97)</f>
        <v>0</v>
      </c>
    </row>
    <row r="90" spans="2:65" s="1" customFormat="1" ht="16.5" customHeight="1">
      <c r="B90" s="39"/>
      <c r="C90" s="225" t="s">
        <v>82</v>
      </c>
      <c r="D90" s="225" t="s">
        <v>237</v>
      </c>
      <c r="E90" s="226" t="s">
        <v>1493</v>
      </c>
      <c r="F90" s="227" t="s">
        <v>1494</v>
      </c>
      <c r="G90" s="228" t="s">
        <v>21</v>
      </c>
      <c r="H90" s="229">
        <v>1</v>
      </c>
      <c r="I90" s="230"/>
      <c r="J90" s="231">
        <f aca="true" t="shared" si="0" ref="J90:J96">ROUND(I90*H90,2)</f>
        <v>0</v>
      </c>
      <c r="K90" s="227" t="s">
        <v>21</v>
      </c>
      <c r="L90" s="232"/>
      <c r="M90" s="233" t="s">
        <v>21</v>
      </c>
      <c r="N90" s="234" t="s">
        <v>45</v>
      </c>
      <c r="O90" s="40"/>
      <c r="P90" s="199">
        <f aca="true" t="shared" si="1" ref="P90:P96">O90*H90</f>
        <v>0</v>
      </c>
      <c r="Q90" s="199">
        <v>0</v>
      </c>
      <c r="R90" s="199">
        <f aca="true" t="shared" si="2" ref="R90:R96">Q90*H90</f>
        <v>0</v>
      </c>
      <c r="S90" s="199">
        <v>0</v>
      </c>
      <c r="T90" s="200">
        <f aca="true" t="shared" si="3" ref="T90:T96">S90*H90</f>
        <v>0</v>
      </c>
      <c r="AR90" s="22" t="s">
        <v>198</v>
      </c>
      <c r="AT90" s="22" t="s">
        <v>237</v>
      </c>
      <c r="AU90" s="22" t="s">
        <v>82</v>
      </c>
      <c r="AY90" s="22" t="s">
        <v>154</v>
      </c>
      <c r="BE90" s="201">
        <f aca="true" t="shared" si="4" ref="BE90:BE96">IF(N90="základní",J90,0)</f>
        <v>0</v>
      </c>
      <c r="BF90" s="201">
        <f aca="true" t="shared" si="5" ref="BF90:BF96">IF(N90="snížená",J90,0)</f>
        <v>0</v>
      </c>
      <c r="BG90" s="201">
        <f aca="true" t="shared" si="6" ref="BG90:BG96">IF(N90="zákl. přenesená",J90,0)</f>
        <v>0</v>
      </c>
      <c r="BH90" s="201">
        <f aca="true" t="shared" si="7" ref="BH90:BH96">IF(N90="sníž. přenesená",J90,0)</f>
        <v>0</v>
      </c>
      <c r="BI90" s="201">
        <f aca="true" t="shared" si="8" ref="BI90:BI96">IF(N90="nulová",J90,0)</f>
        <v>0</v>
      </c>
      <c r="BJ90" s="22" t="s">
        <v>82</v>
      </c>
      <c r="BK90" s="201">
        <f aca="true" t="shared" si="9" ref="BK90:BK96">ROUND(I90*H90,2)</f>
        <v>0</v>
      </c>
      <c r="BL90" s="22" t="s">
        <v>161</v>
      </c>
      <c r="BM90" s="22" t="s">
        <v>1495</v>
      </c>
    </row>
    <row r="91" spans="2:65" s="1" customFormat="1" ht="16.5" customHeight="1">
      <c r="B91" s="39"/>
      <c r="C91" s="225" t="s">
        <v>84</v>
      </c>
      <c r="D91" s="225" t="s">
        <v>237</v>
      </c>
      <c r="E91" s="226" t="s">
        <v>1496</v>
      </c>
      <c r="F91" s="227" t="s">
        <v>1497</v>
      </c>
      <c r="G91" s="228" t="s">
        <v>21</v>
      </c>
      <c r="H91" s="229">
        <v>1</v>
      </c>
      <c r="I91" s="230"/>
      <c r="J91" s="231">
        <f t="shared" si="0"/>
        <v>0</v>
      </c>
      <c r="K91" s="227" t="s">
        <v>21</v>
      </c>
      <c r="L91" s="232"/>
      <c r="M91" s="233" t="s">
        <v>21</v>
      </c>
      <c r="N91" s="234" t="s">
        <v>45</v>
      </c>
      <c r="O91" s="40"/>
      <c r="P91" s="199">
        <f t="shared" si="1"/>
        <v>0</v>
      </c>
      <c r="Q91" s="199">
        <v>0</v>
      </c>
      <c r="R91" s="199">
        <f t="shared" si="2"/>
        <v>0</v>
      </c>
      <c r="S91" s="199">
        <v>0</v>
      </c>
      <c r="T91" s="200">
        <f t="shared" si="3"/>
        <v>0</v>
      </c>
      <c r="AR91" s="22" t="s">
        <v>198</v>
      </c>
      <c r="AT91" s="22" t="s">
        <v>237</v>
      </c>
      <c r="AU91" s="22" t="s">
        <v>82</v>
      </c>
      <c r="AY91" s="22" t="s">
        <v>154</v>
      </c>
      <c r="BE91" s="201">
        <f t="shared" si="4"/>
        <v>0</v>
      </c>
      <c r="BF91" s="201">
        <f t="shared" si="5"/>
        <v>0</v>
      </c>
      <c r="BG91" s="201">
        <f t="shared" si="6"/>
        <v>0</v>
      </c>
      <c r="BH91" s="201">
        <f t="shared" si="7"/>
        <v>0</v>
      </c>
      <c r="BI91" s="201">
        <f t="shared" si="8"/>
        <v>0</v>
      </c>
      <c r="BJ91" s="22" t="s">
        <v>82</v>
      </c>
      <c r="BK91" s="201">
        <f t="shared" si="9"/>
        <v>0</v>
      </c>
      <c r="BL91" s="22" t="s">
        <v>161</v>
      </c>
      <c r="BM91" s="22" t="s">
        <v>1498</v>
      </c>
    </row>
    <row r="92" spans="2:65" s="1" customFormat="1" ht="16.5" customHeight="1">
      <c r="B92" s="39"/>
      <c r="C92" s="225" t="s">
        <v>171</v>
      </c>
      <c r="D92" s="225" t="s">
        <v>237</v>
      </c>
      <c r="E92" s="226" t="s">
        <v>1499</v>
      </c>
      <c r="F92" s="227" t="s">
        <v>1500</v>
      </c>
      <c r="G92" s="228" t="s">
        <v>21</v>
      </c>
      <c r="H92" s="229">
        <v>1</v>
      </c>
      <c r="I92" s="230"/>
      <c r="J92" s="231">
        <f t="shared" si="0"/>
        <v>0</v>
      </c>
      <c r="K92" s="227" t="s">
        <v>21</v>
      </c>
      <c r="L92" s="232"/>
      <c r="M92" s="233" t="s">
        <v>21</v>
      </c>
      <c r="N92" s="234" t="s">
        <v>45</v>
      </c>
      <c r="O92" s="40"/>
      <c r="P92" s="199">
        <f t="shared" si="1"/>
        <v>0</v>
      </c>
      <c r="Q92" s="199">
        <v>0</v>
      </c>
      <c r="R92" s="199">
        <f t="shared" si="2"/>
        <v>0</v>
      </c>
      <c r="S92" s="199">
        <v>0</v>
      </c>
      <c r="T92" s="200">
        <f t="shared" si="3"/>
        <v>0</v>
      </c>
      <c r="AR92" s="22" t="s">
        <v>198</v>
      </c>
      <c r="AT92" s="22" t="s">
        <v>237</v>
      </c>
      <c r="AU92" s="22" t="s">
        <v>82</v>
      </c>
      <c r="AY92" s="22" t="s">
        <v>154</v>
      </c>
      <c r="BE92" s="201">
        <f t="shared" si="4"/>
        <v>0</v>
      </c>
      <c r="BF92" s="201">
        <f t="shared" si="5"/>
        <v>0</v>
      </c>
      <c r="BG92" s="201">
        <f t="shared" si="6"/>
        <v>0</v>
      </c>
      <c r="BH92" s="201">
        <f t="shared" si="7"/>
        <v>0</v>
      </c>
      <c r="BI92" s="201">
        <f t="shared" si="8"/>
        <v>0</v>
      </c>
      <c r="BJ92" s="22" t="s">
        <v>82</v>
      </c>
      <c r="BK92" s="201">
        <f t="shared" si="9"/>
        <v>0</v>
      </c>
      <c r="BL92" s="22" t="s">
        <v>161</v>
      </c>
      <c r="BM92" s="22" t="s">
        <v>1501</v>
      </c>
    </row>
    <row r="93" spans="2:65" s="1" customFormat="1" ht="16.5" customHeight="1">
      <c r="B93" s="39"/>
      <c r="C93" s="225" t="s">
        <v>161</v>
      </c>
      <c r="D93" s="225" t="s">
        <v>237</v>
      </c>
      <c r="E93" s="226" t="s">
        <v>1502</v>
      </c>
      <c r="F93" s="227" t="s">
        <v>1503</v>
      </c>
      <c r="G93" s="228" t="s">
        <v>21</v>
      </c>
      <c r="H93" s="229">
        <v>1</v>
      </c>
      <c r="I93" s="230"/>
      <c r="J93" s="231">
        <f t="shared" si="0"/>
        <v>0</v>
      </c>
      <c r="K93" s="227" t="s">
        <v>21</v>
      </c>
      <c r="L93" s="232"/>
      <c r="M93" s="233" t="s">
        <v>21</v>
      </c>
      <c r="N93" s="234" t="s">
        <v>45</v>
      </c>
      <c r="O93" s="40"/>
      <c r="P93" s="199">
        <f t="shared" si="1"/>
        <v>0</v>
      </c>
      <c r="Q93" s="199">
        <v>0</v>
      </c>
      <c r="R93" s="199">
        <f t="shared" si="2"/>
        <v>0</v>
      </c>
      <c r="S93" s="199">
        <v>0</v>
      </c>
      <c r="T93" s="200">
        <f t="shared" si="3"/>
        <v>0</v>
      </c>
      <c r="AR93" s="22" t="s">
        <v>198</v>
      </c>
      <c r="AT93" s="22" t="s">
        <v>237</v>
      </c>
      <c r="AU93" s="22" t="s">
        <v>82</v>
      </c>
      <c r="AY93" s="22" t="s">
        <v>154</v>
      </c>
      <c r="BE93" s="201">
        <f t="shared" si="4"/>
        <v>0</v>
      </c>
      <c r="BF93" s="201">
        <f t="shared" si="5"/>
        <v>0</v>
      </c>
      <c r="BG93" s="201">
        <f t="shared" si="6"/>
        <v>0</v>
      </c>
      <c r="BH93" s="201">
        <f t="shared" si="7"/>
        <v>0</v>
      </c>
      <c r="BI93" s="201">
        <f t="shared" si="8"/>
        <v>0</v>
      </c>
      <c r="BJ93" s="22" t="s">
        <v>82</v>
      </c>
      <c r="BK93" s="201">
        <f t="shared" si="9"/>
        <v>0</v>
      </c>
      <c r="BL93" s="22" t="s">
        <v>161</v>
      </c>
      <c r="BM93" s="22" t="s">
        <v>1504</v>
      </c>
    </row>
    <row r="94" spans="2:65" s="1" customFormat="1" ht="16.5" customHeight="1">
      <c r="B94" s="39"/>
      <c r="C94" s="225" t="s">
        <v>181</v>
      </c>
      <c r="D94" s="225" t="s">
        <v>237</v>
      </c>
      <c r="E94" s="226" t="s">
        <v>1505</v>
      </c>
      <c r="F94" s="227" t="s">
        <v>1506</v>
      </c>
      <c r="G94" s="228" t="s">
        <v>21</v>
      </c>
      <c r="H94" s="229">
        <v>1</v>
      </c>
      <c r="I94" s="230"/>
      <c r="J94" s="231">
        <f t="shared" si="0"/>
        <v>0</v>
      </c>
      <c r="K94" s="227" t="s">
        <v>21</v>
      </c>
      <c r="L94" s="232"/>
      <c r="M94" s="233" t="s">
        <v>21</v>
      </c>
      <c r="N94" s="234" t="s">
        <v>45</v>
      </c>
      <c r="O94" s="40"/>
      <c r="P94" s="199">
        <f t="shared" si="1"/>
        <v>0</v>
      </c>
      <c r="Q94" s="199">
        <v>0</v>
      </c>
      <c r="R94" s="199">
        <f t="shared" si="2"/>
        <v>0</v>
      </c>
      <c r="S94" s="199">
        <v>0</v>
      </c>
      <c r="T94" s="200">
        <f t="shared" si="3"/>
        <v>0</v>
      </c>
      <c r="AR94" s="22" t="s">
        <v>198</v>
      </c>
      <c r="AT94" s="22" t="s">
        <v>237</v>
      </c>
      <c r="AU94" s="22" t="s">
        <v>82</v>
      </c>
      <c r="AY94" s="22" t="s">
        <v>154</v>
      </c>
      <c r="BE94" s="201">
        <f t="shared" si="4"/>
        <v>0</v>
      </c>
      <c r="BF94" s="201">
        <f t="shared" si="5"/>
        <v>0</v>
      </c>
      <c r="BG94" s="201">
        <f t="shared" si="6"/>
        <v>0</v>
      </c>
      <c r="BH94" s="201">
        <f t="shared" si="7"/>
        <v>0</v>
      </c>
      <c r="BI94" s="201">
        <f t="shared" si="8"/>
        <v>0</v>
      </c>
      <c r="BJ94" s="22" t="s">
        <v>82</v>
      </c>
      <c r="BK94" s="201">
        <f t="shared" si="9"/>
        <v>0</v>
      </c>
      <c r="BL94" s="22" t="s">
        <v>161</v>
      </c>
      <c r="BM94" s="22" t="s">
        <v>1507</v>
      </c>
    </row>
    <row r="95" spans="2:65" s="1" customFormat="1" ht="16.5" customHeight="1">
      <c r="B95" s="39"/>
      <c r="C95" s="225" t="s">
        <v>186</v>
      </c>
      <c r="D95" s="225" t="s">
        <v>237</v>
      </c>
      <c r="E95" s="226" t="s">
        <v>1508</v>
      </c>
      <c r="F95" s="227" t="s">
        <v>1509</v>
      </c>
      <c r="G95" s="228" t="s">
        <v>21</v>
      </c>
      <c r="H95" s="229">
        <v>1</v>
      </c>
      <c r="I95" s="230"/>
      <c r="J95" s="231">
        <f t="shared" si="0"/>
        <v>0</v>
      </c>
      <c r="K95" s="227" t="s">
        <v>21</v>
      </c>
      <c r="L95" s="232"/>
      <c r="M95" s="233" t="s">
        <v>21</v>
      </c>
      <c r="N95" s="234" t="s">
        <v>45</v>
      </c>
      <c r="O95" s="40"/>
      <c r="P95" s="199">
        <f t="shared" si="1"/>
        <v>0</v>
      </c>
      <c r="Q95" s="199">
        <v>0</v>
      </c>
      <c r="R95" s="199">
        <f t="shared" si="2"/>
        <v>0</v>
      </c>
      <c r="S95" s="199">
        <v>0</v>
      </c>
      <c r="T95" s="200">
        <f t="shared" si="3"/>
        <v>0</v>
      </c>
      <c r="AR95" s="22" t="s">
        <v>198</v>
      </c>
      <c r="AT95" s="22" t="s">
        <v>237</v>
      </c>
      <c r="AU95" s="22" t="s">
        <v>82</v>
      </c>
      <c r="AY95" s="22" t="s">
        <v>154</v>
      </c>
      <c r="BE95" s="201">
        <f t="shared" si="4"/>
        <v>0</v>
      </c>
      <c r="BF95" s="201">
        <f t="shared" si="5"/>
        <v>0</v>
      </c>
      <c r="BG95" s="201">
        <f t="shared" si="6"/>
        <v>0</v>
      </c>
      <c r="BH95" s="201">
        <f t="shared" si="7"/>
        <v>0</v>
      </c>
      <c r="BI95" s="201">
        <f t="shared" si="8"/>
        <v>0</v>
      </c>
      <c r="BJ95" s="22" t="s">
        <v>82</v>
      </c>
      <c r="BK95" s="201">
        <f t="shared" si="9"/>
        <v>0</v>
      </c>
      <c r="BL95" s="22" t="s">
        <v>161</v>
      </c>
      <c r="BM95" s="22" t="s">
        <v>1510</v>
      </c>
    </row>
    <row r="96" spans="2:65" s="1" customFormat="1" ht="16.5" customHeight="1">
      <c r="B96" s="39"/>
      <c r="C96" s="225" t="s">
        <v>190</v>
      </c>
      <c r="D96" s="225" t="s">
        <v>237</v>
      </c>
      <c r="E96" s="226" t="s">
        <v>1511</v>
      </c>
      <c r="F96" s="227" t="s">
        <v>1512</v>
      </c>
      <c r="G96" s="228" t="s">
        <v>21</v>
      </c>
      <c r="H96" s="229">
        <v>1</v>
      </c>
      <c r="I96" s="230"/>
      <c r="J96" s="231">
        <f t="shared" si="0"/>
        <v>0</v>
      </c>
      <c r="K96" s="227" t="s">
        <v>21</v>
      </c>
      <c r="L96" s="232"/>
      <c r="M96" s="233" t="s">
        <v>21</v>
      </c>
      <c r="N96" s="234" t="s">
        <v>45</v>
      </c>
      <c r="O96" s="40"/>
      <c r="P96" s="199">
        <f t="shared" si="1"/>
        <v>0</v>
      </c>
      <c r="Q96" s="199">
        <v>0</v>
      </c>
      <c r="R96" s="199">
        <f t="shared" si="2"/>
        <v>0</v>
      </c>
      <c r="S96" s="199">
        <v>0</v>
      </c>
      <c r="T96" s="200">
        <f t="shared" si="3"/>
        <v>0</v>
      </c>
      <c r="AR96" s="22" t="s">
        <v>198</v>
      </c>
      <c r="AT96" s="22" t="s">
        <v>237</v>
      </c>
      <c r="AU96" s="22" t="s">
        <v>82</v>
      </c>
      <c r="AY96" s="22" t="s">
        <v>154</v>
      </c>
      <c r="BE96" s="201">
        <f t="shared" si="4"/>
        <v>0</v>
      </c>
      <c r="BF96" s="201">
        <f t="shared" si="5"/>
        <v>0</v>
      </c>
      <c r="BG96" s="201">
        <f t="shared" si="6"/>
        <v>0</v>
      </c>
      <c r="BH96" s="201">
        <f t="shared" si="7"/>
        <v>0</v>
      </c>
      <c r="BI96" s="201">
        <f t="shared" si="8"/>
        <v>0</v>
      </c>
      <c r="BJ96" s="22" t="s">
        <v>82</v>
      </c>
      <c r="BK96" s="201">
        <f t="shared" si="9"/>
        <v>0</v>
      </c>
      <c r="BL96" s="22" t="s">
        <v>161</v>
      </c>
      <c r="BM96" s="22" t="s">
        <v>1513</v>
      </c>
    </row>
    <row r="97" spans="2:63" s="10" customFormat="1" ht="29.85" customHeight="1">
      <c r="B97" s="174"/>
      <c r="C97" s="175"/>
      <c r="D97" s="176" t="s">
        <v>73</v>
      </c>
      <c r="E97" s="188" t="s">
        <v>202</v>
      </c>
      <c r="F97" s="188" t="s">
        <v>1514</v>
      </c>
      <c r="G97" s="175"/>
      <c r="H97" s="175"/>
      <c r="I97" s="178"/>
      <c r="J97" s="189">
        <f>BK97</f>
        <v>0</v>
      </c>
      <c r="K97" s="175"/>
      <c r="L97" s="180"/>
      <c r="M97" s="181"/>
      <c r="N97" s="182"/>
      <c r="O97" s="182"/>
      <c r="P97" s="183">
        <f>P98</f>
        <v>0</v>
      </c>
      <c r="Q97" s="182"/>
      <c r="R97" s="183">
        <f>R98</f>
        <v>0</v>
      </c>
      <c r="S97" s="182"/>
      <c r="T97" s="184">
        <f>T98</f>
        <v>0</v>
      </c>
      <c r="AR97" s="185" t="s">
        <v>82</v>
      </c>
      <c r="AT97" s="186" t="s">
        <v>73</v>
      </c>
      <c r="AU97" s="186" t="s">
        <v>82</v>
      </c>
      <c r="AY97" s="185" t="s">
        <v>154</v>
      </c>
      <c r="BK97" s="187">
        <f>BK98</f>
        <v>0</v>
      </c>
    </row>
    <row r="98" spans="2:63" s="10" customFormat="1" ht="14.85" customHeight="1">
      <c r="B98" s="174"/>
      <c r="C98" s="175"/>
      <c r="D98" s="176" t="s">
        <v>73</v>
      </c>
      <c r="E98" s="188" t="s">
        <v>681</v>
      </c>
      <c r="F98" s="188" t="s">
        <v>1515</v>
      </c>
      <c r="G98" s="175"/>
      <c r="H98" s="175"/>
      <c r="I98" s="178"/>
      <c r="J98" s="189">
        <f>BK98</f>
        <v>0</v>
      </c>
      <c r="K98" s="175"/>
      <c r="L98" s="180"/>
      <c r="M98" s="181"/>
      <c r="N98" s="182"/>
      <c r="O98" s="182"/>
      <c r="P98" s="183">
        <f>P99</f>
        <v>0</v>
      </c>
      <c r="Q98" s="182"/>
      <c r="R98" s="183">
        <f>R99</f>
        <v>0</v>
      </c>
      <c r="S98" s="182"/>
      <c r="T98" s="184">
        <f>T99</f>
        <v>0</v>
      </c>
      <c r="AR98" s="185" t="s">
        <v>82</v>
      </c>
      <c r="AT98" s="186" t="s">
        <v>73</v>
      </c>
      <c r="AU98" s="186" t="s">
        <v>84</v>
      </c>
      <c r="AY98" s="185" t="s">
        <v>154</v>
      </c>
      <c r="BK98" s="187">
        <f>BK99</f>
        <v>0</v>
      </c>
    </row>
    <row r="99" spans="2:65" s="1" customFormat="1" ht="16.5" customHeight="1">
      <c r="B99" s="39"/>
      <c r="C99" s="190" t="s">
        <v>503</v>
      </c>
      <c r="D99" s="190" t="s">
        <v>156</v>
      </c>
      <c r="E99" s="191" t="s">
        <v>1516</v>
      </c>
      <c r="F99" s="192" t="s">
        <v>1517</v>
      </c>
      <c r="G99" s="193" t="s">
        <v>223</v>
      </c>
      <c r="H99" s="194">
        <v>4</v>
      </c>
      <c r="I99" s="195"/>
      <c r="J99" s="196">
        <f>ROUND(I99*H99,2)</f>
        <v>0</v>
      </c>
      <c r="K99" s="192" t="s">
        <v>21</v>
      </c>
      <c r="L99" s="59"/>
      <c r="M99" s="197" t="s">
        <v>21</v>
      </c>
      <c r="N99" s="198" t="s">
        <v>45</v>
      </c>
      <c r="O99" s="40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2" t="s">
        <v>161</v>
      </c>
      <c r="AT99" s="22" t="s">
        <v>156</v>
      </c>
      <c r="AU99" s="22" t="s">
        <v>171</v>
      </c>
      <c r="AY99" s="22" t="s">
        <v>154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2" t="s">
        <v>82</v>
      </c>
      <c r="BK99" s="201">
        <f>ROUND(I99*H99,2)</f>
        <v>0</v>
      </c>
      <c r="BL99" s="22" t="s">
        <v>161</v>
      </c>
      <c r="BM99" s="22" t="s">
        <v>1518</v>
      </c>
    </row>
    <row r="100" spans="2:63" s="10" customFormat="1" ht="37.35" customHeight="1">
      <c r="B100" s="174"/>
      <c r="C100" s="175"/>
      <c r="D100" s="176" t="s">
        <v>73</v>
      </c>
      <c r="E100" s="177" t="s">
        <v>646</v>
      </c>
      <c r="F100" s="177" t="s">
        <v>1519</v>
      </c>
      <c r="G100" s="175"/>
      <c r="H100" s="175"/>
      <c r="I100" s="178"/>
      <c r="J100" s="179">
        <f>BK100</f>
        <v>0</v>
      </c>
      <c r="K100" s="175"/>
      <c r="L100" s="180"/>
      <c r="M100" s="181"/>
      <c r="N100" s="182"/>
      <c r="O100" s="182"/>
      <c r="P100" s="183">
        <f>P101</f>
        <v>0</v>
      </c>
      <c r="Q100" s="182"/>
      <c r="R100" s="183">
        <f>R101</f>
        <v>0</v>
      </c>
      <c r="S100" s="182"/>
      <c r="T100" s="184">
        <f>T101</f>
        <v>0</v>
      </c>
      <c r="AR100" s="185" t="s">
        <v>84</v>
      </c>
      <c r="AT100" s="186" t="s">
        <v>73</v>
      </c>
      <c r="AU100" s="186" t="s">
        <v>74</v>
      </c>
      <c r="AY100" s="185" t="s">
        <v>154</v>
      </c>
      <c r="BK100" s="187">
        <f>BK101</f>
        <v>0</v>
      </c>
    </row>
    <row r="101" spans="2:63" s="10" customFormat="1" ht="19.9" customHeight="1">
      <c r="B101" s="174"/>
      <c r="C101" s="175"/>
      <c r="D101" s="176" t="s">
        <v>73</v>
      </c>
      <c r="E101" s="188" t="s">
        <v>1520</v>
      </c>
      <c r="F101" s="188" t="s">
        <v>1521</v>
      </c>
      <c r="G101" s="175"/>
      <c r="H101" s="175"/>
      <c r="I101" s="178"/>
      <c r="J101" s="189">
        <f>BK101</f>
        <v>0</v>
      </c>
      <c r="K101" s="175"/>
      <c r="L101" s="180"/>
      <c r="M101" s="181"/>
      <c r="N101" s="182"/>
      <c r="O101" s="182"/>
      <c r="P101" s="183">
        <f>SUM(P102:P105)</f>
        <v>0</v>
      </c>
      <c r="Q101" s="182"/>
      <c r="R101" s="183">
        <f>SUM(R102:R105)</f>
        <v>0</v>
      </c>
      <c r="S101" s="182"/>
      <c r="T101" s="184">
        <f>SUM(T102:T105)</f>
        <v>0</v>
      </c>
      <c r="AR101" s="185" t="s">
        <v>84</v>
      </c>
      <c r="AT101" s="186" t="s">
        <v>73</v>
      </c>
      <c r="AU101" s="186" t="s">
        <v>82</v>
      </c>
      <c r="AY101" s="185" t="s">
        <v>154</v>
      </c>
      <c r="BK101" s="187">
        <f>SUM(BK102:BK105)</f>
        <v>0</v>
      </c>
    </row>
    <row r="102" spans="2:65" s="1" customFormat="1" ht="16.5" customHeight="1">
      <c r="B102" s="39"/>
      <c r="C102" s="190" t="s">
        <v>485</v>
      </c>
      <c r="D102" s="190" t="s">
        <v>156</v>
      </c>
      <c r="E102" s="191" t="s">
        <v>1522</v>
      </c>
      <c r="F102" s="192" t="s">
        <v>1523</v>
      </c>
      <c r="G102" s="193" t="s">
        <v>376</v>
      </c>
      <c r="H102" s="194">
        <v>780</v>
      </c>
      <c r="I102" s="195"/>
      <c r="J102" s="196">
        <f>ROUND(I102*H102,2)</f>
        <v>0</v>
      </c>
      <c r="K102" s="192" t="s">
        <v>21</v>
      </c>
      <c r="L102" s="59"/>
      <c r="M102" s="197" t="s">
        <v>21</v>
      </c>
      <c r="N102" s="198" t="s">
        <v>45</v>
      </c>
      <c r="O102" s="40"/>
      <c r="P102" s="199">
        <f>O102*H102</f>
        <v>0</v>
      </c>
      <c r="Q102" s="199">
        <v>0</v>
      </c>
      <c r="R102" s="199">
        <f>Q102*H102</f>
        <v>0</v>
      </c>
      <c r="S102" s="199">
        <v>0</v>
      </c>
      <c r="T102" s="200">
        <f>S102*H102</f>
        <v>0</v>
      </c>
      <c r="AR102" s="22" t="s">
        <v>236</v>
      </c>
      <c r="AT102" s="22" t="s">
        <v>156</v>
      </c>
      <c r="AU102" s="22" t="s">
        <v>84</v>
      </c>
      <c r="AY102" s="22" t="s">
        <v>154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2" t="s">
        <v>82</v>
      </c>
      <c r="BK102" s="201">
        <f>ROUND(I102*H102,2)</f>
        <v>0</v>
      </c>
      <c r="BL102" s="22" t="s">
        <v>236</v>
      </c>
      <c r="BM102" s="22" t="s">
        <v>1524</v>
      </c>
    </row>
    <row r="103" spans="2:65" s="1" customFormat="1" ht="16.5" customHeight="1">
      <c r="B103" s="39"/>
      <c r="C103" s="190" t="s">
        <v>470</v>
      </c>
      <c r="D103" s="190" t="s">
        <v>156</v>
      </c>
      <c r="E103" s="191" t="s">
        <v>1525</v>
      </c>
      <c r="F103" s="192" t="s">
        <v>1526</v>
      </c>
      <c r="G103" s="193" t="s">
        <v>371</v>
      </c>
      <c r="H103" s="194">
        <v>150</v>
      </c>
      <c r="I103" s="195"/>
      <c r="J103" s="196">
        <f>ROUND(I103*H103,2)</f>
        <v>0</v>
      </c>
      <c r="K103" s="192" t="s">
        <v>21</v>
      </c>
      <c r="L103" s="59"/>
      <c r="M103" s="197" t="s">
        <v>21</v>
      </c>
      <c r="N103" s="198" t="s">
        <v>45</v>
      </c>
      <c r="O103" s="40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AR103" s="22" t="s">
        <v>236</v>
      </c>
      <c r="AT103" s="22" t="s">
        <v>156</v>
      </c>
      <c r="AU103" s="22" t="s">
        <v>84</v>
      </c>
      <c r="AY103" s="22" t="s">
        <v>154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2" t="s">
        <v>82</v>
      </c>
      <c r="BK103" s="201">
        <f>ROUND(I103*H103,2)</f>
        <v>0</v>
      </c>
      <c r="BL103" s="22" t="s">
        <v>236</v>
      </c>
      <c r="BM103" s="22" t="s">
        <v>1527</v>
      </c>
    </row>
    <row r="104" spans="2:65" s="1" customFormat="1" ht="16.5" customHeight="1">
      <c r="B104" s="39"/>
      <c r="C104" s="190" t="s">
        <v>463</v>
      </c>
      <c r="D104" s="190" t="s">
        <v>156</v>
      </c>
      <c r="E104" s="191" t="s">
        <v>1528</v>
      </c>
      <c r="F104" s="192" t="s">
        <v>1529</v>
      </c>
      <c r="G104" s="193" t="s">
        <v>371</v>
      </c>
      <c r="H104" s="194">
        <v>250</v>
      </c>
      <c r="I104" s="195"/>
      <c r="J104" s="196">
        <f>ROUND(I104*H104,2)</f>
        <v>0</v>
      </c>
      <c r="K104" s="192" t="s">
        <v>21</v>
      </c>
      <c r="L104" s="59"/>
      <c r="M104" s="197" t="s">
        <v>21</v>
      </c>
      <c r="N104" s="198" t="s">
        <v>45</v>
      </c>
      <c r="O104" s="40"/>
      <c r="P104" s="199">
        <f>O104*H104</f>
        <v>0</v>
      </c>
      <c r="Q104" s="199">
        <v>0</v>
      </c>
      <c r="R104" s="199">
        <f>Q104*H104</f>
        <v>0</v>
      </c>
      <c r="S104" s="199">
        <v>0</v>
      </c>
      <c r="T104" s="200">
        <f>S104*H104</f>
        <v>0</v>
      </c>
      <c r="AR104" s="22" t="s">
        <v>236</v>
      </c>
      <c r="AT104" s="22" t="s">
        <v>156</v>
      </c>
      <c r="AU104" s="22" t="s">
        <v>84</v>
      </c>
      <c r="AY104" s="22" t="s">
        <v>154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2" t="s">
        <v>82</v>
      </c>
      <c r="BK104" s="201">
        <f>ROUND(I104*H104,2)</f>
        <v>0</v>
      </c>
      <c r="BL104" s="22" t="s">
        <v>236</v>
      </c>
      <c r="BM104" s="22" t="s">
        <v>1530</v>
      </c>
    </row>
    <row r="105" spans="2:65" s="1" customFormat="1" ht="16.5" customHeight="1">
      <c r="B105" s="39"/>
      <c r="C105" s="190" t="s">
        <v>479</v>
      </c>
      <c r="D105" s="190" t="s">
        <v>156</v>
      </c>
      <c r="E105" s="191" t="s">
        <v>1531</v>
      </c>
      <c r="F105" s="192" t="s">
        <v>1532</v>
      </c>
      <c r="G105" s="193" t="s">
        <v>376</v>
      </c>
      <c r="H105" s="194">
        <v>35</v>
      </c>
      <c r="I105" s="195"/>
      <c r="J105" s="196">
        <f>ROUND(I105*H105,2)</f>
        <v>0</v>
      </c>
      <c r="K105" s="192" t="s">
        <v>21</v>
      </c>
      <c r="L105" s="59"/>
      <c r="M105" s="197" t="s">
        <v>21</v>
      </c>
      <c r="N105" s="198" t="s">
        <v>45</v>
      </c>
      <c r="O105" s="40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AR105" s="22" t="s">
        <v>236</v>
      </c>
      <c r="AT105" s="22" t="s">
        <v>156</v>
      </c>
      <c r="AU105" s="22" t="s">
        <v>84</v>
      </c>
      <c r="AY105" s="22" t="s">
        <v>154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2" t="s">
        <v>82</v>
      </c>
      <c r="BK105" s="201">
        <f>ROUND(I105*H105,2)</f>
        <v>0</v>
      </c>
      <c r="BL105" s="22" t="s">
        <v>236</v>
      </c>
      <c r="BM105" s="22" t="s">
        <v>1533</v>
      </c>
    </row>
    <row r="106" spans="2:63" s="10" customFormat="1" ht="37.35" customHeight="1">
      <c r="B106" s="174"/>
      <c r="C106" s="175"/>
      <c r="D106" s="176" t="s">
        <v>73</v>
      </c>
      <c r="E106" s="177" t="s">
        <v>237</v>
      </c>
      <c r="F106" s="177" t="s">
        <v>1534</v>
      </c>
      <c r="G106" s="175"/>
      <c r="H106" s="175"/>
      <c r="I106" s="178"/>
      <c r="J106" s="179">
        <f>BK106</f>
        <v>0</v>
      </c>
      <c r="K106" s="175"/>
      <c r="L106" s="180"/>
      <c r="M106" s="181"/>
      <c r="N106" s="182"/>
      <c r="O106" s="182"/>
      <c r="P106" s="183">
        <f>P107+P127+P129</f>
        <v>0</v>
      </c>
      <c r="Q106" s="182"/>
      <c r="R106" s="183">
        <f>R107+R127+R129</f>
        <v>0.0038000000000000004</v>
      </c>
      <c r="S106" s="182"/>
      <c r="T106" s="184">
        <f>T107+T127+T129</f>
        <v>0</v>
      </c>
      <c r="AR106" s="185" t="s">
        <v>171</v>
      </c>
      <c r="AT106" s="186" t="s">
        <v>73</v>
      </c>
      <c r="AU106" s="186" t="s">
        <v>74</v>
      </c>
      <c r="AY106" s="185" t="s">
        <v>154</v>
      </c>
      <c r="BK106" s="187">
        <f>BK107+BK127+BK129</f>
        <v>0</v>
      </c>
    </row>
    <row r="107" spans="2:63" s="10" customFormat="1" ht="19.9" customHeight="1">
      <c r="B107" s="174"/>
      <c r="C107" s="175"/>
      <c r="D107" s="176" t="s">
        <v>73</v>
      </c>
      <c r="E107" s="188" t="s">
        <v>1535</v>
      </c>
      <c r="F107" s="188" t="s">
        <v>1521</v>
      </c>
      <c r="G107" s="175"/>
      <c r="H107" s="175"/>
      <c r="I107" s="178"/>
      <c r="J107" s="189">
        <f>BK107</f>
        <v>0</v>
      </c>
      <c r="K107" s="175"/>
      <c r="L107" s="180"/>
      <c r="M107" s="181"/>
      <c r="N107" s="182"/>
      <c r="O107" s="182"/>
      <c r="P107" s="183">
        <f>SUM(P108:P126)</f>
        <v>0</v>
      </c>
      <c r="Q107" s="182"/>
      <c r="R107" s="183">
        <f>SUM(R108:R126)</f>
        <v>0</v>
      </c>
      <c r="S107" s="182"/>
      <c r="T107" s="184">
        <f>SUM(T108:T126)</f>
        <v>0</v>
      </c>
      <c r="AR107" s="185" t="s">
        <v>171</v>
      </c>
      <c r="AT107" s="186" t="s">
        <v>73</v>
      </c>
      <c r="AU107" s="186" t="s">
        <v>82</v>
      </c>
      <c r="AY107" s="185" t="s">
        <v>154</v>
      </c>
      <c r="BK107" s="187">
        <f>SUM(BK108:BK126)</f>
        <v>0</v>
      </c>
    </row>
    <row r="108" spans="2:65" s="1" customFormat="1" ht="25.5" customHeight="1">
      <c r="B108" s="39"/>
      <c r="C108" s="190" t="s">
        <v>202</v>
      </c>
      <c r="D108" s="190" t="s">
        <v>156</v>
      </c>
      <c r="E108" s="191" t="s">
        <v>1536</v>
      </c>
      <c r="F108" s="192" t="s">
        <v>1537</v>
      </c>
      <c r="G108" s="193" t="s">
        <v>371</v>
      </c>
      <c r="H108" s="194">
        <v>4</v>
      </c>
      <c r="I108" s="195"/>
      <c r="J108" s="196">
        <f aca="true" t="shared" si="10" ref="J108:J126">ROUND(I108*H108,2)</f>
        <v>0</v>
      </c>
      <c r="K108" s="192" t="s">
        <v>21</v>
      </c>
      <c r="L108" s="59"/>
      <c r="M108" s="197" t="s">
        <v>21</v>
      </c>
      <c r="N108" s="198" t="s">
        <v>45</v>
      </c>
      <c r="O108" s="40"/>
      <c r="P108" s="199">
        <f aca="true" t="shared" si="11" ref="P108:P126">O108*H108</f>
        <v>0</v>
      </c>
      <c r="Q108" s="199">
        <v>0</v>
      </c>
      <c r="R108" s="199">
        <f aca="true" t="shared" si="12" ref="R108:R126">Q108*H108</f>
        <v>0</v>
      </c>
      <c r="S108" s="199">
        <v>0</v>
      </c>
      <c r="T108" s="200">
        <f aca="true" t="shared" si="13" ref="T108:T126">S108*H108</f>
        <v>0</v>
      </c>
      <c r="AR108" s="22" t="s">
        <v>508</v>
      </c>
      <c r="AT108" s="22" t="s">
        <v>156</v>
      </c>
      <c r="AU108" s="22" t="s">
        <v>84</v>
      </c>
      <c r="AY108" s="22" t="s">
        <v>154</v>
      </c>
      <c r="BE108" s="201">
        <f aca="true" t="shared" si="14" ref="BE108:BE126">IF(N108="základní",J108,0)</f>
        <v>0</v>
      </c>
      <c r="BF108" s="201">
        <f aca="true" t="shared" si="15" ref="BF108:BF126">IF(N108="snížená",J108,0)</f>
        <v>0</v>
      </c>
      <c r="BG108" s="201">
        <f aca="true" t="shared" si="16" ref="BG108:BG126">IF(N108="zákl. přenesená",J108,0)</f>
        <v>0</v>
      </c>
      <c r="BH108" s="201">
        <f aca="true" t="shared" si="17" ref="BH108:BH126">IF(N108="sníž. přenesená",J108,0)</f>
        <v>0</v>
      </c>
      <c r="BI108" s="201">
        <f aca="true" t="shared" si="18" ref="BI108:BI126">IF(N108="nulová",J108,0)</f>
        <v>0</v>
      </c>
      <c r="BJ108" s="22" t="s">
        <v>82</v>
      </c>
      <c r="BK108" s="201">
        <f aca="true" t="shared" si="19" ref="BK108:BK126">ROUND(I108*H108,2)</f>
        <v>0</v>
      </c>
      <c r="BL108" s="22" t="s">
        <v>508</v>
      </c>
      <c r="BM108" s="22" t="s">
        <v>1538</v>
      </c>
    </row>
    <row r="109" spans="2:65" s="1" customFormat="1" ht="25.5" customHeight="1">
      <c r="B109" s="39"/>
      <c r="C109" s="190" t="s">
        <v>208</v>
      </c>
      <c r="D109" s="190" t="s">
        <v>156</v>
      </c>
      <c r="E109" s="191" t="s">
        <v>1539</v>
      </c>
      <c r="F109" s="192" t="s">
        <v>1540</v>
      </c>
      <c r="G109" s="193" t="s">
        <v>371</v>
      </c>
      <c r="H109" s="194">
        <v>2</v>
      </c>
      <c r="I109" s="195"/>
      <c r="J109" s="196">
        <f t="shared" si="10"/>
        <v>0</v>
      </c>
      <c r="K109" s="192" t="s">
        <v>21</v>
      </c>
      <c r="L109" s="59"/>
      <c r="M109" s="197" t="s">
        <v>21</v>
      </c>
      <c r="N109" s="198" t="s">
        <v>45</v>
      </c>
      <c r="O109" s="40"/>
      <c r="P109" s="199">
        <f t="shared" si="11"/>
        <v>0</v>
      </c>
      <c r="Q109" s="199">
        <v>0</v>
      </c>
      <c r="R109" s="199">
        <f t="shared" si="12"/>
        <v>0</v>
      </c>
      <c r="S109" s="199">
        <v>0</v>
      </c>
      <c r="T109" s="200">
        <f t="shared" si="13"/>
        <v>0</v>
      </c>
      <c r="AR109" s="22" t="s">
        <v>508</v>
      </c>
      <c r="AT109" s="22" t="s">
        <v>156</v>
      </c>
      <c r="AU109" s="22" t="s">
        <v>84</v>
      </c>
      <c r="AY109" s="22" t="s">
        <v>154</v>
      </c>
      <c r="BE109" s="201">
        <f t="shared" si="14"/>
        <v>0</v>
      </c>
      <c r="BF109" s="201">
        <f t="shared" si="15"/>
        <v>0</v>
      </c>
      <c r="BG109" s="201">
        <f t="shared" si="16"/>
        <v>0</v>
      </c>
      <c r="BH109" s="201">
        <f t="shared" si="17"/>
        <v>0</v>
      </c>
      <c r="BI109" s="201">
        <f t="shared" si="18"/>
        <v>0</v>
      </c>
      <c r="BJ109" s="22" t="s">
        <v>82</v>
      </c>
      <c r="BK109" s="201">
        <f t="shared" si="19"/>
        <v>0</v>
      </c>
      <c r="BL109" s="22" t="s">
        <v>508</v>
      </c>
      <c r="BM109" s="22" t="s">
        <v>1541</v>
      </c>
    </row>
    <row r="110" spans="2:65" s="1" customFormat="1" ht="16.5" customHeight="1">
      <c r="B110" s="39"/>
      <c r="C110" s="190" t="s">
        <v>212</v>
      </c>
      <c r="D110" s="190" t="s">
        <v>156</v>
      </c>
      <c r="E110" s="191" t="s">
        <v>1542</v>
      </c>
      <c r="F110" s="192" t="s">
        <v>1543</v>
      </c>
      <c r="G110" s="193" t="s">
        <v>371</v>
      </c>
      <c r="H110" s="194">
        <v>220</v>
      </c>
      <c r="I110" s="195"/>
      <c r="J110" s="196">
        <f t="shared" si="10"/>
        <v>0</v>
      </c>
      <c r="K110" s="192" t="s">
        <v>21</v>
      </c>
      <c r="L110" s="59"/>
      <c r="M110" s="197" t="s">
        <v>21</v>
      </c>
      <c r="N110" s="198" t="s">
        <v>45</v>
      </c>
      <c r="O110" s="40"/>
      <c r="P110" s="199">
        <f t="shared" si="11"/>
        <v>0</v>
      </c>
      <c r="Q110" s="199">
        <v>0</v>
      </c>
      <c r="R110" s="199">
        <f t="shared" si="12"/>
        <v>0</v>
      </c>
      <c r="S110" s="199">
        <v>0</v>
      </c>
      <c r="T110" s="200">
        <f t="shared" si="13"/>
        <v>0</v>
      </c>
      <c r="AR110" s="22" t="s">
        <v>508</v>
      </c>
      <c r="AT110" s="22" t="s">
        <v>156</v>
      </c>
      <c r="AU110" s="22" t="s">
        <v>84</v>
      </c>
      <c r="AY110" s="22" t="s">
        <v>154</v>
      </c>
      <c r="BE110" s="201">
        <f t="shared" si="14"/>
        <v>0</v>
      </c>
      <c r="BF110" s="201">
        <f t="shared" si="15"/>
        <v>0</v>
      </c>
      <c r="BG110" s="201">
        <f t="shared" si="16"/>
        <v>0</v>
      </c>
      <c r="BH110" s="201">
        <f t="shared" si="17"/>
        <v>0</v>
      </c>
      <c r="BI110" s="201">
        <f t="shared" si="18"/>
        <v>0</v>
      </c>
      <c r="BJ110" s="22" t="s">
        <v>82</v>
      </c>
      <c r="BK110" s="201">
        <f t="shared" si="19"/>
        <v>0</v>
      </c>
      <c r="BL110" s="22" t="s">
        <v>508</v>
      </c>
      <c r="BM110" s="22" t="s">
        <v>1544</v>
      </c>
    </row>
    <row r="111" spans="2:65" s="1" customFormat="1" ht="16.5" customHeight="1">
      <c r="B111" s="39"/>
      <c r="C111" s="190" t="s">
        <v>216</v>
      </c>
      <c r="D111" s="190" t="s">
        <v>156</v>
      </c>
      <c r="E111" s="191" t="s">
        <v>1545</v>
      </c>
      <c r="F111" s="192" t="s">
        <v>1546</v>
      </c>
      <c r="G111" s="193" t="s">
        <v>371</v>
      </c>
      <c r="H111" s="194">
        <v>19</v>
      </c>
      <c r="I111" s="195"/>
      <c r="J111" s="196">
        <f t="shared" si="10"/>
        <v>0</v>
      </c>
      <c r="K111" s="192" t="s">
        <v>21</v>
      </c>
      <c r="L111" s="59"/>
      <c r="M111" s="197" t="s">
        <v>21</v>
      </c>
      <c r="N111" s="198" t="s">
        <v>45</v>
      </c>
      <c r="O111" s="40"/>
      <c r="P111" s="199">
        <f t="shared" si="11"/>
        <v>0</v>
      </c>
      <c r="Q111" s="199">
        <v>0</v>
      </c>
      <c r="R111" s="199">
        <f t="shared" si="12"/>
        <v>0</v>
      </c>
      <c r="S111" s="199">
        <v>0</v>
      </c>
      <c r="T111" s="200">
        <f t="shared" si="13"/>
        <v>0</v>
      </c>
      <c r="AR111" s="22" t="s">
        <v>508</v>
      </c>
      <c r="AT111" s="22" t="s">
        <v>156</v>
      </c>
      <c r="AU111" s="22" t="s">
        <v>84</v>
      </c>
      <c r="AY111" s="22" t="s">
        <v>154</v>
      </c>
      <c r="BE111" s="201">
        <f t="shared" si="14"/>
        <v>0</v>
      </c>
      <c r="BF111" s="201">
        <f t="shared" si="15"/>
        <v>0</v>
      </c>
      <c r="BG111" s="201">
        <f t="shared" si="16"/>
        <v>0</v>
      </c>
      <c r="BH111" s="201">
        <f t="shared" si="17"/>
        <v>0</v>
      </c>
      <c r="BI111" s="201">
        <f t="shared" si="18"/>
        <v>0</v>
      </c>
      <c r="BJ111" s="22" t="s">
        <v>82</v>
      </c>
      <c r="BK111" s="201">
        <f t="shared" si="19"/>
        <v>0</v>
      </c>
      <c r="BL111" s="22" t="s">
        <v>508</v>
      </c>
      <c r="BM111" s="22" t="s">
        <v>1547</v>
      </c>
    </row>
    <row r="112" spans="2:65" s="1" customFormat="1" ht="16.5" customHeight="1">
      <c r="B112" s="39"/>
      <c r="C112" s="190" t="s">
        <v>220</v>
      </c>
      <c r="D112" s="190" t="s">
        <v>156</v>
      </c>
      <c r="E112" s="191" t="s">
        <v>1548</v>
      </c>
      <c r="F112" s="192" t="s">
        <v>1549</v>
      </c>
      <c r="G112" s="193" t="s">
        <v>371</v>
      </c>
      <c r="H112" s="194">
        <v>6</v>
      </c>
      <c r="I112" s="195"/>
      <c r="J112" s="196">
        <f t="shared" si="10"/>
        <v>0</v>
      </c>
      <c r="K112" s="192" t="s">
        <v>21</v>
      </c>
      <c r="L112" s="59"/>
      <c r="M112" s="197" t="s">
        <v>21</v>
      </c>
      <c r="N112" s="198" t="s">
        <v>45</v>
      </c>
      <c r="O112" s="40"/>
      <c r="P112" s="199">
        <f t="shared" si="11"/>
        <v>0</v>
      </c>
      <c r="Q112" s="199">
        <v>0</v>
      </c>
      <c r="R112" s="199">
        <f t="shared" si="12"/>
        <v>0</v>
      </c>
      <c r="S112" s="199">
        <v>0</v>
      </c>
      <c r="T112" s="200">
        <f t="shared" si="13"/>
        <v>0</v>
      </c>
      <c r="AR112" s="22" t="s">
        <v>508</v>
      </c>
      <c r="AT112" s="22" t="s">
        <v>156</v>
      </c>
      <c r="AU112" s="22" t="s">
        <v>84</v>
      </c>
      <c r="AY112" s="22" t="s">
        <v>154</v>
      </c>
      <c r="BE112" s="201">
        <f t="shared" si="14"/>
        <v>0</v>
      </c>
      <c r="BF112" s="201">
        <f t="shared" si="15"/>
        <v>0</v>
      </c>
      <c r="BG112" s="201">
        <f t="shared" si="16"/>
        <v>0</v>
      </c>
      <c r="BH112" s="201">
        <f t="shared" si="17"/>
        <v>0</v>
      </c>
      <c r="BI112" s="201">
        <f t="shared" si="18"/>
        <v>0</v>
      </c>
      <c r="BJ112" s="22" t="s">
        <v>82</v>
      </c>
      <c r="BK112" s="201">
        <f t="shared" si="19"/>
        <v>0</v>
      </c>
      <c r="BL112" s="22" t="s">
        <v>508</v>
      </c>
      <c r="BM112" s="22" t="s">
        <v>1550</v>
      </c>
    </row>
    <row r="113" spans="2:65" s="1" customFormat="1" ht="16.5" customHeight="1">
      <c r="B113" s="39"/>
      <c r="C113" s="190" t="s">
        <v>226</v>
      </c>
      <c r="D113" s="190" t="s">
        <v>156</v>
      </c>
      <c r="E113" s="191" t="s">
        <v>1551</v>
      </c>
      <c r="F113" s="192" t="s">
        <v>1552</v>
      </c>
      <c r="G113" s="193" t="s">
        <v>371</v>
      </c>
      <c r="H113" s="194">
        <v>13</v>
      </c>
      <c r="I113" s="195"/>
      <c r="J113" s="196">
        <f t="shared" si="10"/>
        <v>0</v>
      </c>
      <c r="K113" s="192" t="s">
        <v>21</v>
      </c>
      <c r="L113" s="59"/>
      <c r="M113" s="197" t="s">
        <v>21</v>
      </c>
      <c r="N113" s="198" t="s">
        <v>45</v>
      </c>
      <c r="O113" s="40"/>
      <c r="P113" s="199">
        <f t="shared" si="11"/>
        <v>0</v>
      </c>
      <c r="Q113" s="199">
        <v>0</v>
      </c>
      <c r="R113" s="199">
        <f t="shared" si="12"/>
        <v>0</v>
      </c>
      <c r="S113" s="199">
        <v>0</v>
      </c>
      <c r="T113" s="200">
        <f t="shared" si="13"/>
        <v>0</v>
      </c>
      <c r="AR113" s="22" t="s">
        <v>508</v>
      </c>
      <c r="AT113" s="22" t="s">
        <v>156</v>
      </c>
      <c r="AU113" s="22" t="s">
        <v>84</v>
      </c>
      <c r="AY113" s="22" t="s">
        <v>154</v>
      </c>
      <c r="BE113" s="201">
        <f t="shared" si="14"/>
        <v>0</v>
      </c>
      <c r="BF113" s="201">
        <f t="shared" si="15"/>
        <v>0</v>
      </c>
      <c r="BG113" s="201">
        <f t="shared" si="16"/>
        <v>0</v>
      </c>
      <c r="BH113" s="201">
        <f t="shared" si="17"/>
        <v>0</v>
      </c>
      <c r="BI113" s="201">
        <f t="shared" si="18"/>
        <v>0</v>
      </c>
      <c r="BJ113" s="22" t="s">
        <v>82</v>
      </c>
      <c r="BK113" s="201">
        <f t="shared" si="19"/>
        <v>0</v>
      </c>
      <c r="BL113" s="22" t="s">
        <v>508</v>
      </c>
      <c r="BM113" s="22" t="s">
        <v>1553</v>
      </c>
    </row>
    <row r="114" spans="2:65" s="1" customFormat="1" ht="16.5" customHeight="1">
      <c r="B114" s="39"/>
      <c r="C114" s="190" t="s">
        <v>10</v>
      </c>
      <c r="D114" s="190" t="s">
        <v>156</v>
      </c>
      <c r="E114" s="191" t="s">
        <v>1554</v>
      </c>
      <c r="F114" s="192" t="s">
        <v>1555</v>
      </c>
      <c r="G114" s="193" t="s">
        <v>371</v>
      </c>
      <c r="H114" s="194">
        <v>1</v>
      </c>
      <c r="I114" s="195"/>
      <c r="J114" s="196">
        <f t="shared" si="10"/>
        <v>0</v>
      </c>
      <c r="K114" s="192" t="s">
        <v>21</v>
      </c>
      <c r="L114" s="59"/>
      <c r="M114" s="197" t="s">
        <v>21</v>
      </c>
      <c r="N114" s="198" t="s">
        <v>45</v>
      </c>
      <c r="O114" s="40"/>
      <c r="P114" s="199">
        <f t="shared" si="11"/>
        <v>0</v>
      </c>
      <c r="Q114" s="199">
        <v>0</v>
      </c>
      <c r="R114" s="199">
        <f t="shared" si="12"/>
        <v>0</v>
      </c>
      <c r="S114" s="199">
        <v>0</v>
      </c>
      <c r="T114" s="200">
        <f t="shared" si="13"/>
        <v>0</v>
      </c>
      <c r="AR114" s="22" t="s">
        <v>508</v>
      </c>
      <c r="AT114" s="22" t="s">
        <v>156</v>
      </c>
      <c r="AU114" s="22" t="s">
        <v>84</v>
      </c>
      <c r="AY114" s="22" t="s">
        <v>154</v>
      </c>
      <c r="BE114" s="201">
        <f t="shared" si="14"/>
        <v>0</v>
      </c>
      <c r="BF114" s="201">
        <f t="shared" si="15"/>
        <v>0</v>
      </c>
      <c r="BG114" s="201">
        <f t="shared" si="16"/>
        <v>0</v>
      </c>
      <c r="BH114" s="201">
        <f t="shared" si="17"/>
        <v>0</v>
      </c>
      <c r="BI114" s="201">
        <f t="shared" si="18"/>
        <v>0</v>
      </c>
      <c r="BJ114" s="22" t="s">
        <v>82</v>
      </c>
      <c r="BK114" s="201">
        <f t="shared" si="19"/>
        <v>0</v>
      </c>
      <c r="BL114" s="22" t="s">
        <v>508</v>
      </c>
      <c r="BM114" s="22" t="s">
        <v>1556</v>
      </c>
    </row>
    <row r="115" spans="2:65" s="1" customFormat="1" ht="25.5" customHeight="1">
      <c r="B115" s="39"/>
      <c r="C115" s="190" t="s">
        <v>236</v>
      </c>
      <c r="D115" s="190" t="s">
        <v>156</v>
      </c>
      <c r="E115" s="191" t="s">
        <v>1557</v>
      </c>
      <c r="F115" s="192" t="s">
        <v>1558</v>
      </c>
      <c r="G115" s="193" t="s">
        <v>371</v>
      </c>
      <c r="H115" s="194">
        <v>66</v>
      </c>
      <c r="I115" s="195"/>
      <c r="J115" s="196">
        <f t="shared" si="10"/>
        <v>0</v>
      </c>
      <c r="K115" s="192" t="s">
        <v>21</v>
      </c>
      <c r="L115" s="59"/>
      <c r="M115" s="197" t="s">
        <v>21</v>
      </c>
      <c r="N115" s="198" t="s">
        <v>45</v>
      </c>
      <c r="O115" s="40"/>
      <c r="P115" s="199">
        <f t="shared" si="11"/>
        <v>0</v>
      </c>
      <c r="Q115" s="199">
        <v>0</v>
      </c>
      <c r="R115" s="199">
        <f t="shared" si="12"/>
        <v>0</v>
      </c>
      <c r="S115" s="199">
        <v>0</v>
      </c>
      <c r="T115" s="200">
        <f t="shared" si="13"/>
        <v>0</v>
      </c>
      <c r="AR115" s="22" t="s">
        <v>508</v>
      </c>
      <c r="AT115" s="22" t="s">
        <v>156</v>
      </c>
      <c r="AU115" s="22" t="s">
        <v>84</v>
      </c>
      <c r="AY115" s="22" t="s">
        <v>154</v>
      </c>
      <c r="BE115" s="201">
        <f t="shared" si="14"/>
        <v>0</v>
      </c>
      <c r="BF115" s="201">
        <f t="shared" si="15"/>
        <v>0</v>
      </c>
      <c r="BG115" s="201">
        <f t="shared" si="16"/>
        <v>0</v>
      </c>
      <c r="BH115" s="201">
        <f t="shared" si="17"/>
        <v>0</v>
      </c>
      <c r="BI115" s="201">
        <f t="shared" si="18"/>
        <v>0</v>
      </c>
      <c r="BJ115" s="22" t="s">
        <v>82</v>
      </c>
      <c r="BK115" s="201">
        <f t="shared" si="19"/>
        <v>0</v>
      </c>
      <c r="BL115" s="22" t="s">
        <v>508</v>
      </c>
      <c r="BM115" s="22" t="s">
        <v>1559</v>
      </c>
    </row>
    <row r="116" spans="2:65" s="1" customFormat="1" ht="16.5" customHeight="1">
      <c r="B116" s="39"/>
      <c r="C116" s="190" t="s">
        <v>243</v>
      </c>
      <c r="D116" s="190" t="s">
        <v>156</v>
      </c>
      <c r="E116" s="191" t="s">
        <v>1560</v>
      </c>
      <c r="F116" s="192" t="s">
        <v>1561</v>
      </c>
      <c r="G116" s="193" t="s">
        <v>371</v>
      </c>
      <c r="H116" s="194">
        <v>1</v>
      </c>
      <c r="I116" s="195"/>
      <c r="J116" s="196">
        <f t="shared" si="10"/>
        <v>0</v>
      </c>
      <c r="K116" s="192" t="s">
        <v>21</v>
      </c>
      <c r="L116" s="59"/>
      <c r="M116" s="197" t="s">
        <v>21</v>
      </c>
      <c r="N116" s="198" t="s">
        <v>45</v>
      </c>
      <c r="O116" s="40"/>
      <c r="P116" s="199">
        <f t="shared" si="11"/>
        <v>0</v>
      </c>
      <c r="Q116" s="199">
        <v>0</v>
      </c>
      <c r="R116" s="199">
        <f t="shared" si="12"/>
        <v>0</v>
      </c>
      <c r="S116" s="199">
        <v>0</v>
      </c>
      <c r="T116" s="200">
        <f t="shared" si="13"/>
        <v>0</v>
      </c>
      <c r="AR116" s="22" t="s">
        <v>508</v>
      </c>
      <c r="AT116" s="22" t="s">
        <v>156</v>
      </c>
      <c r="AU116" s="22" t="s">
        <v>84</v>
      </c>
      <c r="AY116" s="22" t="s">
        <v>154</v>
      </c>
      <c r="BE116" s="201">
        <f t="shared" si="14"/>
        <v>0</v>
      </c>
      <c r="BF116" s="201">
        <f t="shared" si="15"/>
        <v>0</v>
      </c>
      <c r="BG116" s="201">
        <f t="shared" si="16"/>
        <v>0</v>
      </c>
      <c r="BH116" s="201">
        <f t="shared" si="17"/>
        <v>0</v>
      </c>
      <c r="BI116" s="201">
        <f t="shared" si="18"/>
        <v>0</v>
      </c>
      <c r="BJ116" s="22" t="s">
        <v>82</v>
      </c>
      <c r="BK116" s="201">
        <f t="shared" si="19"/>
        <v>0</v>
      </c>
      <c r="BL116" s="22" t="s">
        <v>508</v>
      </c>
      <c r="BM116" s="22" t="s">
        <v>1562</v>
      </c>
    </row>
    <row r="117" spans="2:65" s="1" customFormat="1" ht="16.5" customHeight="1">
      <c r="B117" s="39"/>
      <c r="C117" s="190" t="s">
        <v>253</v>
      </c>
      <c r="D117" s="190" t="s">
        <v>156</v>
      </c>
      <c r="E117" s="191" t="s">
        <v>1563</v>
      </c>
      <c r="F117" s="192" t="s">
        <v>1564</v>
      </c>
      <c r="G117" s="193" t="s">
        <v>371</v>
      </c>
      <c r="H117" s="194">
        <v>2</v>
      </c>
      <c r="I117" s="195"/>
      <c r="J117" s="196">
        <f t="shared" si="10"/>
        <v>0</v>
      </c>
      <c r="K117" s="192" t="s">
        <v>21</v>
      </c>
      <c r="L117" s="59"/>
      <c r="M117" s="197" t="s">
        <v>21</v>
      </c>
      <c r="N117" s="198" t="s">
        <v>45</v>
      </c>
      <c r="O117" s="40"/>
      <c r="P117" s="199">
        <f t="shared" si="11"/>
        <v>0</v>
      </c>
      <c r="Q117" s="199">
        <v>0</v>
      </c>
      <c r="R117" s="199">
        <f t="shared" si="12"/>
        <v>0</v>
      </c>
      <c r="S117" s="199">
        <v>0</v>
      </c>
      <c r="T117" s="200">
        <f t="shared" si="13"/>
        <v>0</v>
      </c>
      <c r="AR117" s="22" t="s">
        <v>508</v>
      </c>
      <c r="AT117" s="22" t="s">
        <v>156</v>
      </c>
      <c r="AU117" s="22" t="s">
        <v>84</v>
      </c>
      <c r="AY117" s="22" t="s">
        <v>154</v>
      </c>
      <c r="BE117" s="201">
        <f t="shared" si="14"/>
        <v>0</v>
      </c>
      <c r="BF117" s="201">
        <f t="shared" si="15"/>
        <v>0</v>
      </c>
      <c r="BG117" s="201">
        <f t="shared" si="16"/>
        <v>0</v>
      </c>
      <c r="BH117" s="201">
        <f t="shared" si="17"/>
        <v>0</v>
      </c>
      <c r="BI117" s="201">
        <f t="shared" si="18"/>
        <v>0</v>
      </c>
      <c r="BJ117" s="22" t="s">
        <v>82</v>
      </c>
      <c r="BK117" s="201">
        <f t="shared" si="19"/>
        <v>0</v>
      </c>
      <c r="BL117" s="22" t="s">
        <v>508</v>
      </c>
      <c r="BM117" s="22" t="s">
        <v>1565</v>
      </c>
    </row>
    <row r="118" spans="2:65" s="1" customFormat="1" ht="25.5" customHeight="1">
      <c r="B118" s="39"/>
      <c r="C118" s="190" t="s">
        <v>258</v>
      </c>
      <c r="D118" s="190" t="s">
        <v>156</v>
      </c>
      <c r="E118" s="191" t="s">
        <v>1566</v>
      </c>
      <c r="F118" s="192" t="s">
        <v>1567</v>
      </c>
      <c r="G118" s="193" t="s">
        <v>371</v>
      </c>
      <c r="H118" s="194">
        <v>89</v>
      </c>
      <c r="I118" s="195"/>
      <c r="J118" s="196">
        <f t="shared" si="10"/>
        <v>0</v>
      </c>
      <c r="K118" s="192" t="s">
        <v>21</v>
      </c>
      <c r="L118" s="59"/>
      <c r="M118" s="197" t="s">
        <v>21</v>
      </c>
      <c r="N118" s="198" t="s">
        <v>45</v>
      </c>
      <c r="O118" s="40"/>
      <c r="P118" s="199">
        <f t="shared" si="11"/>
        <v>0</v>
      </c>
      <c r="Q118" s="199">
        <v>0</v>
      </c>
      <c r="R118" s="199">
        <f t="shared" si="12"/>
        <v>0</v>
      </c>
      <c r="S118" s="199">
        <v>0</v>
      </c>
      <c r="T118" s="200">
        <f t="shared" si="13"/>
        <v>0</v>
      </c>
      <c r="AR118" s="22" t="s">
        <v>508</v>
      </c>
      <c r="AT118" s="22" t="s">
        <v>156</v>
      </c>
      <c r="AU118" s="22" t="s">
        <v>84</v>
      </c>
      <c r="AY118" s="22" t="s">
        <v>154</v>
      </c>
      <c r="BE118" s="201">
        <f t="shared" si="14"/>
        <v>0</v>
      </c>
      <c r="BF118" s="201">
        <f t="shared" si="15"/>
        <v>0</v>
      </c>
      <c r="BG118" s="201">
        <f t="shared" si="16"/>
        <v>0</v>
      </c>
      <c r="BH118" s="201">
        <f t="shared" si="17"/>
        <v>0</v>
      </c>
      <c r="BI118" s="201">
        <f t="shared" si="18"/>
        <v>0</v>
      </c>
      <c r="BJ118" s="22" t="s">
        <v>82</v>
      </c>
      <c r="BK118" s="201">
        <f t="shared" si="19"/>
        <v>0</v>
      </c>
      <c r="BL118" s="22" t="s">
        <v>508</v>
      </c>
      <c r="BM118" s="22" t="s">
        <v>1568</v>
      </c>
    </row>
    <row r="119" spans="2:65" s="1" customFormat="1" ht="25.5" customHeight="1">
      <c r="B119" s="39"/>
      <c r="C119" s="190" t="s">
        <v>9</v>
      </c>
      <c r="D119" s="190" t="s">
        <v>156</v>
      </c>
      <c r="E119" s="191" t="s">
        <v>1569</v>
      </c>
      <c r="F119" s="192" t="s">
        <v>1570</v>
      </c>
      <c r="G119" s="193" t="s">
        <v>376</v>
      </c>
      <c r="H119" s="194">
        <v>170</v>
      </c>
      <c r="I119" s="195"/>
      <c r="J119" s="196">
        <f t="shared" si="10"/>
        <v>0</v>
      </c>
      <c r="K119" s="192" t="s">
        <v>21</v>
      </c>
      <c r="L119" s="59"/>
      <c r="M119" s="197" t="s">
        <v>21</v>
      </c>
      <c r="N119" s="198" t="s">
        <v>45</v>
      </c>
      <c r="O119" s="40"/>
      <c r="P119" s="199">
        <f t="shared" si="11"/>
        <v>0</v>
      </c>
      <c r="Q119" s="199">
        <v>0</v>
      </c>
      <c r="R119" s="199">
        <f t="shared" si="12"/>
        <v>0</v>
      </c>
      <c r="S119" s="199">
        <v>0</v>
      </c>
      <c r="T119" s="200">
        <f t="shared" si="13"/>
        <v>0</v>
      </c>
      <c r="AR119" s="22" t="s">
        <v>508</v>
      </c>
      <c r="AT119" s="22" t="s">
        <v>156</v>
      </c>
      <c r="AU119" s="22" t="s">
        <v>84</v>
      </c>
      <c r="AY119" s="22" t="s">
        <v>154</v>
      </c>
      <c r="BE119" s="201">
        <f t="shared" si="14"/>
        <v>0</v>
      </c>
      <c r="BF119" s="201">
        <f t="shared" si="15"/>
        <v>0</v>
      </c>
      <c r="BG119" s="201">
        <f t="shared" si="16"/>
        <v>0</v>
      </c>
      <c r="BH119" s="201">
        <f t="shared" si="17"/>
        <v>0</v>
      </c>
      <c r="BI119" s="201">
        <f t="shared" si="18"/>
        <v>0</v>
      </c>
      <c r="BJ119" s="22" t="s">
        <v>82</v>
      </c>
      <c r="BK119" s="201">
        <f t="shared" si="19"/>
        <v>0</v>
      </c>
      <c r="BL119" s="22" t="s">
        <v>508</v>
      </c>
      <c r="BM119" s="22" t="s">
        <v>1571</v>
      </c>
    </row>
    <row r="120" spans="2:65" s="1" customFormat="1" ht="25.5" customHeight="1">
      <c r="B120" s="39"/>
      <c r="C120" s="190" t="s">
        <v>268</v>
      </c>
      <c r="D120" s="190" t="s">
        <v>156</v>
      </c>
      <c r="E120" s="191" t="s">
        <v>1572</v>
      </c>
      <c r="F120" s="192" t="s">
        <v>1573</v>
      </c>
      <c r="G120" s="193" t="s">
        <v>376</v>
      </c>
      <c r="H120" s="194">
        <v>200</v>
      </c>
      <c r="I120" s="195"/>
      <c r="J120" s="196">
        <f t="shared" si="10"/>
        <v>0</v>
      </c>
      <c r="K120" s="192" t="s">
        <v>21</v>
      </c>
      <c r="L120" s="59"/>
      <c r="M120" s="197" t="s">
        <v>21</v>
      </c>
      <c r="N120" s="198" t="s">
        <v>45</v>
      </c>
      <c r="O120" s="40"/>
      <c r="P120" s="199">
        <f t="shared" si="11"/>
        <v>0</v>
      </c>
      <c r="Q120" s="199">
        <v>0</v>
      </c>
      <c r="R120" s="199">
        <f t="shared" si="12"/>
        <v>0</v>
      </c>
      <c r="S120" s="199">
        <v>0</v>
      </c>
      <c r="T120" s="200">
        <f t="shared" si="13"/>
        <v>0</v>
      </c>
      <c r="AR120" s="22" t="s">
        <v>508</v>
      </c>
      <c r="AT120" s="22" t="s">
        <v>156</v>
      </c>
      <c r="AU120" s="22" t="s">
        <v>84</v>
      </c>
      <c r="AY120" s="22" t="s">
        <v>154</v>
      </c>
      <c r="BE120" s="201">
        <f t="shared" si="14"/>
        <v>0</v>
      </c>
      <c r="BF120" s="201">
        <f t="shared" si="15"/>
        <v>0</v>
      </c>
      <c r="BG120" s="201">
        <f t="shared" si="16"/>
        <v>0</v>
      </c>
      <c r="BH120" s="201">
        <f t="shared" si="17"/>
        <v>0</v>
      </c>
      <c r="BI120" s="201">
        <f t="shared" si="18"/>
        <v>0</v>
      </c>
      <c r="BJ120" s="22" t="s">
        <v>82</v>
      </c>
      <c r="BK120" s="201">
        <f t="shared" si="19"/>
        <v>0</v>
      </c>
      <c r="BL120" s="22" t="s">
        <v>508</v>
      </c>
      <c r="BM120" s="22" t="s">
        <v>1574</v>
      </c>
    </row>
    <row r="121" spans="2:65" s="1" customFormat="1" ht="16.5" customHeight="1">
      <c r="B121" s="39"/>
      <c r="C121" s="190" t="s">
        <v>274</v>
      </c>
      <c r="D121" s="190" t="s">
        <v>156</v>
      </c>
      <c r="E121" s="191" t="s">
        <v>1575</v>
      </c>
      <c r="F121" s="192" t="s">
        <v>1576</v>
      </c>
      <c r="G121" s="193" t="s">
        <v>371</v>
      </c>
      <c r="H121" s="194">
        <v>10</v>
      </c>
      <c r="I121" s="195"/>
      <c r="J121" s="196">
        <f t="shared" si="10"/>
        <v>0</v>
      </c>
      <c r="K121" s="192" t="s">
        <v>21</v>
      </c>
      <c r="L121" s="59"/>
      <c r="M121" s="197" t="s">
        <v>21</v>
      </c>
      <c r="N121" s="198" t="s">
        <v>45</v>
      </c>
      <c r="O121" s="40"/>
      <c r="P121" s="199">
        <f t="shared" si="11"/>
        <v>0</v>
      </c>
      <c r="Q121" s="199">
        <v>0</v>
      </c>
      <c r="R121" s="199">
        <f t="shared" si="12"/>
        <v>0</v>
      </c>
      <c r="S121" s="199">
        <v>0</v>
      </c>
      <c r="T121" s="200">
        <f t="shared" si="13"/>
        <v>0</v>
      </c>
      <c r="AR121" s="22" t="s">
        <v>508</v>
      </c>
      <c r="AT121" s="22" t="s">
        <v>156</v>
      </c>
      <c r="AU121" s="22" t="s">
        <v>84</v>
      </c>
      <c r="AY121" s="22" t="s">
        <v>154</v>
      </c>
      <c r="BE121" s="201">
        <f t="shared" si="14"/>
        <v>0</v>
      </c>
      <c r="BF121" s="201">
        <f t="shared" si="15"/>
        <v>0</v>
      </c>
      <c r="BG121" s="201">
        <f t="shared" si="16"/>
        <v>0</v>
      </c>
      <c r="BH121" s="201">
        <f t="shared" si="17"/>
        <v>0</v>
      </c>
      <c r="BI121" s="201">
        <f t="shared" si="18"/>
        <v>0</v>
      </c>
      <c r="BJ121" s="22" t="s">
        <v>82</v>
      </c>
      <c r="BK121" s="201">
        <f t="shared" si="19"/>
        <v>0</v>
      </c>
      <c r="BL121" s="22" t="s">
        <v>508</v>
      </c>
      <c r="BM121" s="22" t="s">
        <v>1577</v>
      </c>
    </row>
    <row r="122" spans="2:65" s="1" customFormat="1" ht="25.5" customHeight="1">
      <c r="B122" s="39"/>
      <c r="C122" s="190" t="s">
        <v>280</v>
      </c>
      <c r="D122" s="190" t="s">
        <v>156</v>
      </c>
      <c r="E122" s="191" t="s">
        <v>1578</v>
      </c>
      <c r="F122" s="192" t="s">
        <v>1579</v>
      </c>
      <c r="G122" s="193" t="s">
        <v>371</v>
      </c>
      <c r="H122" s="194">
        <v>282</v>
      </c>
      <c r="I122" s="195"/>
      <c r="J122" s="196">
        <f t="shared" si="10"/>
        <v>0</v>
      </c>
      <c r="K122" s="192" t="s">
        <v>21</v>
      </c>
      <c r="L122" s="59"/>
      <c r="M122" s="197" t="s">
        <v>21</v>
      </c>
      <c r="N122" s="198" t="s">
        <v>45</v>
      </c>
      <c r="O122" s="40"/>
      <c r="P122" s="199">
        <f t="shared" si="11"/>
        <v>0</v>
      </c>
      <c r="Q122" s="199">
        <v>0</v>
      </c>
      <c r="R122" s="199">
        <f t="shared" si="12"/>
        <v>0</v>
      </c>
      <c r="S122" s="199">
        <v>0</v>
      </c>
      <c r="T122" s="200">
        <f t="shared" si="13"/>
        <v>0</v>
      </c>
      <c r="AR122" s="22" t="s">
        <v>508</v>
      </c>
      <c r="AT122" s="22" t="s">
        <v>156</v>
      </c>
      <c r="AU122" s="22" t="s">
        <v>84</v>
      </c>
      <c r="AY122" s="22" t="s">
        <v>154</v>
      </c>
      <c r="BE122" s="201">
        <f t="shared" si="14"/>
        <v>0</v>
      </c>
      <c r="BF122" s="201">
        <f t="shared" si="15"/>
        <v>0</v>
      </c>
      <c r="BG122" s="201">
        <f t="shared" si="16"/>
        <v>0</v>
      </c>
      <c r="BH122" s="201">
        <f t="shared" si="17"/>
        <v>0</v>
      </c>
      <c r="BI122" s="201">
        <f t="shared" si="18"/>
        <v>0</v>
      </c>
      <c r="BJ122" s="22" t="s">
        <v>82</v>
      </c>
      <c r="BK122" s="201">
        <f t="shared" si="19"/>
        <v>0</v>
      </c>
      <c r="BL122" s="22" t="s">
        <v>508</v>
      </c>
      <c r="BM122" s="22" t="s">
        <v>1580</v>
      </c>
    </row>
    <row r="123" spans="2:65" s="1" customFormat="1" ht="25.5" customHeight="1">
      <c r="B123" s="39"/>
      <c r="C123" s="190" t="s">
        <v>294</v>
      </c>
      <c r="D123" s="190" t="s">
        <v>156</v>
      </c>
      <c r="E123" s="191" t="s">
        <v>1581</v>
      </c>
      <c r="F123" s="192" t="s">
        <v>1582</v>
      </c>
      <c r="G123" s="193" t="s">
        <v>371</v>
      </c>
      <c r="H123" s="194">
        <v>1</v>
      </c>
      <c r="I123" s="195"/>
      <c r="J123" s="196">
        <f t="shared" si="10"/>
        <v>0</v>
      </c>
      <c r="K123" s="192" t="s">
        <v>21</v>
      </c>
      <c r="L123" s="59"/>
      <c r="M123" s="197" t="s">
        <v>21</v>
      </c>
      <c r="N123" s="198" t="s">
        <v>45</v>
      </c>
      <c r="O123" s="40"/>
      <c r="P123" s="199">
        <f t="shared" si="11"/>
        <v>0</v>
      </c>
      <c r="Q123" s="199">
        <v>0</v>
      </c>
      <c r="R123" s="199">
        <f t="shared" si="12"/>
        <v>0</v>
      </c>
      <c r="S123" s="199">
        <v>0</v>
      </c>
      <c r="T123" s="200">
        <f t="shared" si="13"/>
        <v>0</v>
      </c>
      <c r="AR123" s="22" t="s">
        <v>508</v>
      </c>
      <c r="AT123" s="22" t="s">
        <v>156</v>
      </c>
      <c r="AU123" s="22" t="s">
        <v>84</v>
      </c>
      <c r="AY123" s="22" t="s">
        <v>154</v>
      </c>
      <c r="BE123" s="201">
        <f t="shared" si="14"/>
        <v>0</v>
      </c>
      <c r="BF123" s="201">
        <f t="shared" si="15"/>
        <v>0</v>
      </c>
      <c r="BG123" s="201">
        <f t="shared" si="16"/>
        <v>0</v>
      </c>
      <c r="BH123" s="201">
        <f t="shared" si="17"/>
        <v>0</v>
      </c>
      <c r="BI123" s="201">
        <f t="shared" si="18"/>
        <v>0</v>
      </c>
      <c r="BJ123" s="22" t="s">
        <v>82</v>
      </c>
      <c r="BK123" s="201">
        <f t="shared" si="19"/>
        <v>0</v>
      </c>
      <c r="BL123" s="22" t="s">
        <v>508</v>
      </c>
      <c r="BM123" s="22" t="s">
        <v>1583</v>
      </c>
    </row>
    <row r="124" spans="2:65" s="1" customFormat="1" ht="16.5" customHeight="1">
      <c r="B124" s="39"/>
      <c r="C124" s="190" t="s">
        <v>305</v>
      </c>
      <c r="D124" s="190" t="s">
        <v>156</v>
      </c>
      <c r="E124" s="191" t="s">
        <v>1584</v>
      </c>
      <c r="F124" s="192" t="s">
        <v>1585</v>
      </c>
      <c r="G124" s="193" t="s">
        <v>1164</v>
      </c>
      <c r="H124" s="194">
        <v>3</v>
      </c>
      <c r="I124" s="195"/>
      <c r="J124" s="196">
        <f t="shared" si="10"/>
        <v>0</v>
      </c>
      <c r="K124" s="192" t="s">
        <v>21</v>
      </c>
      <c r="L124" s="59"/>
      <c r="M124" s="197" t="s">
        <v>21</v>
      </c>
      <c r="N124" s="198" t="s">
        <v>45</v>
      </c>
      <c r="O124" s="40"/>
      <c r="P124" s="199">
        <f t="shared" si="11"/>
        <v>0</v>
      </c>
      <c r="Q124" s="199">
        <v>0</v>
      </c>
      <c r="R124" s="199">
        <f t="shared" si="12"/>
        <v>0</v>
      </c>
      <c r="S124" s="199">
        <v>0</v>
      </c>
      <c r="T124" s="200">
        <f t="shared" si="13"/>
        <v>0</v>
      </c>
      <c r="AR124" s="22" t="s">
        <v>508</v>
      </c>
      <c r="AT124" s="22" t="s">
        <v>156</v>
      </c>
      <c r="AU124" s="22" t="s">
        <v>84</v>
      </c>
      <c r="AY124" s="22" t="s">
        <v>154</v>
      </c>
      <c r="BE124" s="201">
        <f t="shared" si="14"/>
        <v>0</v>
      </c>
      <c r="BF124" s="201">
        <f t="shared" si="15"/>
        <v>0</v>
      </c>
      <c r="BG124" s="201">
        <f t="shared" si="16"/>
        <v>0</v>
      </c>
      <c r="BH124" s="201">
        <f t="shared" si="17"/>
        <v>0</v>
      </c>
      <c r="BI124" s="201">
        <f t="shared" si="18"/>
        <v>0</v>
      </c>
      <c r="BJ124" s="22" t="s">
        <v>82</v>
      </c>
      <c r="BK124" s="201">
        <f t="shared" si="19"/>
        <v>0</v>
      </c>
      <c r="BL124" s="22" t="s">
        <v>508</v>
      </c>
      <c r="BM124" s="22" t="s">
        <v>1586</v>
      </c>
    </row>
    <row r="125" spans="2:65" s="1" customFormat="1" ht="25.5" customHeight="1">
      <c r="B125" s="39"/>
      <c r="C125" s="190" t="s">
        <v>310</v>
      </c>
      <c r="D125" s="190" t="s">
        <v>156</v>
      </c>
      <c r="E125" s="191" t="s">
        <v>1587</v>
      </c>
      <c r="F125" s="192" t="s">
        <v>1588</v>
      </c>
      <c r="G125" s="193" t="s">
        <v>376</v>
      </c>
      <c r="H125" s="194">
        <v>2745</v>
      </c>
      <c r="I125" s="195"/>
      <c r="J125" s="196">
        <f t="shared" si="10"/>
        <v>0</v>
      </c>
      <c r="K125" s="192" t="s">
        <v>21</v>
      </c>
      <c r="L125" s="59"/>
      <c r="M125" s="197" t="s">
        <v>21</v>
      </c>
      <c r="N125" s="198" t="s">
        <v>45</v>
      </c>
      <c r="O125" s="40"/>
      <c r="P125" s="199">
        <f t="shared" si="11"/>
        <v>0</v>
      </c>
      <c r="Q125" s="199">
        <v>0</v>
      </c>
      <c r="R125" s="199">
        <f t="shared" si="12"/>
        <v>0</v>
      </c>
      <c r="S125" s="199">
        <v>0</v>
      </c>
      <c r="T125" s="200">
        <f t="shared" si="13"/>
        <v>0</v>
      </c>
      <c r="AR125" s="22" t="s">
        <v>508</v>
      </c>
      <c r="AT125" s="22" t="s">
        <v>156</v>
      </c>
      <c r="AU125" s="22" t="s">
        <v>84</v>
      </c>
      <c r="AY125" s="22" t="s">
        <v>154</v>
      </c>
      <c r="BE125" s="201">
        <f t="shared" si="14"/>
        <v>0</v>
      </c>
      <c r="BF125" s="201">
        <f t="shared" si="15"/>
        <v>0</v>
      </c>
      <c r="BG125" s="201">
        <f t="shared" si="16"/>
        <v>0</v>
      </c>
      <c r="BH125" s="201">
        <f t="shared" si="17"/>
        <v>0</v>
      </c>
      <c r="BI125" s="201">
        <f t="shared" si="18"/>
        <v>0</v>
      </c>
      <c r="BJ125" s="22" t="s">
        <v>82</v>
      </c>
      <c r="BK125" s="201">
        <f t="shared" si="19"/>
        <v>0</v>
      </c>
      <c r="BL125" s="22" t="s">
        <v>508</v>
      </c>
      <c r="BM125" s="22" t="s">
        <v>1589</v>
      </c>
    </row>
    <row r="126" spans="2:65" s="1" customFormat="1" ht="25.5" customHeight="1">
      <c r="B126" s="39"/>
      <c r="C126" s="190" t="s">
        <v>431</v>
      </c>
      <c r="D126" s="190" t="s">
        <v>156</v>
      </c>
      <c r="E126" s="191" t="s">
        <v>1590</v>
      </c>
      <c r="F126" s="192" t="s">
        <v>1591</v>
      </c>
      <c r="G126" s="193" t="s">
        <v>376</v>
      </c>
      <c r="H126" s="194">
        <v>90</v>
      </c>
      <c r="I126" s="195"/>
      <c r="J126" s="196">
        <f t="shared" si="10"/>
        <v>0</v>
      </c>
      <c r="K126" s="192" t="s">
        <v>21</v>
      </c>
      <c r="L126" s="59"/>
      <c r="M126" s="197" t="s">
        <v>21</v>
      </c>
      <c r="N126" s="198" t="s">
        <v>45</v>
      </c>
      <c r="O126" s="40"/>
      <c r="P126" s="199">
        <f t="shared" si="11"/>
        <v>0</v>
      </c>
      <c r="Q126" s="199">
        <v>0</v>
      </c>
      <c r="R126" s="199">
        <f t="shared" si="12"/>
        <v>0</v>
      </c>
      <c r="S126" s="199">
        <v>0</v>
      </c>
      <c r="T126" s="200">
        <f t="shared" si="13"/>
        <v>0</v>
      </c>
      <c r="AR126" s="22" t="s">
        <v>508</v>
      </c>
      <c r="AT126" s="22" t="s">
        <v>156</v>
      </c>
      <c r="AU126" s="22" t="s">
        <v>84</v>
      </c>
      <c r="AY126" s="22" t="s">
        <v>154</v>
      </c>
      <c r="BE126" s="201">
        <f t="shared" si="14"/>
        <v>0</v>
      </c>
      <c r="BF126" s="201">
        <f t="shared" si="15"/>
        <v>0</v>
      </c>
      <c r="BG126" s="201">
        <f t="shared" si="16"/>
        <v>0</v>
      </c>
      <c r="BH126" s="201">
        <f t="shared" si="17"/>
        <v>0</v>
      </c>
      <c r="BI126" s="201">
        <f t="shared" si="18"/>
        <v>0</v>
      </c>
      <c r="BJ126" s="22" t="s">
        <v>82</v>
      </c>
      <c r="BK126" s="201">
        <f t="shared" si="19"/>
        <v>0</v>
      </c>
      <c r="BL126" s="22" t="s">
        <v>508</v>
      </c>
      <c r="BM126" s="22" t="s">
        <v>1592</v>
      </c>
    </row>
    <row r="127" spans="2:63" s="10" customFormat="1" ht="29.85" customHeight="1">
      <c r="B127" s="174"/>
      <c r="C127" s="175"/>
      <c r="D127" s="176" t="s">
        <v>73</v>
      </c>
      <c r="E127" s="188" t="s">
        <v>1593</v>
      </c>
      <c r="F127" s="188" t="s">
        <v>1594</v>
      </c>
      <c r="G127" s="175"/>
      <c r="H127" s="175"/>
      <c r="I127" s="178"/>
      <c r="J127" s="189">
        <f>BK127</f>
        <v>0</v>
      </c>
      <c r="K127" s="175"/>
      <c r="L127" s="180"/>
      <c r="M127" s="181"/>
      <c r="N127" s="182"/>
      <c r="O127" s="182"/>
      <c r="P127" s="183">
        <f>P128</f>
        <v>0</v>
      </c>
      <c r="Q127" s="182"/>
      <c r="R127" s="183">
        <f>R128</f>
        <v>0.0038000000000000004</v>
      </c>
      <c r="S127" s="182"/>
      <c r="T127" s="184">
        <f>T128</f>
        <v>0</v>
      </c>
      <c r="AR127" s="185" t="s">
        <v>171</v>
      </c>
      <c r="AT127" s="186" t="s">
        <v>73</v>
      </c>
      <c r="AU127" s="186" t="s">
        <v>82</v>
      </c>
      <c r="AY127" s="185" t="s">
        <v>154</v>
      </c>
      <c r="BK127" s="187">
        <f>BK128</f>
        <v>0</v>
      </c>
    </row>
    <row r="128" spans="2:65" s="1" customFormat="1" ht="16.5" customHeight="1">
      <c r="B128" s="39"/>
      <c r="C128" s="190" t="s">
        <v>326</v>
      </c>
      <c r="D128" s="190" t="s">
        <v>156</v>
      </c>
      <c r="E128" s="191" t="s">
        <v>1595</v>
      </c>
      <c r="F128" s="192" t="s">
        <v>1596</v>
      </c>
      <c r="G128" s="193" t="s">
        <v>376</v>
      </c>
      <c r="H128" s="194">
        <v>380</v>
      </c>
      <c r="I128" s="195"/>
      <c r="J128" s="196">
        <f>ROUND(I128*H128,2)</f>
        <v>0</v>
      </c>
      <c r="K128" s="192" t="s">
        <v>21</v>
      </c>
      <c r="L128" s="59"/>
      <c r="M128" s="197" t="s">
        <v>21</v>
      </c>
      <c r="N128" s="198" t="s">
        <v>45</v>
      </c>
      <c r="O128" s="40"/>
      <c r="P128" s="199">
        <f>O128*H128</f>
        <v>0</v>
      </c>
      <c r="Q128" s="199">
        <v>1E-05</v>
      </c>
      <c r="R128" s="199">
        <f>Q128*H128</f>
        <v>0.0038000000000000004</v>
      </c>
      <c r="S128" s="199">
        <v>0</v>
      </c>
      <c r="T128" s="200">
        <f>S128*H128</f>
        <v>0</v>
      </c>
      <c r="AR128" s="22" t="s">
        <v>508</v>
      </c>
      <c r="AT128" s="22" t="s">
        <v>156</v>
      </c>
      <c r="AU128" s="22" t="s">
        <v>84</v>
      </c>
      <c r="AY128" s="22" t="s">
        <v>154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2" t="s">
        <v>82</v>
      </c>
      <c r="BK128" s="201">
        <f>ROUND(I128*H128,2)</f>
        <v>0</v>
      </c>
      <c r="BL128" s="22" t="s">
        <v>508</v>
      </c>
      <c r="BM128" s="22" t="s">
        <v>1597</v>
      </c>
    </row>
    <row r="129" spans="2:63" s="10" customFormat="1" ht="29.85" customHeight="1">
      <c r="B129" s="174"/>
      <c r="C129" s="175"/>
      <c r="D129" s="176" t="s">
        <v>73</v>
      </c>
      <c r="E129" s="188" t="s">
        <v>1598</v>
      </c>
      <c r="F129" s="188" t="s">
        <v>1599</v>
      </c>
      <c r="G129" s="175"/>
      <c r="H129" s="175"/>
      <c r="I129" s="178"/>
      <c r="J129" s="189">
        <f>BK129</f>
        <v>0</v>
      </c>
      <c r="K129" s="175"/>
      <c r="L129" s="180"/>
      <c r="M129" s="181"/>
      <c r="N129" s="182"/>
      <c r="O129" s="182"/>
      <c r="P129" s="183">
        <f>SUM(P130:P136)</f>
        <v>0</v>
      </c>
      <c r="Q129" s="182"/>
      <c r="R129" s="183">
        <f>SUM(R130:R136)</f>
        <v>0</v>
      </c>
      <c r="S129" s="182"/>
      <c r="T129" s="184">
        <f>SUM(T130:T136)</f>
        <v>0</v>
      </c>
      <c r="AR129" s="185" t="s">
        <v>171</v>
      </c>
      <c r="AT129" s="186" t="s">
        <v>73</v>
      </c>
      <c r="AU129" s="186" t="s">
        <v>82</v>
      </c>
      <c r="AY129" s="185" t="s">
        <v>154</v>
      </c>
      <c r="BK129" s="187">
        <f>SUM(BK130:BK136)</f>
        <v>0</v>
      </c>
    </row>
    <row r="130" spans="2:65" s="1" customFormat="1" ht="16.5" customHeight="1">
      <c r="B130" s="39"/>
      <c r="C130" s="190" t="s">
        <v>508</v>
      </c>
      <c r="D130" s="190" t="s">
        <v>156</v>
      </c>
      <c r="E130" s="191" t="s">
        <v>1600</v>
      </c>
      <c r="F130" s="192" t="s">
        <v>1601</v>
      </c>
      <c r="G130" s="193" t="s">
        <v>223</v>
      </c>
      <c r="H130" s="194">
        <v>4</v>
      </c>
      <c r="I130" s="195"/>
      <c r="J130" s="196">
        <f aca="true" t="shared" si="20" ref="J130:J136">ROUND(I130*H130,2)</f>
        <v>0</v>
      </c>
      <c r="K130" s="192" t="s">
        <v>21</v>
      </c>
      <c r="L130" s="59"/>
      <c r="M130" s="197" t="s">
        <v>21</v>
      </c>
      <c r="N130" s="198" t="s">
        <v>45</v>
      </c>
      <c r="O130" s="40"/>
      <c r="P130" s="199">
        <f aca="true" t="shared" si="21" ref="P130:P136">O130*H130</f>
        <v>0</v>
      </c>
      <c r="Q130" s="199">
        <v>0</v>
      </c>
      <c r="R130" s="199">
        <f aca="true" t="shared" si="22" ref="R130:R136">Q130*H130</f>
        <v>0</v>
      </c>
      <c r="S130" s="199">
        <v>0</v>
      </c>
      <c r="T130" s="200">
        <f aca="true" t="shared" si="23" ref="T130:T136">S130*H130</f>
        <v>0</v>
      </c>
      <c r="AR130" s="22" t="s">
        <v>508</v>
      </c>
      <c r="AT130" s="22" t="s">
        <v>156</v>
      </c>
      <c r="AU130" s="22" t="s">
        <v>84</v>
      </c>
      <c r="AY130" s="22" t="s">
        <v>154</v>
      </c>
      <c r="BE130" s="201">
        <f aca="true" t="shared" si="24" ref="BE130:BE136">IF(N130="základní",J130,0)</f>
        <v>0</v>
      </c>
      <c r="BF130" s="201">
        <f aca="true" t="shared" si="25" ref="BF130:BF136">IF(N130="snížená",J130,0)</f>
        <v>0</v>
      </c>
      <c r="BG130" s="201">
        <f aca="true" t="shared" si="26" ref="BG130:BG136">IF(N130="zákl. přenesená",J130,0)</f>
        <v>0</v>
      </c>
      <c r="BH130" s="201">
        <f aca="true" t="shared" si="27" ref="BH130:BH136">IF(N130="sníž. přenesená",J130,0)</f>
        <v>0</v>
      </c>
      <c r="BI130" s="201">
        <f aca="true" t="shared" si="28" ref="BI130:BI136">IF(N130="nulová",J130,0)</f>
        <v>0</v>
      </c>
      <c r="BJ130" s="22" t="s">
        <v>82</v>
      </c>
      <c r="BK130" s="201">
        <f aca="true" t="shared" si="29" ref="BK130:BK136">ROUND(I130*H130,2)</f>
        <v>0</v>
      </c>
      <c r="BL130" s="22" t="s">
        <v>508</v>
      </c>
      <c r="BM130" s="22" t="s">
        <v>1602</v>
      </c>
    </row>
    <row r="131" spans="2:65" s="1" customFormat="1" ht="16.5" customHeight="1">
      <c r="B131" s="39"/>
      <c r="C131" s="190" t="s">
        <v>512</v>
      </c>
      <c r="D131" s="190" t="s">
        <v>156</v>
      </c>
      <c r="E131" s="191" t="s">
        <v>1603</v>
      </c>
      <c r="F131" s="192" t="s">
        <v>1604</v>
      </c>
      <c r="G131" s="193" t="s">
        <v>165</v>
      </c>
      <c r="H131" s="194">
        <v>40</v>
      </c>
      <c r="I131" s="195"/>
      <c r="J131" s="196">
        <f t="shared" si="20"/>
        <v>0</v>
      </c>
      <c r="K131" s="192" t="s">
        <v>21</v>
      </c>
      <c r="L131" s="59"/>
      <c r="M131" s="197" t="s">
        <v>21</v>
      </c>
      <c r="N131" s="198" t="s">
        <v>45</v>
      </c>
      <c r="O131" s="40"/>
      <c r="P131" s="199">
        <f t="shared" si="21"/>
        <v>0</v>
      </c>
      <c r="Q131" s="199">
        <v>0</v>
      </c>
      <c r="R131" s="199">
        <f t="shared" si="22"/>
        <v>0</v>
      </c>
      <c r="S131" s="199">
        <v>0</v>
      </c>
      <c r="T131" s="200">
        <f t="shared" si="23"/>
        <v>0</v>
      </c>
      <c r="AR131" s="22" t="s">
        <v>508</v>
      </c>
      <c r="AT131" s="22" t="s">
        <v>156</v>
      </c>
      <c r="AU131" s="22" t="s">
        <v>84</v>
      </c>
      <c r="AY131" s="22" t="s">
        <v>154</v>
      </c>
      <c r="BE131" s="201">
        <f t="shared" si="24"/>
        <v>0</v>
      </c>
      <c r="BF131" s="201">
        <f t="shared" si="25"/>
        <v>0</v>
      </c>
      <c r="BG131" s="201">
        <f t="shared" si="26"/>
        <v>0</v>
      </c>
      <c r="BH131" s="201">
        <f t="shared" si="27"/>
        <v>0</v>
      </c>
      <c r="BI131" s="201">
        <f t="shared" si="28"/>
        <v>0</v>
      </c>
      <c r="BJ131" s="22" t="s">
        <v>82</v>
      </c>
      <c r="BK131" s="201">
        <f t="shared" si="29"/>
        <v>0</v>
      </c>
      <c r="BL131" s="22" t="s">
        <v>508</v>
      </c>
      <c r="BM131" s="22" t="s">
        <v>1605</v>
      </c>
    </row>
    <row r="132" spans="2:65" s="1" customFormat="1" ht="25.5" customHeight="1">
      <c r="B132" s="39"/>
      <c r="C132" s="190" t="s">
        <v>373</v>
      </c>
      <c r="D132" s="190" t="s">
        <v>156</v>
      </c>
      <c r="E132" s="191" t="s">
        <v>1606</v>
      </c>
      <c r="F132" s="192" t="s">
        <v>1607</v>
      </c>
      <c r="G132" s="193" t="s">
        <v>371</v>
      </c>
      <c r="H132" s="194">
        <v>50</v>
      </c>
      <c r="I132" s="195"/>
      <c r="J132" s="196">
        <f t="shared" si="20"/>
        <v>0</v>
      </c>
      <c r="K132" s="192" t="s">
        <v>21</v>
      </c>
      <c r="L132" s="59"/>
      <c r="M132" s="197" t="s">
        <v>21</v>
      </c>
      <c r="N132" s="198" t="s">
        <v>45</v>
      </c>
      <c r="O132" s="40"/>
      <c r="P132" s="199">
        <f t="shared" si="21"/>
        <v>0</v>
      </c>
      <c r="Q132" s="199">
        <v>0</v>
      </c>
      <c r="R132" s="199">
        <f t="shared" si="22"/>
        <v>0</v>
      </c>
      <c r="S132" s="199">
        <v>0</v>
      </c>
      <c r="T132" s="200">
        <f t="shared" si="23"/>
        <v>0</v>
      </c>
      <c r="AR132" s="22" t="s">
        <v>508</v>
      </c>
      <c r="AT132" s="22" t="s">
        <v>156</v>
      </c>
      <c r="AU132" s="22" t="s">
        <v>84</v>
      </c>
      <c r="AY132" s="22" t="s">
        <v>154</v>
      </c>
      <c r="BE132" s="201">
        <f t="shared" si="24"/>
        <v>0</v>
      </c>
      <c r="BF132" s="201">
        <f t="shared" si="25"/>
        <v>0</v>
      </c>
      <c r="BG132" s="201">
        <f t="shared" si="26"/>
        <v>0</v>
      </c>
      <c r="BH132" s="201">
        <f t="shared" si="27"/>
        <v>0</v>
      </c>
      <c r="BI132" s="201">
        <f t="shared" si="28"/>
        <v>0</v>
      </c>
      <c r="BJ132" s="22" t="s">
        <v>82</v>
      </c>
      <c r="BK132" s="201">
        <f t="shared" si="29"/>
        <v>0</v>
      </c>
      <c r="BL132" s="22" t="s">
        <v>508</v>
      </c>
      <c r="BM132" s="22" t="s">
        <v>1608</v>
      </c>
    </row>
    <row r="133" spans="2:65" s="1" customFormat="1" ht="25.5" customHeight="1">
      <c r="B133" s="39"/>
      <c r="C133" s="190" t="s">
        <v>382</v>
      </c>
      <c r="D133" s="190" t="s">
        <v>156</v>
      </c>
      <c r="E133" s="191" t="s">
        <v>1609</v>
      </c>
      <c r="F133" s="192" t="s">
        <v>1610</v>
      </c>
      <c r="G133" s="193" t="s">
        <v>371</v>
      </c>
      <c r="H133" s="194">
        <v>400</v>
      </c>
      <c r="I133" s="195"/>
      <c r="J133" s="196">
        <f t="shared" si="20"/>
        <v>0</v>
      </c>
      <c r="K133" s="192" t="s">
        <v>21</v>
      </c>
      <c r="L133" s="59"/>
      <c r="M133" s="197" t="s">
        <v>21</v>
      </c>
      <c r="N133" s="198" t="s">
        <v>45</v>
      </c>
      <c r="O133" s="40"/>
      <c r="P133" s="199">
        <f t="shared" si="21"/>
        <v>0</v>
      </c>
      <c r="Q133" s="199">
        <v>0</v>
      </c>
      <c r="R133" s="199">
        <f t="shared" si="22"/>
        <v>0</v>
      </c>
      <c r="S133" s="199">
        <v>0</v>
      </c>
      <c r="T133" s="200">
        <f t="shared" si="23"/>
        <v>0</v>
      </c>
      <c r="AR133" s="22" t="s">
        <v>508</v>
      </c>
      <c r="AT133" s="22" t="s">
        <v>156</v>
      </c>
      <c r="AU133" s="22" t="s">
        <v>84</v>
      </c>
      <c r="AY133" s="22" t="s">
        <v>154</v>
      </c>
      <c r="BE133" s="201">
        <f t="shared" si="24"/>
        <v>0</v>
      </c>
      <c r="BF133" s="201">
        <f t="shared" si="25"/>
        <v>0</v>
      </c>
      <c r="BG133" s="201">
        <f t="shared" si="26"/>
        <v>0</v>
      </c>
      <c r="BH133" s="201">
        <f t="shared" si="27"/>
        <v>0</v>
      </c>
      <c r="BI133" s="201">
        <f t="shared" si="28"/>
        <v>0</v>
      </c>
      <c r="BJ133" s="22" t="s">
        <v>82</v>
      </c>
      <c r="BK133" s="201">
        <f t="shared" si="29"/>
        <v>0</v>
      </c>
      <c r="BL133" s="22" t="s">
        <v>508</v>
      </c>
      <c r="BM133" s="22" t="s">
        <v>1611</v>
      </c>
    </row>
    <row r="134" spans="2:65" s="1" customFormat="1" ht="25.5" customHeight="1">
      <c r="B134" s="39"/>
      <c r="C134" s="190" t="s">
        <v>387</v>
      </c>
      <c r="D134" s="190" t="s">
        <v>156</v>
      </c>
      <c r="E134" s="191" t="s">
        <v>1612</v>
      </c>
      <c r="F134" s="192" t="s">
        <v>1613</v>
      </c>
      <c r="G134" s="193" t="s">
        <v>165</v>
      </c>
      <c r="H134" s="194">
        <v>2</v>
      </c>
      <c r="I134" s="195"/>
      <c r="J134" s="196">
        <f t="shared" si="20"/>
        <v>0</v>
      </c>
      <c r="K134" s="192" t="s">
        <v>21</v>
      </c>
      <c r="L134" s="59"/>
      <c r="M134" s="197" t="s">
        <v>21</v>
      </c>
      <c r="N134" s="198" t="s">
        <v>45</v>
      </c>
      <c r="O134" s="40"/>
      <c r="P134" s="199">
        <f t="shared" si="21"/>
        <v>0</v>
      </c>
      <c r="Q134" s="199">
        <v>0</v>
      </c>
      <c r="R134" s="199">
        <f t="shared" si="22"/>
        <v>0</v>
      </c>
      <c r="S134" s="199">
        <v>0</v>
      </c>
      <c r="T134" s="200">
        <f t="shared" si="23"/>
        <v>0</v>
      </c>
      <c r="AR134" s="22" t="s">
        <v>508</v>
      </c>
      <c r="AT134" s="22" t="s">
        <v>156</v>
      </c>
      <c r="AU134" s="22" t="s">
        <v>84</v>
      </c>
      <c r="AY134" s="22" t="s">
        <v>154</v>
      </c>
      <c r="BE134" s="201">
        <f t="shared" si="24"/>
        <v>0</v>
      </c>
      <c r="BF134" s="201">
        <f t="shared" si="25"/>
        <v>0</v>
      </c>
      <c r="BG134" s="201">
        <f t="shared" si="26"/>
        <v>0</v>
      </c>
      <c r="BH134" s="201">
        <f t="shared" si="27"/>
        <v>0</v>
      </c>
      <c r="BI134" s="201">
        <f t="shared" si="28"/>
        <v>0</v>
      </c>
      <c r="BJ134" s="22" t="s">
        <v>82</v>
      </c>
      <c r="BK134" s="201">
        <f t="shared" si="29"/>
        <v>0</v>
      </c>
      <c r="BL134" s="22" t="s">
        <v>508</v>
      </c>
      <c r="BM134" s="22" t="s">
        <v>1614</v>
      </c>
    </row>
    <row r="135" spans="2:65" s="1" customFormat="1" ht="25.5" customHeight="1">
      <c r="B135" s="39"/>
      <c r="C135" s="190" t="s">
        <v>575</v>
      </c>
      <c r="D135" s="190" t="s">
        <v>156</v>
      </c>
      <c r="E135" s="191" t="s">
        <v>1615</v>
      </c>
      <c r="F135" s="192" t="s">
        <v>1616</v>
      </c>
      <c r="G135" s="193" t="s">
        <v>376</v>
      </c>
      <c r="H135" s="194">
        <v>800</v>
      </c>
      <c r="I135" s="195"/>
      <c r="J135" s="196">
        <f t="shared" si="20"/>
        <v>0</v>
      </c>
      <c r="K135" s="192" t="s">
        <v>21</v>
      </c>
      <c r="L135" s="59"/>
      <c r="M135" s="197" t="s">
        <v>21</v>
      </c>
      <c r="N135" s="198" t="s">
        <v>45</v>
      </c>
      <c r="O135" s="40"/>
      <c r="P135" s="199">
        <f t="shared" si="21"/>
        <v>0</v>
      </c>
      <c r="Q135" s="199">
        <v>0</v>
      </c>
      <c r="R135" s="199">
        <f t="shared" si="22"/>
        <v>0</v>
      </c>
      <c r="S135" s="199">
        <v>0</v>
      </c>
      <c r="T135" s="200">
        <f t="shared" si="23"/>
        <v>0</v>
      </c>
      <c r="AR135" s="22" t="s">
        <v>508</v>
      </c>
      <c r="AT135" s="22" t="s">
        <v>156</v>
      </c>
      <c r="AU135" s="22" t="s">
        <v>84</v>
      </c>
      <c r="AY135" s="22" t="s">
        <v>154</v>
      </c>
      <c r="BE135" s="201">
        <f t="shared" si="24"/>
        <v>0</v>
      </c>
      <c r="BF135" s="201">
        <f t="shared" si="25"/>
        <v>0</v>
      </c>
      <c r="BG135" s="201">
        <f t="shared" si="26"/>
        <v>0</v>
      </c>
      <c r="BH135" s="201">
        <f t="shared" si="27"/>
        <v>0</v>
      </c>
      <c r="BI135" s="201">
        <f t="shared" si="28"/>
        <v>0</v>
      </c>
      <c r="BJ135" s="22" t="s">
        <v>82</v>
      </c>
      <c r="BK135" s="201">
        <f t="shared" si="29"/>
        <v>0</v>
      </c>
      <c r="BL135" s="22" t="s">
        <v>508</v>
      </c>
      <c r="BM135" s="22" t="s">
        <v>1617</v>
      </c>
    </row>
    <row r="136" spans="2:65" s="1" customFormat="1" ht="25.5" customHeight="1">
      <c r="B136" s="39"/>
      <c r="C136" s="190" t="s">
        <v>579</v>
      </c>
      <c r="D136" s="190" t="s">
        <v>156</v>
      </c>
      <c r="E136" s="191" t="s">
        <v>1618</v>
      </c>
      <c r="F136" s="192" t="s">
        <v>1619</v>
      </c>
      <c r="G136" s="193" t="s">
        <v>376</v>
      </c>
      <c r="H136" s="194">
        <v>120</v>
      </c>
      <c r="I136" s="195"/>
      <c r="J136" s="196">
        <f t="shared" si="20"/>
        <v>0</v>
      </c>
      <c r="K136" s="192" t="s">
        <v>21</v>
      </c>
      <c r="L136" s="59"/>
      <c r="M136" s="197" t="s">
        <v>21</v>
      </c>
      <c r="N136" s="198" t="s">
        <v>45</v>
      </c>
      <c r="O136" s="40"/>
      <c r="P136" s="199">
        <f t="shared" si="21"/>
        <v>0</v>
      </c>
      <c r="Q136" s="199">
        <v>0</v>
      </c>
      <c r="R136" s="199">
        <f t="shared" si="22"/>
        <v>0</v>
      </c>
      <c r="S136" s="199">
        <v>0</v>
      </c>
      <c r="T136" s="200">
        <f t="shared" si="23"/>
        <v>0</v>
      </c>
      <c r="AR136" s="22" t="s">
        <v>508</v>
      </c>
      <c r="AT136" s="22" t="s">
        <v>156</v>
      </c>
      <c r="AU136" s="22" t="s">
        <v>84</v>
      </c>
      <c r="AY136" s="22" t="s">
        <v>154</v>
      </c>
      <c r="BE136" s="201">
        <f t="shared" si="24"/>
        <v>0</v>
      </c>
      <c r="BF136" s="201">
        <f t="shared" si="25"/>
        <v>0</v>
      </c>
      <c r="BG136" s="201">
        <f t="shared" si="26"/>
        <v>0</v>
      </c>
      <c r="BH136" s="201">
        <f t="shared" si="27"/>
        <v>0</v>
      </c>
      <c r="BI136" s="201">
        <f t="shared" si="28"/>
        <v>0</v>
      </c>
      <c r="BJ136" s="22" t="s">
        <v>82</v>
      </c>
      <c r="BK136" s="201">
        <f t="shared" si="29"/>
        <v>0</v>
      </c>
      <c r="BL136" s="22" t="s">
        <v>508</v>
      </c>
      <c r="BM136" s="22" t="s">
        <v>1620</v>
      </c>
    </row>
    <row r="137" spans="2:63" s="10" customFormat="1" ht="37.35" customHeight="1">
      <c r="B137" s="174"/>
      <c r="C137" s="175"/>
      <c r="D137" s="176" t="s">
        <v>73</v>
      </c>
      <c r="E137" s="177" t="s">
        <v>1621</v>
      </c>
      <c r="F137" s="177" t="s">
        <v>1622</v>
      </c>
      <c r="G137" s="175"/>
      <c r="H137" s="175"/>
      <c r="I137" s="178"/>
      <c r="J137" s="179">
        <f>BK137</f>
        <v>0</v>
      </c>
      <c r="K137" s="175"/>
      <c r="L137" s="180"/>
      <c r="M137" s="181"/>
      <c r="N137" s="182"/>
      <c r="O137" s="182"/>
      <c r="P137" s="183">
        <f>SUM(P138:P140)</f>
        <v>0</v>
      </c>
      <c r="Q137" s="182"/>
      <c r="R137" s="183">
        <f>SUM(R138:R140)</f>
        <v>0</v>
      </c>
      <c r="S137" s="182"/>
      <c r="T137" s="184">
        <f>SUM(T138:T140)</f>
        <v>0</v>
      </c>
      <c r="AR137" s="185" t="s">
        <v>161</v>
      </c>
      <c r="AT137" s="186" t="s">
        <v>73</v>
      </c>
      <c r="AU137" s="186" t="s">
        <v>74</v>
      </c>
      <c r="AY137" s="185" t="s">
        <v>154</v>
      </c>
      <c r="BK137" s="187">
        <f>SUM(BK138:BK140)</f>
        <v>0</v>
      </c>
    </row>
    <row r="138" spans="2:65" s="1" customFormat="1" ht="16.5" customHeight="1">
      <c r="B138" s="39"/>
      <c r="C138" s="190" t="s">
        <v>442</v>
      </c>
      <c r="D138" s="190" t="s">
        <v>156</v>
      </c>
      <c r="E138" s="191" t="s">
        <v>1623</v>
      </c>
      <c r="F138" s="192" t="s">
        <v>1624</v>
      </c>
      <c r="G138" s="193" t="s">
        <v>1625</v>
      </c>
      <c r="H138" s="194">
        <v>60</v>
      </c>
      <c r="I138" s="195"/>
      <c r="J138" s="196">
        <f>ROUND(I138*H138,2)</f>
        <v>0</v>
      </c>
      <c r="K138" s="192" t="s">
        <v>21</v>
      </c>
      <c r="L138" s="59"/>
      <c r="M138" s="197" t="s">
        <v>21</v>
      </c>
      <c r="N138" s="198" t="s">
        <v>45</v>
      </c>
      <c r="O138" s="40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2" t="s">
        <v>1385</v>
      </c>
      <c r="AT138" s="22" t="s">
        <v>156</v>
      </c>
      <c r="AU138" s="22" t="s">
        <v>82</v>
      </c>
      <c r="AY138" s="22" t="s">
        <v>154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2" t="s">
        <v>82</v>
      </c>
      <c r="BK138" s="201">
        <f>ROUND(I138*H138,2)</f>
        <v>0</v>
      </c>
      <c r="BL138" s="22" t="s">
        <v>1385</v>
      </c>
      <c r="BM138" s="22" t="s">
        <v>1626</v>
      </c>
    </row>
    <row r="139" spans="2:65" s="1" customFormat="1" ht="25.5" customHeight="1">
      <c r="B139" s="39"/>
      <c r="C139" s="190" t="s">
        <v>452</v>
      </c>
      <c r="D139" s="190" t="s">
        <v>156</v>
      </c>
      <c r="E139" s="191" t="s">
        <v>1627</v>
      </c>
      <c r="F139" s="192" t="s">
        <v>1628</v>
      </c>
      <c r="G139" s="193" t="s">
        <v>1625</v>
      </c>
      <c r="H139" s="194">
        <v>30</v>
      </c>
      <c r="I139" s="195"/>
      <c r="J139" s="196">
        <f>ROUND(I139*H139,2)</f>
        <v>0</v>
      </c>
      <c r="K139" s="192" t="s">
        <v>21</v>
      </c>
      <c r="L139" s="59"/>
      <c r="M139" s="197" t="s">
        <v>21</v>
      </c>
      <c r="N139" s="198" t="s">
        <v>45</v>
      </c>
      <c r="O139" s="40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2" t="s">
        <v>508</v>
      </c>
      <c r="AT139" s="22" t="s">
        <v>156</v>
      </c>
      <c r="AU139" s="22" t="s">
        <v>82</v>
      </c>
      <c r="AY139" s="22" t="s">
        <v>154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2" t="s">
        <v>82</v>
      </c>
      <c r="BK139" s="201">
        <f>ROUND(I139*H139,2)</f>
        <v>0</v>
      </c>
      <c r="BL139" s="22" t="s">
        <v>508</v>
      </c>
      <c r="BM139" s="22" t="s">
        <v>1629</v>
      </c>
    </row>
    <row r="140" spans="2:65" s="1" customFormat="1" ht="25.5" customHeight="1">
      <c r="B140" s="39"/>
      <c r="C140" s="190" t="s">
        <v>489</v>
      </c>
      <c r="D140" s="190" t="s">
        <v>156</v>
      </c>
      <c r="E140" s="191" t="s">
        <v>1630</v>
      </c>
      <c r="F140" s="192" t="s">
        <v>1631</v>
      </c>
      <c r="G140" s="193" t="s">
        <v>1625</v>
      </c>
      <c r="H140" s="194">
        <v>80</v>
      </c>
      <c r="I140" s="195"/>
      <c r="J140" s="196">
        <f>ROUND(I140*H140,2)</f>
        <v>0</v>
      </c>
      <c r="K140" s="192" t="s">
        <v>21</v>
      </c>
      <c r="L140" s="59"/>
      <c r="M140" s="197" t="s">
        <v>21</v>
      </c>
      <c r="N140" s="198" t="s">
        <v>45</v>
      </c>
      <c r="O140" s="40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2" t="s">
        <v>1385</v>
      </c>
      <c r="AT140" s="22" t="s">
        <v>156</v>
      </c>
      <c r="AU140" s="22" t="s">
        <v>82</v>
      </c>
      <c r="AY140" s="22" t="s">
        <v>154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2" t="s">
        <v>82</v>
      </c>
      <c r="BK140" s="201">
        <f>ROUND(I140*H140,2)</f>
        <v>0</v>
      </c>
      <c r="BL140" s="22" t="s">
        <v>1385</v>
      </c>
      <c r="BM140" s="22" t="s">
        <v>1632</v>
      </c>
    </row>
    <row r="141" spans="2:63" s="10" customFormat="1" ht="37.35" customHeight="1">
      <c r="B141" s="174"/>
      <c r="C141" s="175"/>
      <c r="D141" s="176" t="s">
        <v>73</v>
      </c>
      <c r="E141" s="177" t="s">
        <v>952</v>
      </c>
      <c r="F141" s="177" t="s">
        <v>1633</v>
      </c>
      <c r="G141" s="175"/>
      <c r="H141" s="175"/>
      <c r="I141" s="178"/>
      <c r="J141" s="179">
        <f>BK141</f>
        <v>0</v>
      </c>
      <c r="K141" s="175"/>
      <c r="L141" s="180"/>
      <c r="M141" s="181"/>
      <c r="N141" s="182"/>
      <c r="O141" s="182"/>
      <c r="P141" s="183">
        <f>P142</f>
        <v>0</v>
      </c>
      <c r="Q141" s="182"/>
      <c r="R141" s="183">
        <f>R142</f>
        <v>0</v>
      </c>
      <c r="S141" s="182"/>
      <c r="T141" s="184">
        <f>T142</f>
        <v>0</v>
      </c>
      <c r="AR141" s="185" t="s">
        <v>181</v>
      </c>
      <c r="AT141" s="186" t="s">
        <v>73</v>
      </c>
      <c r="AU141" s="186" t="s">
        <v>74</v>
      </c>
      <c r="AY141" s="185" t="s">
        <v>154</v>
      </c>
      <c r="BK141" s="187">
        <f>BK142</f>
        <v>0</v>
      </c>
    </row>
    <row r="142" spans="2:63" s="10" customFormat="1" ht="19.9" customHeight="1">
      <c r="B142" s="174"/>
      <c r="C142" s="175"/>
      <c r="D142" s="176" t="s">
        <v>73</v>
      </c>
      <c r="E142" s="188" t="s">
        <v>74</v>
      </c>
      <c r="F142" s="188" t="s">
        <v>1633</v>
      </c>
      <c r="G142" s="175"/>
      <c r="H142" s="175"/>
      <c r="I142" s="178"/>
      <c r="J142" s="189">
        <f>BK142</f>
        <v>0</v>
      </c>
      <c r="K142" s="175"/>
      <c r="L142" s="180"/>
      <c r="M142" s="181"/>
      <c r="N142" s="182"/>
      <c r="O142" s="182"/>
      <c r="P142" s="183">
        <f>SUM(P143:P147)</f>
        <v>0</v>
      </c>
      <c r="Q142" s="182"/>
      <c r="R142" s="183">
        <f>SUM(R143:R147)</f>
        <v>0</v>
      </c>
      <c r="S142" s="182"/>
      <c r="T142" s="184">
        <f>SUM(T143:T147)</f>
        <v>0</v>
      </c>
      <c r="AR142" s="185" t="s">
        <v>181</v>
      </c>
      <c r="AT142" s="186" t="s">
        <v>73</v>
      </c>
      <c r="AU142" s="186" t="s">
        <v>82</v>
      </c>
      <c r="AY142" s="185" t="s">
        <v>154</v>
      </c>
      <c r="BK142" s="187">
        <f>SUM(BK143:BK147)</f>
        <v>0</v>
      </c>
    </row>
    <row r="143" spans="2:65" s="1" customFormat="1" ht="16.5" customHeight="1">
      <c r="B143" s="39"/>
      <c r="C143" s="190" t="s">
        <v>400</v>
      </c>
      <c r="D143" s="190" t="s">
        <v>156</v>
      </c>
      <c r="E143" s="191" t="s">
        <v>963</v>
      </c>
      <c r="F143" s="192" t="s">
        <v>1634</v>
      </c>
      <c r="G143" s="193" t="s">
        <v>1635</v>
      </c>
      <c r="H143" s="194">
        <v>1</v>
      </c>
      <c r="I143" s="195"/>
      <c r="J143" s="196">
        <f>ROUND(I143*H143,2)</f>
        <v>0</v>
      </c>
      <c r="K143" s="192" t="s">
        <v>21</v>
      </c>
      <c r="L143" s="59"/>
      <c r="M143" s="197" t="s">
        <v>21</v>
      </c>
      <c r="N143" s="198" t="s">
        <v>45</v>
      </c>
      <c r="O143" s="40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2" t="s">
        <v>960</v>
      </c>
      <c r="AT143" s="22" t="s">
        <v>156</v>
      </c>
      <c r="AU143" s="22" t="s">
        <v>84</v>
      </c>
      <c r="AY143" s="22" t="s">
        <v>154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2" t="s">
        <v>82</v>
      </c>
      <c r="BK143" s="201">
        <f>ROUND(I143*H143,2)</f>
        <v>0</v>
      </c>
      <c r="BL143" s="22" t="s">
        <v>960</v>
      </c>
      <c r="BM143" s="22" t="s">
        <v>1636</v>
      </c>
    </row>
    <row r="144" spans="2:65" s="1" customFormat="1" ht="16.5" customHeight="1">
      <c r="B144" s="39"/>
      <c r="C144" s="190" t="s">
        <v>517</v>
      </c>
      <c r="D144" s="190" t="s">
        <v>156</v>
      </c>
      <c r="E144" s="191" t="s">
        <v>975</v>
      </c>
      <c r="F144" s="192" t="s">
        <v>1637</v>
      </c>
      <c r="G144" s="193" t="s">
        <v>1635</v>
      </c>
      <c r="H144" s="194">
        <v>1</v>
      </c>
      <c r="I144" s="195"/>
      <c r="J144" s="196">
        <f>ROUND(I144*H144,2)</f>
        <v>0</v>
      </c>
      <c r="K144" s="192" t="s">
        <v>21</v>
      </c>
      <c r="L144" s="59"/>
      <c r="M144" s="197" t="s">
        <v>21</v>
      </c>
      <c r="N144" s="198" t="s">
        <v>45</v>
      </c>
      <c r="O144" s="40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AR144" s="22" t="s">
        <v>960</v>
      </c>
      <c r="AT144" s="22" t="s">
        <v>156</v>
      </c>
      <c r="AU144" s="22" t="s">
        <v>84</v>
      </c>
      <c r="AY144" s="22" t="s">
        <v>154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2" t="s">
        <v>82</v>
      </c>
      <c r="BK144" s="201">
        <f>ROUND(I144*H144,2)</f>
        <v>0</v>
      </c>
      <c r="BL144" s="22" t="s">
        <v>960</v>
      </c>
      <c r="BM144" s="22" t="s">
        <v>1638</v>
      </c>
    </row>
    <row r="145" spans="2:65" s="1" customFormat="1" ht="16.5" customHeight="1">
      <c r="B145" s="39"/>
      <c r="C145" s="190" t="s">
        <v>524</v>
      </c>
      <c r="D145" s="190" t="s">
        <v>156</v>
      </c>
      <c r="E145" s="191" t="s">
        <v>1639</v>
      </c>
      <c r="F145" s="192" t="s">
        <v>1640</v>
      </c>
      <c r="G145" s="193" t="s">
        <v>1635</v>
      </c>
      <c r="H145" s="194">
        <v>1</v>
      </c>
      <c r="I145" s="195"/>
      <c r="J145" s="196">
        <f>ROUND(I145*H145,2)</f>
        <v>0</v>
      </c>
      <c r="K145" s="192" t="s">
        <v>21</v>
      </c>
      <c r="L145" s="59"/>
      <c r="M145" s="197" t="s">
        <v>21</v>
      </c>
      <c r="N145" s="198" t="s">
        <v>45</v>
      </c>
      <c r="O145" s="40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AR145" s="22" t="s">
        <v>960</v>
      </c>
      <c r="AT145" s="22" t="s">
        <v>156</v>
      </c>
      <c r="AU145" s="22" t="s">
        <v>84</v>
      </c>
      <c r="AY145" s="22" t="s">
        <v>154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2" t="s">
        <v>82</v>
      </c>
      <c r="BK145" s="201">
        <f>ROUND(I145*H145,2)</f>
        <v>0</v>
      </c>
      <c r="BL145" s="22" t="s">
        <v>960</v>
      </c>
      <c r="BM145" s="22" t="s">
        <v>1641</v>
      </c>
    </row>
    <row r="146" spans="2:65" s="1" customFormat="1" ht="16.5" customHeight="1">
      <c r="B146" s="39"/>
      <c r="C146" s="190" t="s">
        <v>532</v>
      </c>
      <c r="D146" s="190" t="s">
        <v>156</v>
      </c>
      <c r="E146" s="191" t="s">
        <v>1642</v>
      </c>
      <c r="F146" s="192" t="s">
        <v>1643</v>
      </c>
      <c r="G146" s="193" t="s">
        <v>1635</v>
      </c>
      <c r="H146" s="194">
        <v>1</v>
      </c>
      <c r="I146" s="195"/>
      <c r="J146" s="196">
        <f>ROUND(I146*H146,2)</f>
        <v>0</v>
      </c>
      <c r="K146" s="192" t="s">
        <v>21</v>
      </c>
      <c r="L146" s="59"/>
      <c r="M146" s="197" t="s">
        <v>21</v>
      </c>
      <c r="N146" s="198" t="s">
        <v>45</v>
      </c>
      <c r="O146" s="40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AR146" s="22" t="s">
        <v>960</v>
      </c>
      <c r="AT146" s="22" t="s">
        <v>156</v>
      </c>
      <c r="AU146" s="22" t="s">
        <v>84</v>
      </c>
      <c r="AY146" s="22" t="s">
        <v>154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2" t="s">
        <v>82</v>
      </c>
      <c r="BK146" s="201">
        <f>ROUND(I146*H146,2)</f>
        <v>0</v>
      </c>
      <c r="BL146" s="22" t="s">
        <v>960</v>
      </c>
      <c r="BM146" s="22" t="s">
        <v>1644</v>
      </c>
    </row>
    <row r="147" spans="2:65" s="1" customFormat="1" ht="16.5" customHeight="1">
      <c r="B147" s="39"/>
      <c r="C147" s="190" t="s">
        <v>536</v>
      </c>
      <c r="D147" s="190" t="s">
        <v>156</v>
      </c>
      <c r="E147" s="191" t="s">
        <v>1645</v>
      </c>
      <c r="F147" s="192" t="s">
        <v>1646</v>
      </c>
      <c r="G147" s="193" t="s">
        <v>1635</v>
      </c>
      <c r="H147" s="194">
        <v>1</v>
      </c>
      <c r="I147" s="195"/>
      <c r="J147" s="196">
        <f>ROUND(I147*H147,2)</f>
        <v>0</v>
      </c>
      <c r="K147" s="192" t="s">
        <v>21</v>
      </c>
      <c r="L147" s="59"/>
      <c r="M147" s="197" t="s">
        <v>21</v>
      </c>
      <c r="N147" s="235" t="s">
        <v>45</v>
      </c>
      <c r="O147" s="236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AR147" s="22" t="s">
        <v>1647</v>
      </c>
      <c r="AT147" s="22" t="s">
        <v>156</v>
      </c>
      <c r="AU147" s="22" t="s">
        <v>84</v>
      </c>
      <c r="AY147" s="22" t="s">
        <v>154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2" t="s">
        <v>82</v>
      </c>
      <c r="BK147" s="201">
        <f>ROUND(I147*H147,2)</f>
        <v>0</v>
      </c>
      <c r="BL147" s="22" t="s">
        <v>1647</v>
      </c>
      <c r="BM147" s="22" t="s">
        <v>1648</v>
      </c>
    </row>
    <row r="148" spans="2:12" s="1" customFormat="1" ht="6.95" customHeight="1">
      <c r="B148" s="54"/>
      <c r="C148" s="55"/>
      <c r="D148" s="55"/>
      <c r="E148" s="55"/>
      <c r="F148" s="55"/>
      <c r="G148" s="55"/>
      <c r="H148" s="55"/>
      <c r="I148" s="137"/>
      <c r="J148" s="55"/>
      <c r="K148" s="55"/>
      <c r="L148" s="59"/>
    </row>
  </sheetData>
  <sheetProtection algorithmName="SHA-512" hashValue="E9sqGuE4yNMNvggYySLkw36WBDo5wwxU6ycMQwnWcMhYgVWpliIKqRaHKh9wE8VcUUHYD6OiMjtu4Rz9zCxldw==" saltValue="zIlNyxKnpSXoYB4EcgaNCfWYJ+Md02S6+G0nviC55Pj1LFugh3O0vRqXSJKIHmlsTE0oXsGV5+wkUp45Y8kxeQ==" spinCount="100000" sheet="1" objects="1" scenarios="1" formatColumns="0" formatRows="0" autoFilter="0"/>
  <autoFilter ref="C87:K147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workbookViewId="0" topLeftCell="A36">
      <selection activeCell="N17" sqref="N17"/>
    </sheetView>
  </sheetViews>
  <sheetFormatPr defaultColWidth="9.16015625" defaultRowHeight="13.5"/>
  <cols>
    <col min="1" max="1" width="12.16015625" style="373" customWidth="1"/>
    <col min="2" max="2" width="6.5" style="373" customWidth="1"/>
    <col min="3" max="3" width="98.5" style="373" customWidth="1"/>
    <col min="4" max="4" width="8.83203125" style="373" customWidth="1"/>
    <col min="5" max="5" width="16.16015625" style="373" customWidth="1"/>
    <col min="6" max="6" width="18.66015625" style="373" customWidth="1"/>
    <col min="7" max="7" width="4" style="373" customWidth="1"/>
    <col min="8" max="8" width="18.5" style="373" customWidth="1"/>
    <col min="9" max="16384" width="9.16015625" style="372" customWidth="1"/>
  </cols>
  <sheetData>
    <row r="1" ht="13.5">
      <c r="H1" s="469"/>
    </row>
    <row r="2" ht="13.5">
      <c r="H2" s="469"/>
    </row>
    <row r="3" spans="1:8" ht="18.75">
      <c r="A3" s="417"/>
      <c r="B3" s="468" t="s">
        <v>1958</v>
      </c>
      <c r="C3" s="467"/>
      <c r="D3" s="466"/>
      <c r="E3" s="466"/>
      <c r="F3" s="465"/>
      <c r="G3" s="456"/>
      <c r="H3" s="456"/>
    </row>
    <row r="4" spans="1:8" ht="18.75">
      <c r="A4" s="417"/>
      <c r="B4" s="464" t="s">
        <v>1957</v>
      </c>
      <c r="C4" s="463"/>
      <c r="D4" s="463"/>
      <c r="E4" s="462"/>
      <c r="F4" s="461"/>
      <c r="G4" s="456"/>
      <c r="H4" s="456"/>
    </row>
    <row r="5" spans="1:8" ht="18.75">
      <c r="A5" s="417"/>
      <c r="B5" s="460"/>
      <c r="C5" s="459"/>
      <c r="D5" s="459"/>
      <c r="E5" s="458"/>
      <c r="F5" s="457"/>
      <c r="G5" s="456"/>
      <c r="H5" s="456"/>
    </row>
    <row r="6" spans="1:8" ht="18.75">
      <c r="A6" s="417"/>
      <c r="B6" s="416" t="s">
        <v>1956</v>
      </c>
      <c r="C6" s="415"/>
      <c r="D6" s="414"/>
      <c r="E6" s="414"/>
      <c r="F6" s="413"/>
      <c r="G6" s="456"/>
      <c r="H6" s="456"/>
    </row>
    <row r="7" spans="1:8" ht="16.5">
      <c r="A7" s="437"/>
      <c r="B7" s="436" t="s">
        <v>1955</v>
      </c>
      <c r="C7" s="435"/>
      <c r="D7" s="434"/>
      <c r="E7" s="434"/>
      <c r="F7" s="434"/>
      <c r="G7" s="455"/>
      <c r="H7" s="455"/>
    </row>
    <row r="8" spans="2:8" ht="13.5">
      <c r="B8" s="432"/>
      <c r="C8" s="432"/>
      <c r="D8" s="432"/>
      <c r="E8" s="432"/>
      <c r="F8" s="432"/>
      <c r="G8" s="432"/>
      <c r="H8" s="432"/>
    </row>
    <row r="9" spans="2:8" ht="13.5">
      <c r="B9" s="432"/>
      <c r="C9" s="453" t="s">
        <v>1837</v>
      </c>
      <c r="D9" s="454" t="s">
        <v>1836</v>
      </c>
      <c r="E9" s="453" t="s">
        <v>1835</v>
      </c>
      <c r="F9" s="452" t="s">
        <v>1635</v>
      </c>
      <c r="G9" s="432"/>
      <c r="H9" s="432"/>
    </row>
    <row r="10" spans="1:8" ht="13.5">
      <c r="A10" s="375"/>
      <c r="B10" s="451"/>
      <c r="C10" s="450" t="s">
        <v>1952</v>
      </c>
      <c r="D10" s="449">
        <v>1</v>
      </c>
      <c r="E10" s="442">
        <f>F27</f>
        <v>0</v>
      </c>
      <c r="F10" s="442">
        <f>D10*E10</f>
        <v>0</v>
      </c>
      <c r="G10" s="381"/>
      <c r="H10" s="381"/>
    </row>
    <row r="11" spans="1:8" ht="15" thickBot="1">
      <c r="A11" s="375"/>
      <c r="B11" s="451"/>
      <c r="C11" s="450" t="s">
        <v>1954</v>
      </c>
      <c r="D11" s="449">
        <v>1</v>
      </c>
      <c r="E11" s="442">
        <f>F57</f>
        <v>0</v>
      </c>
      <c r="F11" s="442">
        <f>D11*E11</f>
        <v>0</v>
      </c>
      <c r="G11" s="381"/>
      <c r="H11" s="381"/>
    </row>
    <row r="12" spans="1:8" ht="15" thickBot="1">
      <c r="A12" s="375"/>
      <c r="B12" s="398" t="s">
        <v>1953</v>
      </c>
      <c r="C12" s="378"/>
      <c r="D12" s="378"/>
      <c r="E12" s="378"/>
      <c r="F12" s="448">
        <f>SUM(F10:F11)</f>
        <v>0</v>
      </c>
      <c r="G12" s="381"/>
      <c r="H12" s="381"/>
    </row>
    <row r="13" spans="2:8" ht="13.5">
      <c r="B13" s="432"/>
      <c r="C13" s="432"/>
      <c r="D13" s="432"/>
      <c r="E13" s="432"/>
      <c r="F13" s="432"/>
      <c r="G13" s="432"/>
      <c r="H13" s="432"/>
    </row>
    <row r="14" spans="2:8" ht="13.5">
      <c r="B14" s="432"/>
      <c r="C14" s="432"/>
      <c r="D14" s="432"/>
      <c r="E14" s="432"/>
      <c r="F14" s="432"/>
      <c r="G14" s="432"/>
      <c r="H14" s="432"/>
    </row>
    <row r="15" spans="2:8" ht="13.5">
      <c r="B15" s="432"/>
      <c r="C15" s="432"/>
      <c r="D15" s="432"/>
      <c r="E15" s="432"/>
      <c r="F15" s="432"/>
      <c r="G15" s="432"/>
      <c r="H15" s="432"/>
    </row>
    <row r="16" spans="2:8" ht="15" thickBot="1">
      <c r="B16" s="394" t="s">
        <v>1952</v>
      </c>
      <c r="C16" s="394"/>
      <c r="D16" s="393"/>
      <c r="E16" s="392"/>
      <c r="F16" s="392"/>
      <c r="G16" s="391"/>
      <c r="H16" s="391"/>
    </row>
    <row r="17" spans="2:8" ht="15" thickBot="1">
      <c r="B17" s="390" t="s">
        <v>1838</v>
      </c>
      <c r="C17" s="388" t="s">
        <v>1837</v>
      </c>
      <c r="D17" s="390" t="s">
        <v>1836</v>
      </c>
      <c r="E17" s="388" t="s">
        <v>1835</v>
      </c>
      <c r="F17" s="387" t="s">
        <v>1635</v>
      </c>
      <c r="G17" s="376"/>
      <c r="H17" s="445">
        <v>1</v>
      </c>
    </row>
    <row r="18" spans="2:8" ht="13.5">
      <c r="B18" s="409"/>
      <c r="C18" s="447" t="s">
        <v>1951</v>
      </c>
      <c r="D18" s="408">
        <v>1</v>
      </c>
      <c r="E18" s="383">
        <f>H18*$H$89</f>
        <v>0</v>
      </c>
      <c r="F18" s="442">
        <f>D18*E18</f>
        <v>0</v>
      </c>
      <c r="G18" s="381"/>
      <c r="H18" s="380">
        <v>0</v>
      </c>
    </row>
    <row r="19" spans="2:8" ht="13.5">
      <c r="B19" s="409"/>
      <c r="C19" s="447" t="s">
        <v>1950</v>
      </c>
      <c r="D19" s="408">
        <v>3</v>
      </c>
      <c r="E19" s="383">
        <f>H19*$H$89</f>
        <v>0</v>
      </c>
      <c r="F19" s="442">
        <f>D19*E19</f>
        <v>0</v>
      </c>
      <c r="G19" s="381"/>
      <c r="H19" s="380">
        <v>0</v>
      </c>
    </row>
    <row r="20" spans="2:8" ht="13.5">
      <c r="B20" s="409"/>
      <c r="C20" s="446" t="s">
        <v>1949</v>
      </c>
      <c r="D20" s="408">
        <v>1</v>
      </c>
      <c r="E20" s="383">
        <f>H20*$H$89</f>
        <v>0</v>
      </c>
      <c r="F20" s="442">
        <f>D20*E20</f>
        <v>0</v>
      </c>
      <c r="G20" s="381"/>
      <c r="H20" s="380">
        <v>0</v>
      </c>
    </row>
    <row r="21" spans="2:8" ht="13.5">
      <c r="B21" s="409"/>
      <c r="C21" s="446" t="s">
        <v>1948</v>
      </c>
      <c r="D21" s="408">
        <v>1</v>
      </c>
      <c r="E21" s="383">
        <f>H21*$H$89</f>
        <v>0</v>
      </c>
      <c r="F21" s="442">
        <f>D21*E21</f>
        <v>0</v>
      </c>
      <c r="G21" s="381"/>
      <c r="H21" s="380">
        <v>0</v>
      </c>
    </row>
    <row r="22" spans="2:8" ht="13.5">
      <c r="B22" s="409"/>
      <c r="C22" s="446" t="s">
        <v>1926</v>
      </c>
      <c r="D22" s="408">
        <v>1</v>
      </c>
      <c r="E22" s="383">
        <f>H22*$H$89</f>
        <v>0</v>
      </c>
      <c r="F22" s="442">
        <f>D22*E22</f>
        <v>0</v>
      </c>
      <c r="G22" s="381"/>
      <c r="H22" s="380">
        <v>0</v>
      </c>
    </row>
    <row r="23" spans="2:8" ht="15" thickBot="1">
      <c r="B23" s="409"/>
      <c r="C23" s="446" t="s">
        <v>1925</v>
      </c>
      <c r="D23" s="408">
        <v>1</v>
      </c>
      <c r="E23" s="383">
        <f>H23*$H$89</f>
        <v>0</v>
      </c>
      <c r="F23" s="442">
        <f>D23*E23</f>
        <v>0</v>
      </c>
      <c r="G23" s="381"/>
      <c r="H23" s="380">
        <v>0</v>
      </c>
    </row>
    <row r="24" spans="2:8" ht="15" thickBot="1">
      <c r="B24" s="441"/>
      <c r="C24" s="439" t="s">
        <v>1924</v>
      </c>
      <c r="D24" s="439"/>
      <c r="E24" s="439"/>
      <c r="F24" s="438">
        <f>SUM(F18:F23)</f>
        <v>0</v>
      </c>
      <c r="G24" s="376"/>
      <c r="H24" s="376"/>
    </row>
    <row r="25" spans="2:8" ht="15" thickBot="1">
      <c r="B25" s="399"/>
      <c r="C25" s="440" t="s">
        <v>1923</v>
      </c>
      <c r="D25" s="439"/>
      <c r="E25" s="439"/>
      <c r="F25" s="438">
        <f>0.15*F24</f>
        <v>0</v>
      </c>
      <c r="G25" s="376"/>
      <c r="H25" s="376"/>
    </row>
    <row r="26" spans="2:8" ht="15" thickBot="1">
      <c r="B26" s="399"/>
      <c r="C26" s="440" t="s">
        <v>1922</v>
      </c>
      <c r="D26" s="439"/>
      <c r="E26" s="439"/>
      <c r="F26" s="438">
        <f>0.2*(F24+F25)</f>
        <v>0</v>
      </c>
      <c r="G26" s="376"/>
      <c r="H26" s="376"/>
    </row>
    <row r="27" spans="2:8" ht="15" thickBot="1">
      <c r="B27" s="399"/>
      <c r="C27" s="440" t="s">
        <v>1921</v>
      </c>
      <c r="D27" s="439"/>
      <c r="E27" s="439"/>
      <c r="F27" s="438">
        <f>SUM(F24:F26)</f>
        <v>0</v>
      </c>
      <c r="G27" s="376"/>
      <c r="H27" s="376"/>
    </row>
    <row r="28" spans="2:8" ht="13.5">
      <c r="B28" s="432"/>
      <c r="C28" s="432"/>
      <c r="D28" s="432"/>
      <c r="E28" s="432"/>
      <c r="F28" s="432"/>
      <c r="G28" s="432"/>
      <c r="H28" s="432"/>
    </row>
    <row r="29" spans="2:8" ht="13.5">
      <c r="B29" s="381"/>
      <c r="C29" s="381"/>
      <c r="D29" s="381"/>
      <c r="E29" s="381"/>
      <c r="F29" s="381"/>
      <c r="G29" s="381"/>
      <c r="H29" s="381"/>
    </row>
    <row r="30" spans="2:8" ht="15" thickBot="1">
      <c r="B30" s="394" t="s">
        <v>1947</v>
      </c>
      <c r="C30" s="394"/>
      <c r="D30" s="393"/>
      <c r="E30" s="392"/>
      <c r="F30" s="392"/>
      <c r="G30" s="391"/>
      <c r="H30" s="391"/>
    </row>
    <row r="31" spans="2:8" ht="15" thickBot="1">
      <c r="B31" s="390" t="s">
        <v>1838</v>
      </c>
      <c r="C31" s="388" t="s">
        <v>1837</v>
      </c>
      <c r="D31" s="390" t="s">
        <v>1836</v>
      </c>
      <c r="E31" s="388" t="s">
        <v>1835</v>
      </c>
      <c r="F31" s="387" t="s">
        <v>1635</v>
      </c>
      <c r="G31" s="376"/>
      <c r="H31" s="445">
        <v>1</v>
      </c>
    </row>
    <row r="32" spans="2:8" ht="13.5">
      <c r="B32" s="409"/>
      <c r="C32" s="444" t="s">
        <v>1946</v>
      </c>
      <c r="D32" s="408">
        <v>1</v>
      </c>
      <c r="E32" s="383">
        <f>H32*$H$89</f>
        <v>0</v>
      </c>
      <c r="F32" s="442">
        <f>D32*E32</f>
        <v>0</v>
      </c>
      <c r="G32" s="381"/>
      <c r="H32" s="380">
        <v>0</v>
      </c>
    </row>
    <row r="33" spans="2:8" ht="13.5">
      <c r="B33" s="409"/>
      <c r="C33" s="443" t="s">
        <v>1945</v>
      </c>
      <c r="D33" s="408">
        <v>1</v>
      </c>
      <c r="E33" s="383">
        <f>H33*$H$89</f>
        <v>0</v>
      </c>
      <c r="F33" s="442">
        <f>D33*E33</f>
        <v>0</v>
      </c>
      <c r="G33" s="381"/>
      <c r="H33" s="380">
        <v>0</v>
      </c>
    </row>
    <row r="34" spans="2:8" ht="13.5">
      <c r="B34" s="409"/>
      <c r="C34" s="411" t="s">
        <v>1944</v>
      </c>
      <c r="D34" s="408">
        <v>1</v>
      </c>
      <c r="E34" s="383">
        <f>H34*$H$89</f>
        <v>0</v>
      </c>
      <c r="F34" s="442">
        <f>D34*E34</f>
        <v>0</v>
      </c>
      <c r="G34" s="381"/>
      <c r="H34" s="380">
        <v>0</v>
      </c>
    </row>
    <row r="35" spans="2:8" ht="13.5">
      <c r="B35" s="409"/>
      <c r="C35" s="411" t="s">
        <v>1943</v>
      </c>
      <c r="D35" s="408">
        <v>1</v>
      </c>
      <c r="E35" s="383">
        <f>H35*$H$89</f>
        <v>0</v>
      </c>
      <c r="F35" s="442">
        <f>D35*E35</f>
        <v>0</v>
      </c>
      <c r="G35" s="381"/>
      <c r="H35" s="380">
        <v>0</v>
      </c>
    </row>
    <row r="36" spans="2:8" ht="13.5">
      <c r="B36" s="409"/>
      <c r="C36" s="411" t="s">
        <v>1942</v>
      </c>
      <c r="D36" s="408">
        <v>4</v>
      </c>
      <c r="E36" s="383">
        <f>H36*$H$89</f>
        <v>0</v>
      </c>
      <c r="F36" s="442">
        <f>D36*E36</f>
        <v>0</v>
      </c>
      <c r="G36" s="381"/>
      <c r="H36" s="380">
        <v>0</v>
      </c>
    </row>
    <row r="37" spans="2:8" ht="13.5">
      <c r="B37" s="409"/>
      <c r="C37" s="411" t="s">
        <v>1941</v>
      </c>
      <c r="D37" s="408">
        <v>9</v>
      </c>
      <c r="E37" s="383">
        <f>H37*$H$89</f>
        <v>0</v>
      </c>
      <c r="F37" s="442">
        <f>D37*E37</f>
        <v>0</v>
      </c>
      <c r="G37" s="381"/>
      <c r="H37" s="380">
        <v>0</v>
      </c>
    </row>
    <row r="38" spans="2:8" ht="13.5">
      <c r="B38" s="409"/>
      <c r="C38" s="411" t="s">
        <v>1940</v>
      </c>
      <c r="D38" s="408">
        <v>4</v>
      </c>
      <c r="E38" s="383">
        <f>H38*$H$89</f>
        <v>0</v>
      </c>
      <c r="F38" s="442">
        <f>D38*E38</f>
        <v>0</v>
      </c>
      <c r="G38" s="381"/>
      <c r="H38" s="380">
        <v>0</v>
      </c>
    </row>
    <row r="39" spans="2:8" ht="13.5">
      <c r="B39" s="409"/>
      <c r="C39" s="411" t="s">
        <v>1939</v>
      </c>
      <c r="D39" s="408">
        <v>1</v>
      </c>
      <c r="E39" s="383">
        <f>H39*$H$89</f>
        <v>0</v>
      </c>
      <c r="F39" s="442">
        <f>D39*E39</f>
        <v>0</v>
      </c>
      <c r="G39" s="381"/>
      <c r="H39" s="380">
        <v>0</v>
      </c>
    </row>
    <row r="40" spans="2:8" ht="13.5">
      <c r="B40" s="409"/>
      <c r="C40" s="411" t="s">
        <v>1938</v>
      </c>
      <c r="D40" s="408">
        <v>1</v>
      </c>
      <c r="E40" s="383">
        <f>H40*$H$89</f>
        <v>0</v>
      </c>
      <c r="F40" s="442">
        <f>D40*E40</f>
        <v>0</v>
      </c>
      <c r="G40" s="381"/>
      <c r="H40" s="380">
        <v>0</v>
      </c>
    </row>
    <row r="41" spans="2:8" ht="13.5">
      <c r="B41" s="409"/>
      <c r="C41" s="411" t="s">
        <v>1937</v>
      </c>
      <c r="D41" s="408">
        <v>2</v>
      </c>
      <c r="E41" s="383">
        <f>H41*$H$89</f>
        <v>0</v>
      </c>
      <c r="F41" s="442">
        <f>D41*E41</f>
        <v>0</v>
      </c>
      <c r="G41" s="381"/>
      <c r="H41" s="380">
        <v>0</v>
      </c>
    </row>
    <row r="42" spans="2:8" ht="13.5">
      <c r="B42" s="409"/>
      <c r="C42" s="411" t="s">
        <v>1936</v>
      </c>
      <c r="D42" s="408">
        <v>6</v>
      </c>
      <c r="E42" s="383">
        <f>H42*$H$89</f>
        <v>0</v>
      </c>
      <c r="F42" s="442">
        <f>D42*E42</f>
        <v>0</v>
      </c>
      <c r="G42" s="381"/>
      <c r="H42" s="380">
        <v>0</v>
      </c>
    </row>
    <row r="43" spans="2:8" ht="13.5">
      <c r="B43" s="409"/>
      <c r="C43" s="411" t="s">
        <v>1935</v>
      </c>
      <c r="D43" s="408">
        <v>6</v>
      </c>
      <c r="E43" s="383">
        <f>H43*$H$89</f>
        <v>0</v>
      </c>
      <c r="F43" s="442">
        <f>D43*E43</f>
        <v>0</v>
      </c>
      <c r="G43" s="381"/>
      <c r="H43" s="380">
        <v>0</v>
      </c>
    </row>
    <row r="44" spans="2:8" ht="13.5">
      <c r="B44" s="409"/>
      <c r="C44" s="411" t="s">
        <v>1934</v>
      </c>
      <c r="D44" s="408">
        <v>21</v>
      </c>
      <c r="E44" s="383">
        <f>H44*$H$89</f>
        <v>0</v>
      </c>
      <c r="F44" s="442">
        <f>D44*E44</f>
        <v>0</v>
      </c>
      <c r="G44" s="381"/>
      <c r="H44" s="380">
        <v>0</v>
      </c>
    </row>
    <row r="45" spans="2:8" ht="13.5">
      <c r="B45" s="409"/>
      <c r="C45" s="411" t="s">
        <v>1933</v>
      </c>
      <c r="D45" s="408">
        <v>1</v>
      </c>
      <c r="E45" s="383">
        <f>H45*$H$89</f>
        <v>0</v>
      </c>
      <c r="F45" s="442">
        <f>D45*E45</f>
        <v>0</v>
      </c>
      <c r="G45" s="381"/>
      <c r="H45" s="380">
        <v>0</v>
      </c>
    </row>
    <row r="46" spans="2:8" ht="13.5">
      <c r="B46" s="409"/>
      <c r="C46" s="411" t="s">
        <v>1932</v>
      </c>
      <c r="D46" s="408">
        <v>2</v>
      </c>
      <c r="E46" s="383">
        <f>H46*$H$89</f>
        <v>0</v>
      </c>
      <c r="F46" s="442">
        <f>D46*E46</f>
        <v>0</v>
      </c>
      <c r="G46" s="381"/>
      <c r="H46" s="380">
        <v>0</v>
      </c>
    </row>
    <row r="47" spans="2:8" ht="13.5">
      <c r="B47" s="409"/>
      <c r="C47" s="411" t="s">
        <v>1931</v>
      </c>
      <c r="D47" s="408">
        <v>2</v>
      </c>
      <c r="E47" s="383">
        <f>H47*$H$89</f>
        <v>0</v>
      </c>
      <c r="F47" s="442">
        <f>D47*E47</f>
        <v>0</v>
      </c>
      <c r="G47" s="381"/>
      <c r="H47" s="380">
        <v>0</v>
      </c>
    </row>
    <row r="48" spans="2:8" ht="13.5">
      <c r="B48" s="409"/>
      <c r="C48" s="411" t="s">
        <v>1930</v>
      </c>
      <c r="D48" s="408">
        <v>3</v>
      </c>
      <c r="E48" s="383">
        <f>H48*$H$89</f>
        <v>0</v>
      </c>
      <c r="F48" s="442">
        <f>D48*E48</f>
        <v>0</v>
      </c>
      <c r="G48" s="381"/>
      <c r="H48" s="380">
        <v>0</v>
      </c>
    </row>
    <row r="49" spans="2:8" ht="13.5">
      <c r="B49" s="409"/>
      <c r="C49" s="411" t="s">
        <v>1929</v>
      </c>
      <c r="D49" s="408">
        <v>2</v>
      </c>
      <c r="E49" s="383">
        <f>H49*$H$89</f>
        <v>0</v>
      </c>
      <c r="F49" s="442">
        <f>D49*E49</f>
        <v>0</v>
      </c>
      <c r="G49" s="381"/>
      <c r="H49" s="380">
        <v>0</v>
      </c>
    </row>
    <row r="50" spans="2:8" ht="13.5">
      <c r="B50" s="409"/>
      <c r="C50" s="411" t="s">
        <v>1928</v>
      </c>
      <c r="D50" s="408">
        <v>1</v>
      </c>
      <c r="E50" s="383">
        <f>H50*$H$89</f>
        <v>0</v>
      </c>
      <c r="F50" s="442">
        <f>D50*E50</f>
        <v>0</v>
      </c>
      <c r="G50" s="381"/>
      <c r="H50" s="380">
        <v>0</v>
      </c>
    </row>
    <row r="51" spans="2:8" ht="13.5">
      <c r="B51" s="409"/>
      <c r="C51" s="411" t="s">
        <v>1927</v>
      </c>
      <c r="D51" s="408">
        <v>1</v>
      </c>
      <c r="E51" s="383">
        <f>H51*$H$89</f>
        <v>0</v>
      </c>
      <c r="F51" s="442">
        <f>D51*E51</f>
        <v>0</v>
      </c>
      <c r="G51" s="381"/>
      <c r="H51" s="380">
        <v>0</v>
      </c>
    </row>
    <row r="52" spans="2:8" ht="13.5">
      <c r="B52" s="409"/>
      <c r="C52" s="411" t="s">
        <v>1926</v>
      </c>
      <c r="D52" s="408">
        <v>1</v>
      </c>
      <c r="E52" s="383">
        <f>H52*$H$89</f>
        <v>0</v>
      </c>
      <c r="F52" s="442">
        <f>D52*E52</f>
        <v>0</v>
      </c>
      <c r="G52" s="381"/>
      <c r="H52" s="380">
        <v>0</v>
      </c>
    </row>
    <row r="53" spans="2:8" ht="15" thickBot="1">
      <c r="B53" s="409"/>
      <c r="C53" s="411" t="s">
        <v>1925</v>
      </c>
      <c r="D53" s="408">
        <v>1</v>
      </c>
      <c r="E53" s="383">
        <f>H53*$H$89</f>
        <v>0</v>
      </c>
      <c r="F53" s="442">
        <f>D53*E53</f>
        <v>0</v>
      </c>
      <c r="G53" s="381"/>
      <c r="H53" s="380">
        <v>0</v>
      </c>
    </row>
    <row r="54" spans="2:8" ht="15" thickBot="1">
      <c r="B54" s="441"/>
      <c r="C54" s="439" t="s">
        <v>1924</v>
      </c>
      <c r="D54" s="439"/>
      <c r="E54" s="439"/>
      <c r="F54" s="438">
        <f>SUM(F32:F53)</f>
        <v>0</v>
      </c>
      <c r="G54" s="376"/>
      <c r="H54" s="376"/>
    </row>
    <row r="55" spans="2:8" ht="15" thickBot="1">
      <c r="B55" s="399"/>
      <c r="C55" s="440" t="s">
        <v>1923</v>
      </c>
      <c r="D55" s="439"/>
      <c r="E55" s="439"/>
      <c r="F55" s="438">
        <f>0.15*F54</f>
        <v>0</v>
      </c>
      <c r="G55" s="376"/>
      <c r="H55" s="376"/>
    </row>
    <row r="56" spans="2:8" ht="15" thickBot="1">
      <c r="B56" s="399"/>
      <c r="C56" s="440" t="s">
        <v>1922</v>
      </c>
      <c r="D56" s="439"/>
      <c r="E56" s="439"/>
      <c r="F56" s="438">
        <f>0.2*(F54+F55)</f>
        <v>0</v>
      </c>
      <c r="G56" s="376"/>
      <c r="H56" s="376"/>
    </row>
    <row r="57" spans="2:8" ht="15" thickBot="1">
      <c r="B57" s="399"/>
      <c r="C57" s="440" t="s">
        <v>1921</v>
      </c>
      <c r="D57" s="439"/>
      <c r="E57" s="439"/>
      <c r="F57" s="438">
        <f>SUM(F54:F56)</f>
        <v>0</v>
      </c>
      <c r="G57" s="376"/>
      <c r="H57" s="376"/>
    </row>
    <row r="58" spans="2:8" ht="13.5">
      <c r="B58" s="381"/>
      <c r="C58" s="381"/>
      <c r="D58" s="381"/>
      <c r="E58" s="381"/>
      <c r="F58" s="381"/>
      <c r="G58" s="381"/>
      <c r="H58" s="381"/>
    </row>
    <row r="59" spans="2:8" ht="13.5">
      <c r="B59" s="381"/>
      <c r="C59" s="381"/>
      <c r="D59" s="381"/>
      <c r="E59" s="381"/>
      <c r="F59" s="381"/>
      <c r="G59" s="381"/>
      <c r="H59" s="381"/>
    </row>
    <row r="60" spans="1:8" ht="13.5">
      <c r="A60" s="400"/>
      <c r="B60" s="393"/>
      <c r="C60" s="391"/>
      <c r="D60" s="391"/>
      <c r="E60" s="391"/>
      <c r="F60" s="392"/>
      <c r="G60" s="412"/>
      <c r="H60" s="391"/>
    </row>
    <row r="61" spans="1:8" ht="13.5">
      <c r="A61" s="400"/>
      <c r="B61" s="393" t="s">
        <v>1479</v>
      </c>
      <c r="C61" s="391"/>
      <c r="D61" s="391"/>
      <c r="E61" s="391"/>
      <c r="F61" s="392"/>
      <c r="G61" s="412"/>
      <c r="H61" s="391"/>
    </row>
    <row r="62" spans="1:8" ht="16.5">
      <c r="A62" s="437"/>
      <c r="B62" s="436" t="s">
        <v>1920</v>
      </c>
      <c r="C62" s="435"/>
      <c r="D62" s="434"/>
      <c r="E62" s="434"/>
      <c r="F62" s="434"/>
      <c r="G62" s="412"/>
      <c r="H62" s="391"/>
    </row>
    <row r="63" spans="2:8" ht="13.5">
      <c r="B63" s="433" t="s">
        <v>1919</v>
      </c>
      <c r="C63" s="432"/>
      <c r="D63" s="432"/>
      <c r="E63" s="432"/>
      <c r="F63" s="432"/>
      <c r="G63" s="412"/>
      <c r="H63" s="391"/>
    </row>
    <row r="64" spans="2:8" ht="13.5">
      <c r="B64" s="431" t="s">
        <v>1918</v>
      </c>
      <c r="C64" s="430"/>
      <c r="D64" s="402">
        <v>9</v>
      </c>
      <c r="E64" s="419">
        <f>H64*$H$89</f>
        <v>0</v>
      </c>
      <c r="F64" s="419">
        <f>D64*E64</f>
        <v>0</v>
      </c>
      <c r="G64" s="412"/>
      <c r="H64" s="380">
        <v>0</v>
      </c>
    </row>
    <row r="65" spans="2:8" ht="13.5">
      <c r="B65" s="429" t="s">
        <v>1916</v>
      </c>
      <c r="C65" s="428"/>
      <c r="D65" s="402"/>
      <c r="E65" s="419"/>
      <c r="F65" s="419"/>
      <c r="G65" s="412"/>
      <c r="H65" s="380"/>
    </row>
    <row r="66" spans="2:8" ht="13.5">
      <c r="B66" s="431" t="s">
        <v>1917</v>
      </c>
      <c r="C66" s="430"/>
      <c r="D66" s="402">
        <v>23</v>
      </c>
      <c r="E66" s="419">
        <f>H66*$H$89</f>
        <v>0</v>
      </c>
      <c r="F66" s="419">
        <f>D66*E66</f>
        <v>0</v>
      </c>
      <c r="G66" s="412"/>
      <c r="H66" s="380">
        <v>0</v>
      </c>
    </row>
    <row r="67" spans="2:8" ht="13.5">
      <c r="B67" s="429" t="s">
        <v>1916</v>
      </c>
      <c r="C67" s="428"/>
      <c r="D67" s="402"/>
      <c r="E67" s="419"/>
      <c r="F67" s="419"/>
      <c r="G67" s="412"/>
      <c r="H67" s="380"/>
    </row>
    <row r="68" spans="2:8" ht="13.5">
      <c r="B68" s="431" t="s">
        <v>1915</v>
      </c>
      <c r="C68" s="430"/>
      <c r="D68" s="402">
        <v>13</v>
      </c>
      <c r="E68" s="419">
        <f>H68*$H$89</f>
        <v>0</v>
      </c>
      <c r="F68" s="419">
        <f>D68*E68</f>
        <v>0</v>
      </c>
      <c r="G68" s="412"/>
      <c r="H68" s="380">
        <v>0</v>
      </c>
    </row>
    <row r="69" spans="2:8" ht="13.5">
      <c r="B69" s="429" t="s">
        <v>1914</v>
      </c>
      <c r="C69" s="428"/>
      <c r="D69" s="402"/>
      <c r="E69" s="419"/>
      <c r="F69" s="419"/>
      <c r="G69" s="412"/>
      <c r="H69" s="380"/>
    </row>
    <row r="70" spans="2:8" ht="13.5">
      <c r="B70" s="431" t="s">
        <v>1913</v>
      </c>
      <c r="C70" s="430"/>
      <c r="D70" s="402">
        <v>15</v>
      </c>
      <c r="E70" s="419">
        <f>H70*$H$89</f>
        <v>0</v>
      </c>
      <c r="F70" s="419">
        <f>D70*E70</f>
        <v>0</v>
      </c>
      <c r="G70" s="412"/>
      <c r="H70" s="380">
        <v>0</v>
      </c>
    </row>
    <row r="71" spans="2:8" ht="13.5">
      <c r="B71" s="429" t="s">
        <v>1912</v>
      </c>
      <c r="C71" s="428"/>
      <c r="D71" s="402"/>
      <c r="E71" s="419"/>
      <c r="F71" s="419"/>
      <c r="G71" s="412"/>
      <c r="H71" s="380"/>
    </row>
    <row r="72" spans="2:8" ht="13.5">
      <c r="B72" s="431" t="s">
        <v>1911</v>
      </c>
      <c r="C72" s="430"/>
      <c r="D72" s="402">
        <v>1</v>
      </c>
      <c r="E72" s="419">
        <f>H72*$H$89</f>
        <v>0</v>
      </c>
      <c r="F72" s="419">
        <f>D72*E72</f>
        <v>0</v>
      </c>
      <c r="G72" s="412"/>
      <c r="H72" s="380">
        <v>0</v>
      </c>
    </row>
    <row r="73" spans="2:8" ht="13.5">
      <c r="B73" s="429" t="s">
        <v>1910</v>
      </c>
      <c r="C73" s="428"/>
      <c r="D73" s="402"/>
      <c r="E73" s="419"/>
      <c r="F73" s="419"/>
      <c r="G73" s="412"/>
      <c r="H73" s="380"/>
    </row>
    <row r="74" spans="2:8" ht="13.5">
      <c r="B74" s="426" t="s">
        <v>1909</v>
      </c>
      <c r="C74" s="424"/>
      <c r="D74" s="402">
        <v>4</v>
      </c>
      <c r="E74" s="419">
        <f>H74*$H$89</f>
        <v>0</v>
      </c>
      <c r="F74" s="419">
        <f>D74*E74</f>
        <v>0</v>
      </c>
      <c r="G74" s="412"/>
      <c r="H74" s="380">
        <v>0</v>
      </c>
    </row>
    <row r="75" spans="2:8" ht="13.5">
      <c r="B75" s="427" t="s">
        <v>1908</v>
      </c>
      <c r="C75" s="422"/>
      <c r="D75" s="402"/>
      <c r="E75" s="419"/>
      <c r="F75" s="419"/>
      <c r="G75" s="412"/>
      <c r="H75" s="380"/>
    </row>
    <row r="76" spans="2:8" ht="13.5">
      <c r="B76" s="426" t="s">
        <v>1907</v>
      </c>
      <c r="C76" s="424"/>
      <c r="D76" s="402">
        <v>9</v>
      </c>
      <c r="E76" s="419">
        <f>H76*$H$89</f>
        <v>0</v>
      </c>
      <c r="F76" s="419">
        <f>D76*E76</f>
        <v>0</v>
      </c>
      <c r="G76" s="412"/>
      <c r="H76" s="380">
        <v>0</v>
      </c>
    </row>
    <row r="77" spans="2:8" ht="13.5">
      <c r="B77" s="427" t="s">
        <v>1906</v>
      </c>
      <c r="C77" s="422"/>
      <c r="D77" s="402"/>
      <c r="E77" s="419"/>
      <c r="F77" s="419"/>
      <c r="G77" s="412"/>
      <c r="H77" s="380"/>
    </row>
    <row r="78" spans="2:8" ht="13.5">
      <c r="B78" s="426" t="s">
        <v>1905</v>
      </c>
      <c r="C78" s="424"/>
      <c r="D78" s="402">
        <v>7</v>
      </c>
      <c r="E78" s="419">
        <f>H78*$H$89</f>
        <v>0</v>
      </c>
      <c r="F78" s="419">
        <f>D78*E78</f>
        <v>0</v>
      </c>
      <c r="G78" s="412"/>
      <c r="H78" s="380">
        <v>0</v>
      </c>
    </row>
    <row r="79" spans="2:8" ht="13.5">
      <c r="B79" s="425" t="s">
        <v>1904</v>
      </c>
      <c r="C79" s="424"/>
      <c r="D79" s="402">
        <v>5</v>
      </c>
      <c r="E79" s="419">
        <f>H79*$H$89</f>
        <v>0</v>
      </c>
      <c r="F79" s="419">
        <f>D79*E79</f>
        <v>0</v>
      </c>
      <c r="G79" s="412"/>
      <c r="H79" s="380">
        <v>0</v>
      </c>
    </row>
    <row r="80" spans="2:8" ht="13.5">
      <c r="B80" s="423" t="s">
        <v>1903</v>
      </c>
      <c r="C80" s="422"/>
      <c r="D80" s="402"/>
      <c r="E80" s="419"/>
      <c r="F80" s="419"/>
      <c r="G80" s="412"/>
      <c r="H80" s="380"/>
    </row>
    <row r="81" spans="2:8" ht="13.5">
      <c r="B81" s="425" t="s">
        <v>1902</v>
      </c>
      <c r="C81" s="424"/>
      <c r="D81" s="402">
        <v>3</v>
      </c>
      <c r="E81" s="419">
        <f>H81*$H$89</f>
        <v>0</v>
      </c>
      <c r="F81" s="419">
        <f>D81*E81</f>
        <v>0</v>
      </c>
      <c r="G81" s="412"/>
      <c r="H81" s="380">
        <v>0</v>
      </c>
    </row>
    <row r="82" spans="2:8" ht="13.5">
      <c r="B82" s="423" t="s">
        <v>1901</v>
      </c>
      <c r="C82" s="422"/>
      <c r="D82" s="402"/>
      <c r="E82" s="419"/>
      <c r="F82" s="419"/>
      <c r="G82" s="412"/>
      <c r="H82" s="380"/>
    </row>
    <row r="83" spans="2:8" ht="13.5">
      <c r="B83" s="421" t="s">
        <v>1900</v>
      </c>
      <c r="C83" s="420"/>
      <c r="D83" s="402">
        <v>1</v>
      </c>
      <c r="E83" s="419">
        <f>H83*$H$89</f>
        <v>0</v>
      </c>
      <c r="F83" s="419">
        <f>D83*E83</f>
        <v>0</v>
      </c>
      <c r="G83" s="412"/>
      <c r="H83" s="380">
        <v>0</v>
      </c>
    </row>
    <row r="84" spans="1:8" ht="15" thickBot="1">
      <c r="A84" s="375"/>
      <c r="B84" s="398" t="s">
        <v>1899</v>
      </c>
      <c r="C84" s="378"/>
      <c r="D84" s="378"/>
      <c r="E84" s="378"/>
      <c r="F84" s="418">
        <f>SUM(F64:F83)</f>
        <v>0</v>
      </c>
      <c r="G84" s="412"/>
      <c r="H84" s="391"/>
    </row>
    <row r="85" spans="1:8" ht="13.5">
      <c r="A85" s="400"/>
      <c r="B85" s="393"/>
      <c r="C85" s="391"/>
      <c r="D85" s="391"/>
      <c r="E85" s="391"/>
      <c r="F85" s="392"/>
      <c r="G85" s="412"/>
      <c r="H85" s="391"/>
    </row>
    <row r="86" spans="1:20" ht="18.75">
      <c r="A86" s="417"/>
      <c r="B86" s="416" t="s">
        <v>1898</v>
      </c>
      <c r="C86" s="415"/>
      <c r="D86" s="414"/>
      <c r="E86" s="414"/>
      <c r="F86" s="413"/>
      <c r="G86" s="412"/>
      <c r="H86" s="391"/>
      <c r="T86" s="372" t="s">
        <v>1479</v>
      </c>
    </row>
    <row r="87" spans="1:8" ht="13.5">
      <c r="A87" s="400"/>
      <c r="B87" s="393"/>
      <c r="C87" s="391"/>
      <c r="D87" s="391"/>
      <c r="E87" s="391"/>
      <c r="F87" s="392"/>
      <c r="G87" s="412"/>
      <c r="H87" s="391"/>
    </row>
    <row r="88" spans="1:8" ht="15" thickBot="1">
      <c r="A88" s="406"/>
      <c r="B88" s="394" t="s">
        <v>1897</v>
      </c>
      <c r="C88" s="394"/>
      <c r="D88" s="393"/>
      <c r="E88" s="392"/>
      <c r="F88" s="392"/>
      <c r="G88" s="391"/>
      <c r="H88" s="391"/>
    </row>
    <row r="89" spans="1:8" ht="15" thickBot="1">
      <c r="A89" s="400"/>
      <c r="B89" s="390" t="s">
        <v>1838</v>
      </c>
      <c r="C89" s="388" t="s">
        <v>1837</v>
      </c>
      <c r="D89" s="390" t="s">
        <v>1836</v>
      </c>
      <c r="E89" s="388" t="s">
        <v>1835</v>
      </c>
      <c r="F89" s="387" t="s">
        <v>1635</v>
      </c>
      <c r="G89" s="376"/>
      <c r="H89" s="386">
        <v>1</v>
      </c>
    </row>
    <row r="90" spans="1:8" ht="13.5">
      <c r="A90" s="375"/>
      <c r="B90" s="409"/>
      <c r="C90" s="411" t="s">
        <v>1896</v>
      </c>
      <c r="D90" s="408">
        <v>17</v>
      </c>
      <c r="E90" s="383">
        <f>H90*$H$89</f>
        <v>0</v>
      </c>
      <c r="F90" s="407">
        <f>D90*E90</f>
        <v>0</v>
      </c>
      <c r="G90" s="381"/>
      <c r="H90" s="380">
        <v>0</v>
      </c>
    </row>
    <row r="91" spans="1:8" ht="13.5">
      <c r="A91" s="375"/>
      <c r="B91" s="409"/>
      <c r="C91" s="411" t="s">
        <v>1895</v>
      </c>
      <c r="D91" s="408">
        <v>2</v>
      </c>
      <c r="E91" s="383">
        <f>H91*$H$89</f>
        <v>0</v>
      </c>
      <c r="F91" s="407">
        <f>D91*E91</f>
        <v>0</v>
      </c>
      <c r="G91" s="381"/>
      <c r="H91" s="380">
        <v>0</v>
      </c>
    </row>
    <row r="92" spans="1:8" ht="13.5">
      <c r="A92" s="375"/>
      <c r="B92" s="409"/>
      <c r="C92" s="411" t="s">
        <v>1894</v>
      </c>
      <c r="D92" s="408">
        <v>6</v>
      </c>
      <c r="E92" s="383">
        <f>H92*$H$89</f>
        <v>0</v>
      </c>
      <c r="F92" s="407">
        <f>D92*E92</f>
        <v>0</v>
      </c>
      <c r="G92" s="381"/>
      <c r="H92" s="380">
        <v>0</v>
      </c>
    </row>
    <row r="93" spans="1:8" ht="13.5">
      <c r="A93" s="375"/>
      <c r="B93" s="409"/>
      <c r="C93" s="411" t="s">
        <v>1893</v>
      </c>
      <c r="D93" s="408">
        <v>13</v>
      </c>
      <c r="E93" s="383">
        <f>H93*$H$89</f>
        <v>0</v>
      </c>
      <c r="F93" s="407">
        <f>D93*E93</f>
        <v>0</v>
      </c>
      <c r="G93" s="381"/>
      <c r="H93" s="380">
        <v>0</v>
      </c>
    </row>
    <row r="94" spans="1:8" ht="13.5">
      <c r="A94" s="375"/>
      <c r="B94" s="409"/>
      <c r="C94" s="411" t="s">
        <v>1892</v>
      </c>
      <c r="D94" s="408">
        <v>1</v>
      </c>
      <c r="E94" s="383">
        <f>H94*$H$89</f>
        <v>0</v>
      </c>
      <c r="F94" s="407">
        <f>D94*E94</f>
        <v>0</v>
      </c>
      <c r="G94" s="381"/>
      <c r="H94" s="380">
        <v>0</v>
      </c>
    </row>
    <row r="95" spans="1:8" ht="13.5">
      <c r="A95" s="375"/>
      <c r="B95" s="409"/>
      <c r="C95" s="411" t="s">
        <v>1891</v>
      </c>
      <c r="D95" s="408">
        <v>27</v>
      </c>
      <c r="E95" s="383">
        <f>H95*$H$89</f>
        <v>0</v>
      </c>
      <c r="F95" s="407">
        <f>D95*E95</f>
        <v>0</v>
      </c>
      <c r="G95" s="381"/>
      <c r="H95" s="380">
        <v>0</v>
      </c>
    </row>
    <row r="96" spans="1:8" ht="13.5">
      <c r="A96" s="375"/>
      <c r="B96" s="409"/>
      <c r="C96" s="410" t="s">
        <v>1890</v>
      </c>
      <c r="D96" s="408">
        <v>17</v>
      </c>
      <c r="E96" s="383">
        <f>H96*$H$89</f>
        <v>0</v>
      </c>
      <c r="F96" s="407">
        <f>D96*E96</f>
        <v>0</v>
      </c>
      <c r="G96" s="381"/>
      <c r="H96" s="380">
        <v>0</v>
      </c>
    </row>
    <row r="97" spans="1:8" ht="13.5">
      <c r="A97" s="375"/>
      <c r="B97" s="409"/>
      <c r="C97" s="410" t="s">
        <v>1889</v>
      </c>
      <c r="D97" s="408">
        <v>12</v>
      </c>
      <c r="E97" s="383">
        <f>H97*$H$89</f>
        <v>0</v>
      </c>
      <c r="F97" s="407">
        <f>D97*E97</f>
        <v>0</v>
      </c>
      <c r="G97" s="381"/>
      <c r="H97" s="380">
        <v>0</v>
      </c>
    </row>
    <row r="98" spans="1:8" ht="13.5">
      <c r="A98" s="375"/>
      <c r="B98" s="409"/>
      <c r="C98" s="410" t="s">
        <v>1888</v>
      </c>
      <c r="D98" s="408">
        <v>10</v>
      </c>
      <c r="E98" s="383">
        <f>H98*$H$89</f>
        <v>0</v>
      </c>
      <c r="F98" s="383">
        <f>D98*E98</f>
        <v>0</v>
      </c>
      <c r="G98" s="381"/>
      <c r="H98" s="380">
        <v>0</v>
      </c>
    </row>
    <row r="99" spans="1:8" ht="13.5">
      <c r="A99" s="375"/>
      <c r="B99" s="409"/>
      <c r="C99" s="410" t="s">
        <v>1887</v>
      </c>
      <c r="D99" s="408">
        <v>1</v>
      </c>
      <c r="E99" s="383">
        <f>H99*$H$89</f>
        <v>0</v>
      </c>
      <c r="F99" s="407">
        <f>D99*E99</f>
        <v>0</v>
      </c>
      <c r="G99" s="381"/>
      <c r="H99" s="380">
        <v>0</v>
      </c>
    </row>
    <row r="100" spans="1:8" ht="13.5">
      <c r="A100" s="375"/>
      <c r="B100" s="409"/>
      <c r="C100" s="410" t="s">
        <v>1886</v>
      </c>
      <c r="D100" s="408">
        <v>1</v>
      </c>
      <c r="E100" s="383">
        <f>H100*$H$89</f>
        <v>0</v>
      </c>
      <c r="F100" s="407">
        <f>D100*E100</f>
        <v>0</v>
      </c>
      <c r="G100" s="381"/>
      <c r="H100" s="380">
        <v>0</v>
      </c>
    </row>
    <row r="101" spans="1:8" ht="13.5">
      <c r="A101" s="375"/>
      <c r="B101" s="409"/>
      <c r="C101" s="385" t="s">
        <v>1885</v>
      </c>
      <c r="D101" s="408">
        <v>150</v>
      </c>
      <c r="E101" s="383">
        <f>H101*$H$89</f>
        <v>0</v>
      </c>
      <c r="F101" s="407">
        <f>D101*E101</f>
        <v>0</v>
      </c>
      <c r="G101" s="381"/>
      <c r="H101" s="380">
        <v>0</v>
      </c>
    </row>
    <row r="102" spans="1:8" ht="13.5">
      <c r="A102" s="375"/>
      <c r="B102" s="409"/>
      <c r="C102" s="385" t="s">
        <v>1884</v>
      </c>
      <c r="D102" s="408">
        <v>250</v>
      </c>
      <c r="E102" s="383">
        <f>H102*$H$89</f>
        <v>0</v>
      </c>
      <c r="F102" s="407">
        <f>D102*E102</f>
        <v>0</v>
      </c>
      <c r="G102" s="381"/>
      <c r="H102" s="380">
        <v>0</v>
      </c>
    </row>
    <row r="103" spans="1:8" ht="13.5">
      <c r="A103" s="375"/>
      <c r="B103" s="404"/>
      <c r="C103" s="385" t="s">
        <v>1883</v>
      </c>
      <c r="D103" s="408">
        <v>35</v>
      </c>
      <c r="E103" s="383">
        <f>H103*$H$89</f>
        <v>0</v>
      </c>
      <c r="F103" s="407">
        <f>D103*E103</f>
        <v>0</v>
      </c>
      <c r="G103" s="381"/>
      <c r="H103" s="380">
        <v>0</v>
      </c>
    </row>
    <row r="104" spans="1:8" ht="13.5">
      <c r="A104" s="375"/>
      <c r="B104" s="404"/>
      <c r="C104" s="385" t="s">
        <v>1882</v>
      </c>
      <c r="D104" s="408">
        <v>7</v>
      </c>
      <c r="E104" s="383">
        <f>H104*$H$89</f>
        <v>0</v>
      </c>
      <c r="F104" s="407">
        <f>D104*E104</f>
        <v>0</v>
      </c>
      <c r="G104" s="381"/>
      <c r="H104" s="380">
        <v>0</v>
      </c>
    </row>
    <row r="105" spans="1:8" ht="13.5">
      <c r="A105" s="375"/>
      <c r="B105" s="404"/>
      <c r="C105" s="385" t="s">
        <v>1881</v>
      </c>
      <c r="D105" s="408">
        <v>1</v>
      </c>
      <c r="E105" s="383">
        <f>H105*$H$89</f>
        <v>0</v>
      </c>
      <c r="F105" s="407">
        <f>D105*E105</f>
        <v>0</v>
      </c>
      <c r="G105" s="381"/>
      <c r="H105" s="380">
        <v>0</v>
      </c>
    </row>
    <row r="106" spans="1:8" ht="13.5">
      <c r="A106" s="375"/>
      <c r="B106" s="404"/>
      <c r="C106" s="385" t="s">
        <v>1880</v>
      </c>
      <c r="D106" s="408">
        <v>400</v>
      </c>
      <c r="E106" s="383">
        <f>H106*$H$89</f>
        <v>0</v>
      </c>
      <c r="F106" s="407">
        <f>D106*E106</f>
        <v>0</v>
      </c>
      <c r="G106" s="381"/>
      <c r="H106" s="380">
        <v>0</v>
      </c>
    </row>
    <row r="107" spans="1:8" ht="15" thickBot="1">
      <c r="A107" s="400"/>
      <c r="B107" s="399"/>
      <c r="C107" s="398" t="s">
        <v>1830</v>
      </c>
      <c r="D107" s="378"/>
      <c r="E107" s="378"/>
      <c r="F107" s="377">
        <f>SUM(F90:F106)</f>
        <v>0</v>
      </c>
      <c r="G107" s="376"/>
      <c r="H107" s="376"/>
    </row>
    <row r="108" spans="1:8" ht="13.5">
      <c r="A108" s="375"/>
      <c r="B108" s="381" t="s">
        <v>1479</v>
      </c>
      <c r="C108" s="381"/>
      <c r="D108" s="381"/>
      <c r="E108" s="381"/>
      <c r="F108" s="381"/>
      <c r="G108" s="381"/>
      <c r="H108" s="381"/>
    </row>
    <row r="109" spans="1:8" ht="13.5">
      <c r="A109" s="375"/>
      <c r="B109" s="381"/>
      <c r="C109" s="381"/>
      <c r="D109" s="381"/>
      <c r="E109" s="381"/>
      <c r="F109" s="381"/>
      <c r="G109" s="381"/>
      <c r="H109" s="381"/>
    </row>
    <row r="110" spans="1:8" ht="13.5">
      <c r="A110" s="375"/>
      <c r="B110" s="381"/>
      <c r="C110" s="381"/>
      <c r="D110" s="381"/>
      <c r="E110" s="381"/>
      <c r="F110" s="381"/>
      <c r="G110" s="381"/>
      <c r="H110" s="381"/>
    </row>
    <row r="111" spans="1:8" ht="15" thickBot="1">
      <c r="A111" s="406"/>
      <c r="B111" s="394" t="s">
        <v>1879</v>
      </c>
      <c r="C111" s="394"/>
      <c r="D111" s="393"/>
      <c r="E111" s="392"/>
      <c r="F111" s="392"/>
      <c r="G111" s="391"/>
      <c r="H111" s="391"/>
    </row>
    <row r="112" spans="1:8" ht="15" thickBot="1">
      <c r="A112" s="405"/>
      <c r="B112" s="390" t="s">
        <v>1838</v>
      </c>
      <c r="C112" s="388" t="s">
        <v>1837</v>
      </c>
      <c r="D112" s="390" t="s">
        <v>1836</v>
      </c>
      <c r="E112" s="388" t="s">
        <v>1835</v>
      </c>
      <c r="F112" s="387" t="s">
        <v>1635</v>
      </c>
      <c r="G112" s="376"/>
      <c r="H112" s="386">
        <v>1</v>
      </c>
    </row>
    <row r="113" spans="1:8" ht="13.5">
      <c r="A113" s="405"/>
      <c r="B113" s="404"/>
      <c r="C113" s="403" t="s">
        <v>1878</v>
      </c>
      <c r="D113" s="402">
        <v>120</v>
      </c>
      <c r="E113" s="383">
        <f>H113*$H$89</f>
        <v>0</v>
      </c>
      <c r="F113" s="382">
        <f>D113*E113</f>
        <v>0</v>
      </c>
      <c r="G113" s="401"/>
      <c r="H113" s="380">
        <v>0</v>
      </c>
    </row>
    <row r="114" spans="1:8" ht="13.5">
      <c r="A114" s="405"/>
      <c r="B114" s="404"/>
      <c r="C114" s="403" t="s">
        <v>1877</v>
      </c>
      <c r="D114" s="402">
        <v>90</v>
      </c>
      <c r="E114" s="383">
        <f>H114*$H$89</f>
        <v>0</v>
      </c>
      <c r="F114" s="382">
        <f>D114*E114</f>
        <v>0</v>
      </c>
      <c r="G114" s="401"/>
      <c r="H114" s="380">
        <v>0</v>
      </c>
    </row>
    <row r="115" spans="1:8" ht="13.5">
      <c r="A115" s="405"/>
      <c r="B115" s="404"/>
      <c r="C115" s="403" t="s">
        <v>1876</v>
      </c>
      <c r="D115" s="402">
        <v>910</v>
      </c>
      <c r="E115" s="383">
        <f>H115*$H$89</f>
        <v>0</v>
      </c>
      <c r="F115" s="382">
        <f>D115*E115</f>
        <v>0</v>
      </c>
      <c r="G115" s="401"/>
      <c r="H115" s="380">
        <v>0</v>
      </c>
    </row>
    <row r="116" spans="1:8" ht="13.5">
      <c r="A116" s="405"/>
      <c r="B116" s="404"/>
      <c r="C116" s="403" t="s">
        <v>1875</v>
      </c>
      <c r="D116" s="402">
        <v>890</v>
      </c>
      <c r="E116" s="383">
        <f>H116*$H$89</f>
        <v>0</v>
      </c>
      <c r="F116" s="382">
        <f>D116*E116</f>
        <v>0</v>
      </c>
      <c r="G116" s="401"/>
      <c r="H116" s="380">
        <v>0</v>
      </c>
    </row>
    <row r="117" spans="1:8" ht="13.5">
      <c r="A117" s="405"/>
      <c r="B117" s="404"/>
      <c r="C117" s="403" t="s">
        <v>1874</v>
      </c>
      <c r="D117" s="402">
        <v>210</v>
      </c>
      <c r="E117" s="383">
        <f>H117*$H$89</f>
        <v>0</v>
      </c>
      <c r="F117" s="382">
        <f>D117*E117</f>
        <v>0</v>
      </c>
      <c r="G117" s="401"/>
      <c r="H117" s="380">
        <v>0</v>
      </c>
    </row>
    <row r="118" spans="1:8" ht="13.5">
      <c r="A118" s="405"/>
      <c r="B118" s="404"/>
      <c r="C118" s="403" t="s">
        <v>1873</v>
      </c>
      <c r="D118" s="402">
        <v>40</v>
      </c>
      <c r="E118" s="383">
        <f>H118*$H$89</f>
        <v>0</v>
      </c>
      <c r="F118" s="382">
        <f>D118*E118</f>
        <v>0</v>
      </c>
      <c r="G118" s="401"/>
      <c r="H118" s="380">
        <v>0</v>
      </c>
    </row>
    <row r="119" spans="1:8" ht="13.5">
      <c r="A119" s="405"/>
      <c r="B119" s="404"/>
      <c r="C119" s="403" t="s">
        <v>1872</v>
      </c>
      <c r="D119" s="402">
        <v>40</v>
      </c>
      <c r="E119" s="383">
        <f>H119*$H$89</f>
        <v>0</v>
      </c>
      <c r="F119" s="382">
        <f>D119*E119</f>
        <v>0</v>
      </c>
      <c r="G119" s="401"/>
      <c r="H119" s="380">
        <v>0</v>
      </c>
    </row>
    <row r="120" spans="1:8" ht="13.5">
      <c r="A120" s="405"/>
      <c r="B120" s="404"/>
      <c r="C120" s="403" t="s">
        <v>1871</v>
      </c>
      <c r="D120" s="402">
        <v>45</v>
      </c>
      <c r="E120" s="383">
        <f>H120*$H$89</f>
        <v>0</v>
      </c>
      <c r="F120" s="382">
        <f>D120*E120</f>
        <v>0</v>
      </c>
      <c r="G120" s="401"/>
      <c r="H120" s="380">
        <v>0</v>
      </c>
    </row>
    <row r="121" spans="1:8" ht="13.5">
      <c r="A121" s="405"/>
      <c r="B121" s="404"/>
      <c r="C121" s="403" t="s">
        <v>1870</v>
      </c>
      <c r="D121" s="402">
        <v>5</v>
      </c>
      <c r="E121" s="383">
        <f>H121*$H$89</f>
        <v>0</v>
      </c>
      <c r="F121" s="382">
        <f>D121*E121</f>
        <v>0</v>
      </c>
      <c r="G121" s="401"/>
      <c r="H121" s="380">
        <v>0</v>
      </c>
    </row>
    <row r="122" spans="1:8" ht="13.5">
      <c r="A122" s="405"/>
      <c r="B122" s="404" t="s">
        <v>1479</v>
      </c>
      <c r="C122" s="403" t="s">
        <v>1869</v>
      </c>
      <c r="D122" s="402">
        <v>370</v>
      </c>
      <c r="E122" s="383">
        <f>H122*$H$89</f>
        <v>0</v>
      </c>
      <c r="F122" s="382">
        <f>D122*E122</f>
        <v>0</v>
      </c>
      <c r="G122" s="401"/>
      <c r="H122" s="380">
        <v>0</v>
      </c>
    </row>
    <row r="123" spans="1:8" ht="13.5">
      <c r="A123" s="405"/>
      <c r="B123" s="404"/>
      <c r="C123" s="403" t="s">
        <v>1868</v>
      </c>
      <c r="D123" s="402">
        <v>180</v>
      </c>
      <c r="E123" s="383">
        <f>H123*$H$89</f>
        <v>0</v>
      </c>
      <c r="F123" s="382">
        <f>D123*E123</f>
        <v>0</v>
      </c>
      <c r="G123" s="401"/>
      <c r="H123" s="380">
        <v>0</v>
      </c>
    </row>
    <row r="124" spans="1:8" ht="13.5">
      <c r="A124" s="405"/>
      <c r="B124" s="404"/>
      <c r="C124" s="403" t="s">
        <v>1867</v>
      </c>
      <c r="D124" s="402">
        <v>15</v>
      </c>
      <c r="E124" s="383">
        <f>H124*$H$89</f>
        <v>0</v>
      </c>
      <c r="F124" s="382">
        <f>D124*E124</f>
        <v>0</v>
      </c>
      <c r="G124" s="401"/>
      <c r="H124" s="380">
        <v>0</v>
      </c>
    </row>
    <row r="125" spans="1:8" ht="15" thickBot="1">
      <c r="A125" s="400"/>
      <c r="B125" s="399"/>
      <c r="C125" s="398" t="s">
        <v>1830</v>
      </c>
      <c r="D125" s="378"/>
      <c r="E125" s="378"/>
      <c r="F125" s="377">
        <f>SUM(F113:F124)</f>
        <v>0</v>
      </c>
      <c r="G125" s="376"/>
      <c r="H125" s="376"/>
    </row>
    <row r="126" spans="1:8" ht="13.5">
      <c r="A126" s="375"/>
      <c r="B126" s="381"/>
      <c r="C126" s="381"/>
      <c r="D126" s="381"/>
      <c r="E126" s="381"/>
      <c r="F126" s="381"/>
      <c r="G126" s="381"/>
      <c r="H126" s="381"/>
    </row>
    <row r="127" spans="1:8" ht="15" thickBot="1">
      <c r="A127" s="375"/>
      <c r="B127" s="394" t="s">
        <v>1866</v>
      </c>
      <c r="C127" s="394"/>
      <c r="D127" s="393"/>
      <c r="E127" s="392"/>
      <c r="F127" s="392"/>
      <c r="G127" s="391"/>
      <c r="H127" s="391"/>
    </row>
    <row r="128" spans="1:8" ht="15" thickBot="1">
      <c r="A128" s="375"/>
      <c r="B128" s="390" t="s">
        <v>1838</v>
      </c>
      <c r="C128" s="388" t="s">
        <v>1837</v>
      </c>
      <c r="D128" s="389" t="s">
        <v>1836</v>
      </c>
      <c r="E128" s="388" t="s">
        <v>1835</v>
      </c>
      <c r="F128" s="387" t="s">
        <v>1635</v>
      </c>
      <c r="G128" s="376"/>
      <c r="H128" s="386">
        <v>1</v>
      </c>
    </row>
    <row r="129" spans="1:8" ht="13.5">
      <c r="A129" s="375"/>
      <c r="B129" s="375"/>
      <c r="C129" s="385" t="s">
        <v>1865</v>
      </c>
      <c r="D129" s="384"/>
      <c r="E129" s="383"/>
      <c r="F129" s="382"/>
      <c r="G129" s="381"/>
      <c r="H129" s="380"/>
    </row>
    <row r="130" spans="1:8" ht="13.5">
      <c r="A130" s="375"/>
      <c r="B130" s="375"/>
      <c r="C130" s="385" t="s">
        <v>1864</v>
      </c>
      <c r="D130" s="384">
        <v>1</v>
      </c>
      <c r="E130" s="383">
        <f>H130*$H$89</f>
        <v>0</v>
      </c>
      <c r="F130" s="382">
        <f>D130*E130</f>
        <v>0</v>
      </c>
      <c r="G130" s="381"/>
      <c r="H130" s="380">
        <v>0</v>
      </c>
    </row>
    <row r="131" spans="1:8" ht="13.5">
      <c r="A131" s="375"/>
      <c r="B131" s="375"/>
      <c r="C131" s="385" t="s">
        <v>1863</v>
      </c>
      <c r="D131" s="384">
        <v>3</v>
      </c>
      <c r="E131" s="383">
        <f>H131*$H$89</f>
        <v>0</v>
      </c>
      <c r="F131" s="382">
        <f>D131*E131</f>
        <v>0</v>
      </c>
      <c r="G131" s="381"/>
      <c r="H131" s="380">
        <v>0</v>
      </c>
    </row>
    <row r="132" spans="1:8" ht="13.5">
      <c r="A132" s="375"/>
      <c r="B132" s="375"/>
      <c r="C132" s="385" t="s">
        <v>1862</v>
      </c>
      <c r="D132" s="384">
        <v>100</v>
      </c>
      <c r="E132" s="383">
        <f>H132*$H$89</f>
        <v>0</v>
      </c>
      <c r="F132" s="382">
        <f>D132*E132</f>
        <v>0</v>
      </c>
      <c r="G132" s="381"/>
      <c r="H132" s="380">
        <v>0</v>
      </c>
    </row>
    <row r="133" spans="1:8" ht="13.5">
      <c r="A133" s="375"/>
      <c r="B133" s="375"/>
      <c r="C133" s="397" t="s">
        <v>1861</v>
      </c>
      <c r="D133" s="395">
        <v>100</v>
      </c>
      <c r="E133" s="383">
        <f>H133*$H$89</f>
        <v>0</v>
      </c>
      <c r="F133" s="382">
        <f>D133*E133</f>
        <v>0</v>
      </c>
      <c r="G133" s="381"/>
      <c r="H133" s="380">
        <v>0</v>
      </c>
    </row>
    <row r="134" spans="1:8" ht="13.5">
      <c r="A134" s="375"/>
      <c r="B134" s="375"/>
      <c r="C134" s="397" t="s">
        <v>1860</v>
      </c>
      <c r="D134" s="395">
        <v>1</v>
      </c>
      <c r="E134" s="383">
        <f>H134*$H$89</f>
        <v>0</v>
      </c>
      <c r="F134" s="382">
        <f>D134*E134</f>
        <v>0</v>
      </c>
      <c r="G134" s="381"/>
      <c r="H134" s="380">
        <v>0</v>
      </c>
    </row>
    <row r="135" spans="1:8" ht="13.5">
      <c r="A135" s="375"/>
      <c r="B135" s="375"/>
      <c r="C135" s="396"/>
      <c r="D135" s="395"/>
      <c r="E135" s="383"/>
      <c r="F135" s="382"/>
      <c r="G135" s="381"/>
      <c r="H135" s="380"/>
    </row>
    <row r="136" spans="1:8" ht="13.5">
      <c r="A136" s="375"/>
      <c r="B136" s="375"/>
      <c r="C136" s="396" t="s">
        <v>1859</v>
      </c>
      <c r="D136" s="395"/>
      <c r="E136" s="383"/>
      <c r="F136" s="382"/>
      <c r="G136" s="381"/>
      <c r="H136" s="380"/>
    </row>
    <row r="137" spans="1:8" ht="13.5">
      <c r="A137" s="375"/>
      <c r="B137" s="375"/>
      <c r="C137" s="396" t="s">
        <v>1858</v>
      </c>
      <c r="D137" s="395">
        <v>1</v>
      </c>
      <c r="E137" s="383">
        <f>H137*$H$89</f>
        <v>0</v>
      </c>
      <c r="F137" s="382">
        <f>D137*E137</f>
        <v>0</v>
      </c>
      <c r="G137" s="381"/>
      <c r="H137" s="380">
        <v>0</v>
      </c>
    </row>
    <row r="138" spans="1:8" ht="13.5">
      <c r="A138" s="375"/>
      <c r="B138" s="375"/>
      <c r="C138" s="396" t="s">
        <v>1857</v>
      </c>
      <c r="D138" s="395">
        <v>1</v>
      </c>
      <c r="E138" s="383">
        <f>H138*$H$89</f>
        <v>0</v>
      </c>
      <c r="F138" s="382">
        <f>D138*E138</f>
        <v>0</v>
      </c>
      <c r="G138" s="381"/>
      <c r="H138" s="380">
        <v>0</v>
      </c>
    </row>
    <row r="139" spans="1:8" ht="13.5">
      <c r="A139" s="375"/>
      <c r="B139" s="375"/>
      <c r="C139" s="396" t="s">
        <v>1856</v>
      </c>
      <c r="D139" s="395">
        <v>16</v>
      </c>
      <c r="E139" s="383">
        <f>H139*$H$89</f>
        <v>0</v>
      </c>
      <c r="F139" s="382">
        <f>D139*E139</f>
        <v>0</v>
      </c>
      <c r="G139" s="381"/>
      <c r="H139" s="380">
        <v>0</v>
      </c>
    </row>
    <row r="140" spans="1:8" ht="13.5">
      <c r="A140" s="375"/>
      <c r="B140" s="375"/>
      <c r="C140" s="396" t="s">
        <v>1855</v>
      </c>
      <c r="D140" s="395">
        <v>1</v>
      </c>
      <c r="E140" s="383">
        <f>H140*$H$89</f>
        <v>0</v>
      </c>
      <c r="F140" s="382">
        <f>D140*E140</f>
        <v>0</v>
      </c>
      <c r="G140" s="381"/>
      <c r="H140" s="380">
        <v>0</v>
      </c>
    </row>
    <row r="141" spans="1:8" ht="13.5">
      <c r="A141" s="375"/>
      <c r="B141" s="375"/>
      <c r="C141" s="396" t="s">
        <v>1854</v>
      </c>
      <c r="D141" s="395">
        <v>1</v>
      </c>
      <c r="E141" s="383">
        <f>H141*$H$89</f>
        <v>0</v>
      </c>
      <c r="F141" s="382">
        <f>D141*E141</f>
        <v>0</v>
      </c>
      <c r="G141" s="381"/>
      <c r="H141" s="380">
        <v>0</v>
      </c>
    </row>
    <row r="142" spans="1:8" ht="13.5">
      <c r="A142" s="375"/>
      <c r="B142" s="375"/>
      <c r="C142" s="396" t="s">
        <v>1853</v>
      </c>
      <c r="D142" s="395">
        <v>190</v>
      </c>
      <c r="E142" s="383">
        <f>H142*$H$89</f>
        <v>0</v>
      </c>
      <c r="F142" s="382">
        <f>D142*E142</f>
        <v>0</v>
      </c>
      <c r="G142" s="381"/>
      <c r="H142" s="380">
        <v>0</v>
      </c>
    </row>
    <row r="143" spans="1:8" ht="13.5">
      <c r="A143" s="375"/>
      <c r="B143" s="375"/>
      <c r="C143" s="396" t="s">
        <v>1852</v>
      </c>
      <c r="D143" s="395">
        <v>6</v>
      </c>
      <c r="E143" s="383">
        <v>0</v>
      </c>
      <c r="F143" s="382">
        <f>D143*E143</f>
        <v>0</v>
      </c>
      <c r="G143" s="381"/>
      <c r="H143" s="380">
        <v>0</v>
      </c>
    </row>
    <row r="144" spans="1:8" ht="13.5">
      <c r="A144" s="375"/>
      <c r="B144" s="375"/>
      <c r="C144" s="396"/>
      <c r="D144" s="395"/>
      <c r="E144" s="383"/>
      <c r="F144" s="382"/>
      <c r="G144" s="381"/>
      <c r="H144" s="380"/>
    </row>
    <row r="145" spans="1:8" ht="13.5">
      <c r="A145" s="375"/>
      <c r="B145" s="375"/>
      <c r="C145" s="396" t="s">
        <v>81</v>
      </c>
      <c r="D145" s="395"/>
      <c r="E145" s="383"/>
      <c r="F145" s="382"/>
      <c r="G145" s="381"/>
      <c r="H145" s="380"/>
    </row>
    <row r="146" spans="1:8" ht="13.5">
      <c r="A146" s="375"/>
      <c r="B146" s="375"/>
      <c r="C146" s="396" t="s">
        <v>1851</v>
      </c>
      <c r="D146" s="395">
        <v>90</v>
      </c>
      <c r="E146" s="383">
        <f>H146*$H$89</f>
        <v>0</v>
      </c>
      <c r="F146" s="382">
        <f>D146*E146</f>
        <v>0</v>
      </c>
      <c r="G146" s="381"/>
      <c r="H146" s="380">
        <v>0</v>
      </c>
    </row>
    <row r="147" spans="1:8" ht="13.5">
      <c r="A147" s="375"/>
      <c r="B147" s="375"/>
      <c r="C147" s="396" t="s">
        <v>1850</v>
      </c>
      <c r="D147" s="395">
        <v>1</v>
      </c>
      <c r="E147" s="383">
        <f>H147*$H$89</f>
        <v>0</v>
      </c>
      <c r="F147" s="382">
        <f>D147*E147</f>
        <v>0</v>
      </c>
      <c r="G147" s="381"/>
      <c r="H147" s="380">
        <v>0</v>
      </c>
    </row>
    <row r="148" spans="1:8" ht="15" thickBot="1">
      <c r="A148" s="375"/>
      <c r="B148" s="375"/>
      <c r="C148" s="379" t="s">
        <v>1830</v>
      </c>
      <c r="D148" s="378"/>
      <c r="E148" s="378"/>
      <c r="F148" s="377">
        <f>SUM(F129:F142)</f>
        <v>0</v>
      </c>
      <c r="G148" s="376"/>
      <c r="H148" s="376"/>
    </row>
    <row r="149" spans="1:8" ht="13.5">
      <c r="A149" s="375"/>
      <c r="B149" s="381"/>
      <c r="C149" s="381"/>
      <c r="D149" s="381"/>
      <c r="E149" s="381"/>
      <c r="F149" s="381"/>
      <c r="G149" s="381"/>
      <c r="H149" s="381"/>
    </row>
    <row r="150" spans="1:8" ht="15" thickBot="1">
      <c r="A150" s="375"/>
      <c r="B150" s="394" t="s">
        <v>1849</v>
      </c>
      <c r="C150" s="394"/>
      <c r="D150" s="393"/>
      <c r="E150" s="392"/>
      <c r="F150" s="392"/>
      <c r="G150" s="391"/>
      <c r="H150" s="391"/>
    </row>
    <row r="151" spans="1:8" ht="15" thickBot="1">
      <c r="A151" s="375"/>
      <c r="B151" s="390" t="s">
        <v>1838</v>
      </c>
      <c r="C151" s="388" t="s">
        <v>1837</v>
      </c>
      <c r="D151" s="389" t="s">
        <v>1836</v>
      </c>
      <c r="E151" s="388" t="s">
        <v>1835</v>
      </c>
      <c r="F151" s="387" t="s">
        <v>1635</v>
      </c>
      <c r="G151" s="376"/>
      <c r="H151" s="386">
        <v>1</v>
      </c>
    </row>
    <row r="152" spans="1:8" ht="13.5">
      <c r="A152" s="375"/>
      <c r="B152" s="375"/>
      <c r="C152" s="385" t="s">
        <v>1848</v>
      </c>
      <c r="D152" s="384">
        <v>200</v>
      </c>
      <c r="E152" s="383">
        <f>H152*$H$89</f>
        <v>0</v>
      </c>
      <c r="F152" s="382">
        <f>D152*E152</f>
        <v>0</v>
      </c>
      <c r="G152" s="381"/>
      <c r="H152" s="380">
        <v>0</v>
      </c>
    </row>
    <row r="153" spans="1:8" ht="13.5">
      <c r="A153" s="375"/>
      <c r="B153" s="375"/>
      <c r="C153" s="385" t="s">
        <v>1847</v>
      </c>
      <c r="D153" s="384">
        <v>200</v>
      </c>
      <c r="E153" s="383">
        <f>H153*$H$89</f>
        <v>0</v>
      </c>
      <c r="F153" s="382">
        <f>D153*E153</f>
        <v>0</v>
      </c>
      <c r="G153" s="381"/>
      <c r="H153" s="380">
        <v>0</v>
      </c>
    </row>
    <row r="154" spans="1:8" ht="13.5">
      <c r="A154" s="375"/>
      <c r="B154" s="375"/>
      <c r="C154" s="385" t="s">
        <v>1846</v>
      </c>
      <c r="D154" s="384">
        <v>50</v>
      </c>
      <c r="E154" s="383">
        <f>H154*$H$89</f>
        <v>0</v>
      </c>
      <c r="F154" s="382">
        <f>D154*E154</f>
        <v>0</v>
      </c>
      <c r="G154" s="381"/>
      <c r="H154" s="380">
        <v>0</v>
      </c>
    </row>
    <row r="155" spans="1:8" ht="13.5">
      <c r="A155" s="375"/>
      <c r="B155" s="375"/>
      <c r="C155" s="385" t="s">
        <v>1845</v>
      </c>
      <c r="D155" s="384">
        <v>10</v>
      </c>
      <c r="E155" s="383">
        <f>H155*$H$89</f>
        <v>0</v>
      </c>
      <c r="F155" s="382">
        <f>D155*E155</f>
        <v>0</v>
      </c>
      <c r="G155" s="381"/>
      <c r="H155" s="380">
        <v>0</v>
      </c>
    </row>
    <row r="156" spans="1:8" ht="13.5">
      <c r="A156" s="375"/>
      <c r="B156" s="375"/>
      <c r="C156" s="385" t="s">
        <v>1844</v>
      </c>
      <c r="D156" s="384">
        <v>50</v>
      </c>
      <c r="E156" s="383">
        <f>H156*$H$89</f>
        <v>0</v>
      </c>
      <c r="F156" s="382">
        <f>D156*E156</f>
        <v>0</v>
      </c>
      <c r="G156" s="381"/>
      <c r="H156" s="380">
        <v>0</v>
      </c>
    </row>
    <row r="157" spans="1:8" ht="13.5">
      <c r="A157" s="375"/>
      <c r="B157" s="375"/>
      <c r="C157" s="385" t="s">
        <v>1843</v>
      </c>
      <c r="D157" s="384">
        <v>120</v>
      </c>
      <c r="E157" s="383">
        <f>H157*$H$89</f>
        <v>0</v>
      </c>
      <c r="F157" s="382">
        <f>D157*E157</f>
        <v>0</v>
      </c>
      <c r="G157" s="381"/>
      <c r="H157" s="380">
        <v>0</v>
      </c>
    </row>
    <row r="158" spans="1:8" ht="13.5">
      <c r="A158" s="375"/>
      <c r="B158" s="375"/>
      <c r="C158" s="385" t="s">
        <v>1842</v>
      </c>
      <c r="D158" s="384">
        <v>30</v>
      </c>
      <c r="E158" s="383">
        <f>H158*$H$89</f>
        <v>0</v>
      </c>
      <c r="F158" s="382">
        <f>D158*E158</f>
        <v>0</v>
      </c>
      <c r="G158" s="381"/>
      <c r="H158" s="380">
        <v>0</v>
      </c>
    </row>
    <row r="159" spans="1:8" ht="13.5">
      <c r="A159" s="375"/>
      <c r="B159" s="375"/>
      <c r="C159" s="385" t="s">
        <v>1841</v>
      </c>
      <c r="D159" s="384">
        <v>10</v>
      </c>
      <c r="E159" s="383">
        <f>H159*$H$89</f>
        <v>0</v>
      </c>
      <c r="F159" s="382">
        <f>D159*E159</f>
        <v>0</v>
      </c>
      <c r="G159" s="381"/>
      <c r="H159" s="380">
        <v>0</v>
      </c>
    </row>
    <row r="160" spans="1:8" ht="13.5">
      <c r="A160" s="375"/>
      <c r="B160" s="375"/>
      <c r="C160" s="385" t="s">
        <v>1840</v>
      </c>
      <c r="D160" s="384">
        <v>10</v>
      </c>
      <c r="E160" s="383">
        <f>H160*$H$89</f>
        <v>0</v>
      </c>
      <c r="F160" s="382">
        <f>D160*E160</f>
        <v>0</v>
      </c>
      <c r="G160" s="381"/>
      <c r="H160" s="380">
        <v>0</v>
      </c>
    </row>
    <row r="161" spans="1:8" ht="15" thickBot="1">
      <c r="A161" s="375"/>
      <c r="B161" s="375"/>
      <c r="C161" s="379" t="s">
        <v>1830</v>
      </c>
      <c r="D161" s="378"/>
      <c r="E161" s="378"/>
      <c r="F161" s="377">
        <f>SUM(F152:F160)</f>
        <v>0</v>
      </c>
      <c r="G161" s="376"/>
      <c r="H161" s="376"/>
    </row>
    <row r="162" spans="1:8" ht="13.5">
      <c r="A162" s="375"/>
      <c r="B162" s="381"/>
      <c r="C162" s="381"/>
      <c r="D162" s="381"/>
      <c r="E162" s="381"/>
      <c r="F162" s="381"/>
      <c r="G162" s="381"/>
      <c r="H162" s="381"/>
    </row>
    <row r="163" spans="1:8" ht="15" thickBot="1">
      <c r="A163" s="375"/>
      <c r="B163" s="394" t="s">
        <v>1839</v>
      </c>
      <c r="C163" s="394"/>
      <c r="D163" s="393"/>
      <c r="E163" s="392"/>
      <c r="F163" s="392"/>
      <c r="G163" s="391"/>
      <c r="H163" s="391"/>
    </row>
    <row r="164" spans="1:8" ht="15" thickBot="1">
      <c r="A164" s="375"/>
      <c r="B164" s="390" t="s">
        <v>1838</v>
      </c>
      <c r="C164" s="388" t="s">
        <v>1837</v>
      </c>
      <c r="D164" s="389" t="s">
        <v>1836</v>
      </c>
      <c r="E164" s="388" t="s">
        <v>1835</v>
      </c>
      <c r="F164" s="387" t="s">
        <v>1635</v>
      </c>
      <c r="G164" s="376"/>
      <c r="H164" s="386">
        <v>1</v>
      </c>
    </row>
    <row r="165" spans="1:8" ht="13.5">
      <c r="A165" s="375"/>
      <c r="B165" s="375"/>
      <c r="C165" s="385" t="s">
        <v>1834</v>
      </c>
      <c r="D165" s="384">
        <v>120</v>
      </c>
      <c r="E165" s="383">
        <f>H165*$H$89</f>
        <v>0</v>
      </c>
      <c r="F165" s="382">
        <f>D165*E165</f>
        <v>0</v>
      </c>
      <c r="G165" s="381"/>
      <c r="H165" s="380">
        <v>0</v>
      </c>
    </row>
    <row r="166" spans="1:8" ht="13.5">
      <c r="A166" s="375"/>
      <c r="B166" s="375"/>
      <c r="C166" s="385" t="s">
        <v>1833</v>
      </c>
      <c r="D166" s="384">
        <v>50</v>
      </c>
      <c r="E166" s="383">
        <f>H166*$H$89</f>
        <v>0</v>
      </c>
      <c r="F166" s="382">
        <f>D166*E166</f>
        <v>0</v>
      </c>
      <c r="G166" s="381"/>
      <c r="H166" s="380">
        <v>0</v>
      </c>
    </row>
    <row r="167" spans="1:8" ht="13.5">
      <c r="A167" s="375"/>
      <c r="B167" s="375"/>
      <c r="C167" s="385" t="s">
        <v>1832</v>
      </c>
      <c r="D167" s="384">
        <v>22</v>
      </c>
      <c r="E167" s="383">
        <f>H167*$H$89</f>
        <v>0</v>
      </c>
      <c r="F167" s="382">
        <f>D167*E167</f>
        <v>0</v>
      </c>
      <c r="G167" s="381"/>
      <c r="H167" s="380">
        <v>0</v>
      </c>
    </row>
    <row r="168" spans="1:8" ht="13.5">
      <c r="A168" s="375"/>
      <c r="B168" s="375"/>
      <c r="C168" s="385" t="s">
        <v>1831</v>
      </c>
      <c r="D168" s="384">
        <v>1</v>
      </c>
      <c r="E168" s="383">
        <f>H168*$H$89</f>
        <v>0</v>
      </c>
      <c r="F168" s="382">
        <f>D168*E168</f>
        <v>0</v>
      </c>
      <c r="G168" s="381"/>
      <c r="H168" s="380">
        <v>0</v>
      </c>
    </row>
    <row r="169" spans="1:8" ht="15" thickBot="1">
      <c r="A169" s="375"/>
      <c r="B169" s="375"/>
      <c r="C169" s="379" t="s">
        <v>1830</v>
      </c>
      <c r="D169" s="378"/>
      <c r="E169" s="378"/>
      <c r="F169" s="377">
        <f>SUM(F165:F168)</f>
        <v>0</v>
      </c>
      <c r="G169" s="376"/>
      <c r="H169" s="376"/>
    </row>
    <row r="170" spans="1:8" ht="13.5">
      <c r="A170" s="375"/>
      <c r="B170" s="375"/>
      <c r="C170" s="375"/>
      <c r="D170" s="375"/>
      <c r="E170" s="375"/>
      <c r="F170" s="375"/>
      <c r="G170" s="375"/>
      <c r="H170" s="375"/>
    </row>
    <row r="171" ht="13.5">
      <c r="C171" s="373" t="s">
        <v>1829</v>
      </c>
    </row>
    <row r="172" ht="13.5">
      <c r="C172" s="373" t="s">
        <v>1828</v>
      </c>
    </row>
    <row r="175" ht="13.5">
      <c r="C175" s="374"/>
    </row>
  </sheetData>
  <mergeCells count="21">
    <mergeCell ref="B70:C70"/>
    <mergeCell ref="B111:C111"/>
    <mergeCell ref="B66:C66"/>
    <mergeCell ref="B67:C67"/>
    <mergeCell ref="B68:C68"/>
    <mergeCell ref="B3:C3"/>
    <mergeCell ref="B4:D5"/>
    <mergeCell ref="B6:C6"/>
    <mergeCell ref="B16:C16"/>
    <mergeCell ref="B30:C30"/>
    <mergeCell ref="B69:C69"/>
    <mergeCell ref="B64:C64"/>
    <mergeCell ref="B65:C65"/>
    <mergeCell ref="B127:C127"/>
    <mergeCell ref="B150:C150"/>
    <mergeCell ref="B163:C163"/>
    <mergeCell ref="B71:C71"/>
    <mergeCell ref="B72:C72"/>
    <mergeCell ref="B73:C73"/>
    <mergeCell ref="B86:C86"/>
    <mergeCell ref="B88:C88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9" customWidth="1"/>
    <col min="2" max="2" width="1.66796875" style="239" customWidth="1"/>
    <col min="3" max="4" width="5" style="239" customWidth="1"/>
    <col min="5" max="5" width="11.66015625" style="239" customWidth="1"/>
    <col min="6" max="6" width="9.16015625" style="239" customWidth="1"/>
    <col min="7" max="7" width="5" style="239" customWidth="1"/>
    <col min="8" max="8" width="77.83203125" style="239" customWidth="1"/>
    <col min="9" max="10" width="20" style="239" customWidth="1"/>
    <col min="11" max="11" width="1.66796875" style="239" customWidth="1"/>
  </cols>
  <sheetData>
    <row r="1" ht="37.5" customHeight="1"/>
    <row r="2" spans="2:1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13" customFormat="1" ht="45" customHeight="1">
      <c r="B3" s="243"/>
      <c r="C3" s="367" t="s">
        <v>1649</v>
      </c>
      <c r="D3" s="367"/>
      <c r="E3" s="367"/>
      <c r="F3" s="367"/>
      <c r="G3" s="367"/>
      <c r="H3" s="367"/>
      <c r="I3" s="367"/>
      <c r="J3" s="367"/>
      <c r="K3" s="244"/>
    </row>
    <row r="4" spans="2:11" ht="25.5" customHeight="1">
      <c r="B4" s="245"/>
      <c r="C4" s="371" t="s">
        <v>1650</v>
      </c>
      <c r="D4" s="371"/>
      <c r="E4" s="371"/>
      <c r="F4" s="371"/>
      <c r="G4" s="371"/>
      <c r="H4" s="371"/>
      <c r="I4" s="371"/>
      <c r="J4" s="371"/>
      <c r="K4" s="246"/>
    </row>
    <row r="5" spans="2:11" ht="5.25" customHeight="1">
      <c r="B5" s="245"/>
      <c r="C5" s="247"/>
      <c r="D5" s="247"/>
      <c r="E5" s="247"/>
      <c r="F5" s="247"/>
      <c r="G5" s="247"/>
      <c r="H5" s="247"/>
      <c r="I5" s="247"/>
      <c r="J5" s="247"/>
      <c r="K5" s="246"/>
    </row>
    <row r="6" spans="2:11" ht="15" customHeight="1">
      <c r="B6" s="245"/>
      <c r="C6" s="370" t="s">
        <v>1651</v>
      </c>
      <c r="D6" s="370"/>
      <c r="E6" s="370"/>
      <c r="F6" s="370"/>
      <c r="G6" s="370"/>
      <c r="H6" s="370"/>
      <c r="I6" s="370"/>
      <c r="J6" s="370"/>
      <c r="K6" s="246"/>
    </row>
    <row r="7" spans="2:11" ht="15" customHeight="1">
      <c r="B7" s="249"/>
      <c r="C7" s="370" t="s">
        <v>1652</v>
      </c>
      <c r="D7" s="370"/>
      <c r="E7" s="370"/>
      <c r="F7" s="370"/>
      <c r="G7" s="370"/>
      <c r="H7" s="370"/>
      <c r="I7" s="370"/>
      <c r="J7" s="370"/>
      <c r="K7" s="246"/>
    </row>
    <row r="8" spans="2:1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ht="15" customHeight="1">
      <c r="B9" s="249"/>
      <c r="C9" s="370" t="s">
        <v>1653</v>
      </c>
      <c r="D9" s="370"/>
      <c r="E9" s="370"/>
      <c r="F9" s="370"/>
      <c r="G9" s="370"/>
      <c r="H9" s="370"/>
      <c r="I9" s="370"/>
      <c r="J9" s="370"/>
      <c r="K9" s="246"/>
    </row>
    <row r="10" spans="2:11" ht="15" customHeight="1">
      <c r="B10" s="249"/>
      <c r="C10" s="248"/>
      <c r="D10" s="370" t="s">
        <v>1654</v>
      </c>
      <c r="E10" s="370"/>
      <c r="F10" s="370"/>
      <c r="G10" s="370"/>
      <c r="H10" s="370"/>
      <c r="I10" s="370"/>
      <c r="J10" s="370"/>
      <c r="K10" s="246"/>
    </row>
    <row r="11" spans="2:11" ht="15" customHeight="1">
      <c r="B11" s="249"/>
      <c r="C11" s="250"/>
      <c r="D11" s="370" t="s">
        <v>1655</v>
      </c>
      <c r="E11" s="370"/>
      <c r="F11" s="370"/>
      <c r="G11" s="370"/>
      <c r="H11" s="370"/>
      <c r="I11" s="370"/>
      <c r="J11" s="370"/>
      <c r="K11" s="246"/>
    </row>
    <row r="12" spans="2:11" ht="12.75" customHeight="1">
      <c r="B12" s="249"/>
      <c r="C12" s="250"/>
      <c r="D12" s="250"/>
      <c r="E12" s="250"/>
      <c r="F12" s="250"/>
      <c r="G12" s="250"/>
      <c r="H12" s="250"/>
      <c r="I12" s="250"/>
      <c r="J12" s="250"/>
      <c r="K12" s="246"/>
    </row>
    <row r="13" spans="2:11" ht="15" customHeight="1">
      <c r="B13" s="249"/>
      <c r="C13" s="250"/>
      <c r="D13" s="370" t="s">
        <v>1656</v>
      </c>
      <c r="E13" s="370"/>
      <c r="F13" s="370"/>
      <c r="G13" s="370"/>
      <c r="H13" s="370"/>
      <c r="I13" s="370"/>
      <c r="J13" s="370"/>
      <c r="K13" s="246"/>
    </row>
    <row r="14" spans="2:11" ht="15" customHeight="1">
      <c r="B14" s="249"/>
      <c r="C14" s="250"/>
      <c r="D14" s="370" t="s">
        <v>1657</v>
      </c>
      <c r="E14" s="370"/>
      <c r="F14" s="370"/>
      <c r="G14" s="370"/>
      <c r="H14" s="370"/>
      <c r="I14" s="370"/>
      <c r="J14" s="370"/>
      <c r="K14" s="246"/>
    </row>
    <row r="15" spans="2:11" ht="15" customHeight="1">
      <c r="B15" s="249"/>
      <c r="C15" s="250"/>
      <c r="D15" s="370" t="s">
        <v>1658</v>
      </c>
      <c r="E15" s="370"/>
      <c r="F15" s="370"/>
      <c r="G15" s="370"/>
      <c r="H15" s="370"/>
      <c r="I15" s="370"/>
      <c r="J15" s="370"/>
      <c r="K15" s="246"/>
    </row>
    <row r="16" spans="2:11" ht="15" customHeight="1">
      <c r="B16" s="249"/>
      <c r="C16" s="250"/>
      <c r="D16" s="250"/>
      <c r="E16" s="251" t="s">
        <v>81</v>
      </c>
      <c r="F16" s="370" t="s">
        <v>1659</v>
      </c>
      <c r="G16" s="370"/>
      <c r="H16" s="370"/>
      <c r="I16" s="370"/>
      <c r="J16" s="370"/>
      <c r="K16" s="246"/>
    </row>
    <row r="17" spans="2:11" ht="15" customHeight="1">
      <c r="B17" s="249"/>
      <c r="C17" s="250"/>
      <c r="D17" s="250"/>
      <c r="E17" s="251" t="s">
        <v>1660</v>
      </c>
      <c r="F17" s="370" t="s">
        <v>1661</v>
      </c>
      <c r="G17" s="370"/>
      <c r="H17" s="370"/>
      <c r="I17" s="370"/>
      <c r="J17" s="370"/>
      <c r="K17" s="246"/>
    </row>
    <row r="18" spans="2:11" ht="15" customHeight="1">
      <c r="B18" s="249"/>
      <c r="C18" s="250"/>
      <c r="D18" s="250"/>
      <c r="E18" s="251" t="s">
        <v>1662</v>
      </c>
      <c r="F18" s="370" t="s">
        <v>1663</v>
      </c>
      <c r="G18" s="370"/>
      <c r="H18" s="370"/>
      <c r="I18" s="370"/>
      <c r="J18" s="370"/>
      <c r="K18" s="246"/>
    </row>
    <row r="19" spans="2:11" ht="15" customHeight="1">
      <c r="B19" s="249"/>
      <c r="C19" s="250"/>
      <c r="D19" s="250"/>
      <c r="E19" s="251" t="s">
        <v>1664</v>
      </c>
      <c r="F19" s="370" t="s">
        <v>1665</v>
      </c>
      <c r="G19" s="370"/>
      <c r="H19" s="370"/>
      <c r="I19" s="370"/>
      <c r="J19" s="370"/>
      <c r="K19" s="246"/>
    </row>
    <row r="20" spans="2:11" ht="15" customHeight="1">
      <c r="B20" s="249"/>
      <c r="C20" s="250"/>
      <c r="D20" s="250"/>
      <c r="E20" s="251" t="s">
        <v>1380</v>
      </c>
      <c r="F20" s="370" t="s">
        <v>1381</v>
      </c>
      <c r="G20" s="370"/>
      <c r="H20" s="370"/>
      <c r="I20" s="370"/>
      <c r="J20" s="370"/>
      <c r="K20" s="246"/>
    </row>
    <row r="21" spans="2:11" ht="15" customHeight="1">
      <c r="B21" s="249"/>
      <c r="C21" s="250"/>
      <c r="D21" s="250"/>
      <c r="E21" s="251" t="s">
        <v>1666</v>
      </c>
      <c r="F21" s="370" t="s">
        <v>1667</v>
      </c>
      <c r="G21" s="370"/>
      <c r="H21" s="370"/>
      <c r="I21" s="370"/>
      <c r="J21" s="370"/>
      <c r="K21" s="246"/>
    </row>
    <row r="22" spans="2:11" ht="12.75" customHeight="1">
      <c r="B22" s="249"/>
      <c r="C22" s="250"/>
      <c r="D22" s="250"/>
      <c r="E22" s="250"/>
      <c r="F22" s="250"/>
      <c r="G22" s="250"/>
      <c r="H22" s="250"/>
      <c r="I22" s="250"/>
      <c r="J22" s="250"/>
      <c r="K22" s="246"/>
    </row>
    <row r="23" spans="2:11" ht="15" customHeight="1">
      <c r="B23" s="249"/>
      <c r="C23" s="370" t="s">
        <v>1668</v>
      </c>
      <c r="D23" s="370"/>
      <c r="E23" s="370"/>
      <c r="F23" s="370"/>
      <c r="G23" s="370"/>
      <c r="H23" s="370"/>
      <c r="I23" s="370"/>
      <c r="J23" s="370"/>
      <c r="K23" s="246"/>
    </row>
    <row r="24" spans="2:11" ht="15" customHeight="1">
      <c r="B24" s="249"/>
      <c r="C24" s="370" t="s">
        <v>1669</v>
      </c>
      <c r="D24" s="370"/>
      <c r="E24" s="370"/>
      <c r="F24" s="370"/>
      <c r="G24" s="370"/>
      <c r="H24" s="370"/>
      <c r="I24" s="370"/>
      <c r="J24" s="370"/>
      <c r="K24" s="246"/>
    </row>
    <row r="25" spans="2:11" ht="15" customHeight="1">
      <c r="B25" s="249"/>
      <c r="C25" s="248"/>
      <c r="D25" s="370" t="s">
        <v>1670</v>
      </c>
      <c r="E25" s="370"/>
      <c r="F25" s="370"/>
      <c r="G25" s="370"/>
      <c r="H25" s="370"/>
      <c r="I25" s="370"/>
      <c r="J25" s="370"/>
      <c r="K25" s="246"/>
    </row>
    <row r="26" spans="2:11" ht="15" customHeight="1">
      <c r="B26" s="249"/>
      <c r="C26" s="250"/>
      <c r="D26" s="370" t="s">
        <v>1671</v>
      </c>
      <c r="E26" s="370"/>
      <c r="F26" s="370"/>
      <c r="G26" s="370"/>
      <c r="H26" s="370"/>
      <c r="I26" s="370"/>
      <c r="J26" s="370"/>
      <c r="K26" s="246"/>
    </row>
    <row r="27" spans="2:11" ht="12.75" customHeight="1">
      <c r="B27" s="249"/>
      <c r="C27" s="250"/>
      <c r="D27" s="250"/>
      <c r="E27" s="250"/>
      <c r="F27" s="250"/>
      <c r="G27" s="250"/>
      <c r="H27" s="250"/>
      <c r="I27" s="250"/>
      <c r="J27" s="250"/>
      <c r="K27" s="246"/>
    </row>
    <row r="28" spans="2:11" ht="15" customHeight="1">
      <c r="B28" s="249"/>
      <c r="C28" s="250"/>
      <c r="D28" s="370" t="s">
        <v>1672</v>
      </c>
      <c r="E28" s="370"/>
      <c r="F28" s="370"/>
      <c r="G28" s="370"/>
      <c r="H28" s="370"/>
      <c r="I28" s="370"/>
      <c r="J28" s="370"/>
      <c r="K28" s="246"/>
    </row>
    <row r="29" spans="2:11" ht="15" customHeight="1">
      <c r="B29" s="249"/>
      <c r="C29" s="250"/>
      <c r="D29" s="370" t="s">
        <v>1673</v>
      </c>
      <c r="E29" s="370"/>
      <c r="F29" s="370"/>
      <c r="G29" s="370"/>
      <c r="H29" s="370"/>
      <c r="I29" s="370"/>
      <c r="J29" s="370"/>
      <c r="K29" s="246"/>
    </row>
    <row r="30" spans="2:11" ht="12.75" customHeight="1">
      <c r="B30" s="249"/>
      <c r="C30" s="250"/>
      <c r="D30" s="250"/>
      <c r="E30" s="250"/>
      <c r="F30" s="250"/>
      <c r="G30" s="250"/>
      <c r="H30" s="250"/>
      <c r="I30" s="250"/>
      <c r="J30" s="250"/>
      <c r="K30" s="246"/>
    </row>
    <row r="31" spans="2:11" ht="15" customHeight="1">
      <c r="B31" s="249"/>
      <c r="C31" s="250"/>
      <c r="D31" s="370" t="s">
        <v>1674</v>
      </c>
      <c r="E31" s="370"/>
      <c r="F31" s="370"/>
      <c r="G31" s="370"/>
      <c r="H31" s="370"/>
      <c r="I31" s="370"/>
      <c r="J31" s="370"/>
      <c r="K31" s="246"/>
    </row>
    <row r="32" spans="2:11" ht="15" customHeight="1">
      <c r="B32" s="249"/>
      <c r="C32" s="250"/>
      <c r="D32" s="370" t="s">
        <v>1675</v>
      </c>
      <c r="E32" s="370"/>
      <c r="F32" s="370"/>
      <c r="G32" s="370"/>
      <c r="H32" s="370"/>
      <c r="I32" s="370"/>
      <c r="J32" s="370"/>
      <c r="K32" s="246"/>
    </row>
    <row r="33" spans="2:11" ht="15" customHeight="1">
      <c r="B33" s="249"/>
      <c r="C33" s="250"/>
      <c r="D33" s="370" t="s">
        <v>1676</v>
      </c>
      <c r="E33" s="370"/>
      <c r="F33" s="370"/>
      <c r="G33" s="370"/>
      <c r="H33" s="370"/>
      <c r="I33" s="370"/>
      <c r="J33" s="370"/>
      <c r="K33" s="246"/>
    </row>
    <row r="34" spans="2:11" ht="15" customHeight="1">
      <c r="B34" s="249"/>
      <c r="C34" s="250"/>
      <c r="D34" s="248"/>
      <c r="E34" s="252" t="s">
        <v>139</v>
      </c>
      <c r="F34" s="248"/>
      <c r="G34" s="370" t="s">
        <v>1677</v>
      </c>
      <c r="H34" s="370"/>
      <c r="I34" s="370"/>
      <c r="J34" s="370"/>
      <c r="K34" s="246"/>
    </row>
    <row r="35" spans="2:11" ht="30.75" customHeight="1">
      <c r="B35" s="249"/>
      <c r="C35" s="250"/>
      <c r="D35" s="248"/>
      <c r="E35" s="252" t="s">
        <v>1678</v>
      </c>
      <c r="F35" s="248"/>
      <c r="G35" s="370" t="s">
        <v>1679</v>
      </c>
      <c r="H35" s="370"/>
      <c r="I35" s="370"/>
      <c r="J35" s="370"/>
      <c r="K35" s="246"/>
    </row>
    <row r="36" spans="2:11" ht="15" customHeight="1">
      <c r="B36" s="249"/>
      <c r="C36" s="250"/>
      <c r="D36" s="248"/>
      <c r="E36" s="252" t="s">
        <v>55</v>
      </c>
      <c r="F36" s="248"/>
      <c r="G36" s="370" t="s">
        <v>1680</v>
      </c>
      <c r="H36" s="370"/>
      <c r="I36" s="370"/>
      <c r="J36" s="370"/>
      <c r="K36" s="246"/>
    </row>
    <row r="37" spans="2:11" ht="15" customHeight="1">
      <c r="B37" s="249"/>
      <c r="C37" s="250"/>
      <c r="D37" s="248"/>
      <c r="E37" s="252" t="s">
        <v>140</v>
      </c>
      <c r="F37" s="248"/>
      <c r="G37" s="370" t="s">
        <v>1681</v>
      </c>
      <c r="H37" s="370"/>
      <c r="I37" s="370"/>
      <c r="J37" s="370"/>
      <c r="K37" s="246"/>
    </row>
    <row r="38" spans="2:11" ht="15" customHeight="1">
      <c r="B38" s="249"/>
      <c r="C38" s="250"/>
      <c r="D38" s="248"/>
      <c r="E38" s="252" t="s">
        <v>141</v>
      </c>
      <c r="F38" s="248"/>
      <c r="G38" s="370" t="s">
        <v>1682</v>
      </c>
      <c r="H38" s="370"/>
      <c r="I38" s="370"/>
      <c r="J38" s="370"/>
      <c r="K38" s="246"/>
    </row>
    <row r="39" spans="2:11" ht="15" customHeight="1">
      <c r="B39" s="249"/>
      <c r="C39" s="250"/>
      <c r="D39" s="248"/>
      <c r="E39" s="252" t="s">
        <v>142</v>
      </c>
      <c r="F39" s="248"/>
      <c r="G39" s="370" t="s">
        <v>1683</v>
      </c>
      <c r="H39" s="370"/>
      <c r="I39" s="370"/>
      <c r="J39" s="370"/>
      <c r="K39" s="246"/>
    </row>
    <row r="40" spans="2:11" ht="15" customHeight="1">
      <c r="B40" s="249"/>
      <c r="C40" s="250"/>
      <c r="D40" s="248"/>
      <c r="E40" s="252" t="s">
        <v>1684</v>
      </c>
      <c r="F40" s="248"/>
      <c r="G40" s="370" t="s">
        <v>1685</v>
      </c>
      <c r="H40" s="370"/>
      <c r="I40" s="370"/>
      <c r="J40" s="370"/>
      <c r="K40" s="246"/>
    </row>
    <row r="41" spans="2:11" ht="15" customHeight="1">
      <c r="B41" s="249"/>
      <c r="C41" s="250"/>
      <c r="D41" s="248"/>
      <c r="E41" s="252"/>
      <c r="F41" s="248"/>
      <c r="G41" s="370" t="s">
        <v>1686</v>
      </c>
      <c r="H41" s="370"/>
      <c r="I41" s="370"/>
      <c r="J41" s="370"/>
      <c r="K41" s="246"/>
    </row>
    <row r="42" spans="2:11" ht="15" customHeight="1">
      <c r="B42" s="249"/>
      <c r="C42" s="250"/>
      <c r="D42" s="248"/>
      <c r="E42" s="252" t="s">
        <v>1687</v>
      </c>
      <c r="F42" s="248"/>
      <c r="G42" s="370" t="s">
        <v>1688</v>
      </c>
      <c r="H42" s="370"/>
      <c r="I42" s="370"/>
      <c r="J42" s="370"/>
      <c r="K42" s="246"/>
    </row>
    <row r="43" spans="2:11" ht="15" customHeight="1">
      <c r="B43" s="249"/>
      <c r="C43" s="250"/>
      <c r="D43" s="248"/>
      <c r="E43" s="252" t="s">
        <v>144</v>
      </c>
      <c r="F43" s="248"/>
      <c r="G43" s="370" t="s">
        <v>1689</v>
      </c>
      <c r="H43" s="370"/>
      <c r="I43" s="370"/>
      <c r="J43" s="370"/>
      <c r="K43" s="246"/>
    </row>
    <row r="44" spans="2:11" ht="12.75" customHeight="1">
      <c r="B44" s="249"/>
      <c r="C44" s="250"/>
      <c r="D44" s="248"/>
      <c r="E44" s="248"/>
      <c r="F44" s="248"/>
      <c r="G44" s="248"/>
      <c r="H44" s="248"/>
      <c r="I44" s="248"/>
      <c r="J44" s="248"/>
      <c r="K44" s="246"/>
    </row>
    <row r="45" spans="2:11" ht="15" customHeight="1">
      <c r="B45" s="249"/>
      <c r="C45" s="250"/>
      <c r="D45" s="370" t="s">
        <v>1690</v>
      </c>
      <c r="E45" s="370"/>
      <c r="F45" s="370"/>
      <c r="G45" s="370"/>
      <c r="H45" s="370"/>
      <c r="I45" s="370"/>
      <c r="J45" s="370"/>
      <c r="K45" s="246"/>
    </row>
    <row r="46" spans="2:11" ht="15" customHeight="1">
      <c r="B46" s="249"/>
      <c r="C46" s="250"/>
      <c r="D46" s="250"/>
      <c r="E46" s="370" t="s">
        <v>1691</v>
      </c>
      <c r="F46" s="370"/>
      <c r="G46" s="370"/>
      <c r="H46" s="370"/>
      <c r="I46" s="370"/>
      <c r="J46" s="370"/>
      <c r="K46" s="246"/>
    </row>
    <row r="47" spans="2:11" ht="15" customHeight="1">
      <c r="B47" s="249"/>
      <c r="C47" s="250"/>
      <c r="D47" s="250"/>
      <c r="E47" s="370" t="s">
        <v>1692</v>
      </c>
      <c r="F47" s="370"/>
      <c r="G47" s="370"/>
      <c r="H47" s="370"/>
      <c r="I47" s="370"/>
      <c r="J47" s="370"/>
      <c r="K47" s="246"/>
    </row>
    <row r="48" spans="2:11" ht="15" customHeight="1">
      <c r="B48" s="249"/>
      <c r="C48" s="250"/>
      <c r="D48" s="250"/>
      <c r="E48" s="370" t="s">
        <v>1693</v>
      </c>
      <c r="F48" s="370"/>
      <c r="G48" s="370"/>
      <c r="H48" s="370"/>
      <c r="I48" s="370"/>
      <c r="J48" s="370"/>
      <c r="K48" s="246"/>
    </row>
    <row r="49" spans="2:11" ht="15" customHeight="1">
      <c r="B49" s="249"/>
      <c r="C49" s="250"/>
      <c r="D49" s="370" t="s">
        <v>1694</v>
      </c>
      <c r="E49" s="370"/>
      <c r="F49" s="370"/>
      <c r="G49" s="370"/>
      <c r="H49" s="370"/>
      <c r="I49" s="370"/>
      <c r="J49" s="370"/>
      <c r="K49" s="246"/>
    </row>
    <row r="50" spans="2:11" ht="25.5" customHeight="1">
      <c r="B50" s="245"/>
      <c r="C50" s="371" t="s">
        <v>1695</v>
      </c>
      <c r="D50" s="371"/>
      <c r="E50" s="371"/>
      <c r="F50" s="371"/>
      <c r="G50" s="371"/>
      <c r="H50" s="371"/>
      <c r="I50" s="371"/>
      <c r="J50" s="371"/>
      <c r="K50" s="246"/>
    </row>
    <row r="51" spans="2:11" ht="5.25" customHeight="1">
      <c r="B51" s="245"/>
      <c r="C51" s="247"/>
      <c r="D51" s="247"/>
      <c r="E51" s="247"/>
      <c r="F51" s="247"/>
      <c r="G51" s="247"/>
      <c r="H51" s="247"/>
      <c r="I51" s="247"/>
      <c r="J51" s="247"/>
      <c r="K51" s="246"/>
    </row>
    <row r="52" spans="2:11" ht="15" customHeight="1">
      <c r="B52" s="245"/>
      <c r="C52" s="370" t="s">
        <v>1696</v>
      </c>
      <c r="D52" s="370"/>
      <c r="E52" s="370"/>
      <c r="F52" s="370"/>
      <c r="G52" s="370"/>
      <c r="H52" s="370"/>
      <c r="I52" s="370"/>
      <c r="J52" s="370"/>
      <c r="K52" s="246"/>
    </row>
    <row r="53" spans="2:11" ht="15" customHeight="1">
      <c r="B53" s="245"/>
      <c r="C53" s="370" t="s">
        <v>1697</v>
      </c>
      <c r="D53" s="370"/>
      <c r="E53" s="370"/>
      <c r="F53" s="370"/>
      <c r="G53" s="370"/>
      <c r="H53" s="370"/>
      <c r="I53" s="370"/>
      <c r="J53" s="370"/>
      <c r="K53" s="246"/>
    </row>
    <row r="54" spans="2:11" ht="12.75" customHeight="1">
      <c r="B54" s="245"/>
      <c r="C54" s="248"/>
      <c r="D54" s="248"/>
      <c r="E54" s="248"/>
      <c r="F54" s="248"/>
      <c r="G54" s="248"/>
      <c r="H54" s="248"/>
      <c r="I54" s="248"/>
      <c r="J54" s="248"/>
      <c r="K54" s="246"/>
    </row>
    <row r="55" spans="2:11" ht="15" customHeight="1">
      <c r="B55" s="245"/>
      <c r="C55" s="370" t="s">
        <v>1698</v>
      </c>
      <c r="D55" s="370"/>
      <c r="E55" s="370"/>
      <c r="F55" s="370"/>
      <c r="G55" s="370"/>
      <c r="H55" s="370"/>
      <c r="I55" s="370"/>
      <c r="J55" s="370"/>
      <c r="K55" s="246"/>
    </row>
    <row r="56" spans="2:11" ht="15" customHeight="1">
      <c r="B56" s="245"/>
      <c r="C56" s="250"/>
      <c r="D56" s="370" t="s">
        <v>1699</v>
      </c>
      <c r="E56" s="370"/>
      <c r="F56" s="370"/>
      <c r="G56" s="370"/>
      <c r="H56" s="370"/>
      <c r="I56" s="370"/>
      <c r="J56" s="370"/>
      <c r="K56" s="246"/>
    </row>
    <row r="57" spans="2:11" ht="15" customHeight="1">
      <c r="B57" s="245"/>
      <c r="C57" s="250"/>
      <c r="D57" s="370" t="s">
        <v>1700</v>
      </c>
      <c r="E57" s="370"/>
      <c r="F57" s="370"/>
      <c r="G57" s="370"/>
      <c r="H57" s="370"/>
      <c r="I57" s="370"/>
      <c r="J57" s="370"/>
      <c r="K57" s="246"/>
    </row>
    <row r="58" spans="2:11" ht="15" customHeight="1">
      <c r="B58" s="245"/>
      <c r="C58" s="250"/>
      <c r="D58" s="370" t="s">
        <v>1701</v>
      </c>
      <c r="E58" s="370"/>
      <c r="F58" s="370"/>
      <c r="G58" s="370"/>
      <c r="H58" s="370"/>
      <c r="I58" s="370"/>
      <c r="J58" s="370"/>
      <c r="K58" s="246"/>
    </row>
    <row r="59" spans="2:11" ht="15" customHeight="1">
      <c r="B59" s="245"/>
      <c r="C59" s="250"/>
      <c r="D59" s="370" t="s">
        <v>1702</v>
      </c>
      <c r="E59" s="370"/>
      <c r="F59" s="370"/>
      <c r="G59" s="370"/>
      <c r="H59" s="370"/>
      <c r="I59" s="370"/>
      <c r="J59" s="370"/>
      <c r="K59" s="246"/>
    </row>
    <row r="60" spans="2:11" ht="15" customHeight="1">
      <c r="B60" s="245"/>
      <c r="C60" s="250"/>
      <c r="D60" s="369" t="s">
        <v>1703</v>
      </c>
      <c r="E60" s="369"/>
      <c r="F60" s="369"/>
      <c r="G60" s="369"/>
      <c r="H60" s="369"/>
      <c r="I60" s="369"/>
      <c r="J60" s="369"/>
      <c r="K60" s="246"/>
    </row>
    <row r="61" spans="2:11" ht="15" customHeight="1">
      <c r="B61" s="245"/>
      <c r="C61" s="250"/>
      <c r="D61" s="370" t="s">
        <v>1704</v>
      </c>
      <c r="E61" s="370"/>
      <c r="F61" s="370"/>
      <c r="G61" s="370"/>
      <c r="H61" s="370"/>
      <c r="I61" s="370"/>
      <c r="J61" s="370"/>
      <c r="K61" s="246"/>
    </row>
    <row r="62" spans="2:11" ht="12.75" customHeight="1">
      <c r="B62" s="245"/>
      <c r="C62" s="250"/>
      <c r="D62" s="250"/>
      <c r="E62" s="253"/>
      <c r="F62" s="250"/>
      <c r="G62" s="250"/>
      <c r="H62" s="250"/>
      <c r="I62" s="250"/>
      <c r="J62" s="250"/>
      <c r="K62" s="246"/>
    </row>
    <row r="63" spans="2:11" ht="15" customHeight="1">
      <c r="B63" s="245"/>
      <c r="C63" s="250"/>
      <c r="D63" s="370" t="s">
        <v>1705</v>
      </c>
      <c r="E63" s="370"/>
      <c r="F63" s="370"/>
      <c r="G63" s="370"/>
      <c r="H63" s="370"/>
      <c r="I63" s="370"/>
      <c r="J63" s="370"/>
      <c r="K63" s="246"/>
    </row>
    <row r="64" spans="2:11" ht="15" customHeight="1">
      <c r="B64" s="245"/>
      <c r="C64" s="250"/>
      <c r="D64" s="369" t="s">
        <v>1706</v>
      </c>
      <c r="E64" s="369"/>
      <c r="F64" s="369"/>
      <c r="G64" s="369"/>
      <c r="H64" s="369"/>
      <c r="I64" s="369"/>
      <c r="J64" s="369"/>
      <c r="K64" s="246"/>
    </row>
    <row r="65" spans="2:11" ht="15" customHeight="1">
      <c r="B65" s="245"/>
      <c r="C65" s="250"/>
      <c r="D65" s="370" t="s">
        <v>1707</v>
      </c>
      <c r="E65" s="370"/>
      <c r="F65" s="370"/>
      <c r="G65" s="370"/>
      <c r="H65" s="370"/>
      <c r="I65" s="370"/>
      <c r="J65" s="370"/>
      <c r="K65" s="246"/>
    </row>
    <row r="66" spans="2:11" ht="15" customHeight="1">
      <c r="B66" s="245"/>
      <c r="C66" s="250"/>
      <c r="D66" s="370" t="s">
        <v>1708</v>
      </c>
      <c r="E66" s="370"/>
      <c r="F66" s="370"/>
      <c r="G66" s="370"/>
      <c r="H66" s="370"/>
      <c r="I66" s="370"/>
      <c r="J66" s="370"/>
      <c r="K66" s="246"/>
    </row>
    <row r="67" spans="2:11" ht="15" customHeight="1">
      <c r="B67" s="245"/>
      <c r="C67" s="250"/>
      <c r="D67" s="370" t="s">
        <v>1709</v>
      </c>
      <c r="E67" s="370"/>
      <c r="F67" s="370"/>
      <c r="G67" s="370"/>
      <c r="H67" s="370"/>
      <c r="I67" s="370"/>
      <c r="J67" s="370"/>
      <c r="K67" s="246"/>
    </row>
    <row r="68" spans="2:11" ht="15" customHeight="1">
      <c r="B68" s="245"/>
      <c r="C68" s="250"/>
      <c r="D68" s="370" t="s">
        <v>1710</v>
      </c>
      <c r="E68" s="370"/>
      <c r="F68" s="370"/>
      <c r="G68" s="370"/>
      <c r="H68" s="370"/>
      <c r="I68" s="370"/>
      <c r="J68" s="370"/>
      <c r="K68" s="246"/>
    </row>
    <row r="69" spans="2:11" ht="12.7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2:11" ht="18.75" customHeight="1">
      <c r="B70" s="257"/>
      <c r="C70" s="257"/>
      <c r="D70" s="257"/>
      <c r="E70" s="257"/>
      <c r="F70" s="257"/>
      <c r="G70" s="257"/>
      <c r="H70" s="257"/>
      <c r="I70" s="257"/>
      <c r="J70" s="257"/>
      <c r="K70" s="258"/>
    </row>
    <row r="71" spans="2:11" ht="18.75" customHeight="1"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2:11" ht="7.5" customHeight="1">
      <c r="B72" s="259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ht="45" customHeight="1">
      <c r="B73" s="262"/>
      <c r="C73" s="368" t="s">
        <v>101</v>
      </c>
      <c r="D73" s="368"/>
      <c r="E73" s="368"/>
      <c r="F73" s="368"/>
      <c r="G73" s="368"/>
      <c r="H73" s="368"/>
      <c r="I73" s="368"/>
      <c r="J73" s="368"/>
      <c r="K73" s="263"/>
    </row>
    <row r="74" spans="2:11" ht="17.25" customHeight="1">
      <c r="B74" s="262"/>
      <c r="C74" s="264" t="s">
        <v>1711</v>
      </c>
      <c r="D74" s="264"/>
      <c r="E74" s="264"/>
      <c r="F74" s="264" t="s">
        <v>1712</v>
      </c>
      <c r="G74" s="265"/>
      <c r="H74" s="264" t="s">
        <v>140</v>
      </c>
      <c r="I74" s="264" t="s">
        <v>59</v>
      </c>
      <c r="J74" s="264" t="s">
        <v>1713</v>
      </c>
      <c r="K74" s="263"/>
    </row>
    <row r="75" spans="2:11" ht="17.25" customHeight="1">
      <c r="B75" s="262"/>
      <c r="C75" s="266" t="s">
        <v>1714</v>
      </c>
      <c r="D75" s="266"/>
      <c r="E75" s="266"/>
      <c r="F75" s="267" t="s">
        <v>1715</v>
      </c>
      <c r="G75" s="268"/>
      <c r="H75" s="266"/>
      <c r="I75" s="266"/>
      <c r="J75" s="266" t="s">
        <v>1716</v>
      </c>
      <c r="K75" s="263"/>
    </row>
    <row r="76" spans="2:11" ht="5.25" customHeight="1">
      <c r="B76" s="262"/>
      <c r="C76" s="269"/>
      <c r="D76" s="269"/>
      <c r="E76" s="269"/>
      <c r="F76" s="269"/>
      <c r="G76" s="270"/>
      <c r="H76" s="269"/>
      <c r="I76" s="269"/>
      <c r="J76" s="269"/>
      <c r="K76" s="263"/>
    </row>
    <row r="77" spans="2:11" ht="15" customHeight="1">
      <c r="B77" s="262"/>
      <c r="C77" s="252" t="s">
        <v>55</v>
      </c>
      <c r="D77" s="269"/>
      <c r="E77" s="269"/>
      <c r="F77" s="271" t="s">
        <v>1717</v>
      </c>
      <c r="G77" s="270"/>
      <c r="H77" s="252" t="s">
        <v>1718</v>
      </c>
      <c r="I77" s="252" t="s">
        <v>1719</v>
      </c>
      <c r="J77" s="252">
        <v>20</v>
      </c>
      <c r="K77" s="263"/>
    </row>
    <row r="78" spans="2:11" ht="15" customHeight="1">
      <c r="B78" s="262"/>
      <c r="C78" s="252" t="s">
        <v>1720</v>
      </c>
      <c r="D78" s="252"/>
      <c r="E78" s="252"/>
      <c r="F78" s="271" t="s">
        <v>1717</v>
      </c>
      <c r="G78" s="270"/>
      <c r="H78" s="252" t="s">
        <v>1721</v>
      </c>
      <c r="I78" s="252" t="s">
        <v>1719</v>
      </c>
      <c r="J78" s="252">
        <v>120</v>
      </c>
      <c r="K78" s="263"/>
    </row>
    <row r="79" spans="2:11" ht="15" customHeight="1">
      <c r="B79" s="272"/>
      <c r="C79" s="252" t="s">
        <v>1722</v>
      </c>
      <c r="D79" s="252"/>
      <c r="E79" s="252"/>
      <c r="F79" s="271" t="s">
        <v>1723</v>
      </c>
      <c r="G79" s="270"/>
      <c r="H79" s="252" t="s">
        <v>1724</v>
      </c>
      <c r="I79" s="252" t="s">
        <v>1719</v>
      </c>
      <c r="J79" s="252">
        <v>50</v>
      </c>
      <c r="K79" s="263"/>
    </row>
    <row r="80" spans="2:11" ht="15" customHeight="1">
      <c r="B80" s="272"/>
      <c r="C80" s="252" t="s">
        <v>1725</v>
      </c>
      <c r="D80" s="252"/>
      <c r="E80" s="252"/>
      <c r="F80" s="271" t="s">
        <v>1717</v>
      </c>
      <c r="G80" s="270"/>
      <c r="H80" s="252" t="s">
        <v>1726</v>
      </c>
      <c r="I80" s="252" t="s">
        <v>1727</v>
      </c>
      <c r="J80" s="252"/>
      <c r="K80" s="263"/>
    </row>
    <row r="81" spans="2:11" ht="15" customHeight="1">
      <c r="B81" s="272"/>
      <c r="C81" s="273" t="s">
        <v>1728</v>
      </c>
      <c r="D81" s="273"/>
      <c r="E81" s="273"/>
      <c r="F81" s="274" t="s">
        <v>1723</v>
      </c>
      <c r="G81" s="273"/>
      <c r="H81" s="273" t="s">
        <v>1729</v>
      </c>
      <c r="I81" s="273" t="s">
        <v>1719</v>
      </c>
      <c r="J81" s="273">
        <v>15</v>
      </c>
      <c r="K81" s="263"/>
    </row>
    <row r="82" spans="2:11" ht="15" customHeight="1">
      <c r="B82" s="272"/>
      <c r="C82" s="273" t="s">
        <v>1730</v>
      </c>
      <c r="D82" s="273"/>
      <c r="E82" s="273"/>
      <c r="F82" s="274" t="s">
        <v>1723</v>
      </c>
      <c r="G82" s="273"/>
      <c r="H82" s="273" t="s">
        <v>1731</v>
      </c>
      <c r="I82" s="273" t="s">
        <v>1719</v>
      </c>
      <c r="J82" s="273">
        <v>15</v>
      </c>
      <c r="K82" s="263"/>
    </row>
    <row r="83" spans="2:11" ht="15" customHeight="1">
      <c r="B83" s="272"/>
      <c r="C83" s="273" t="s">
        <v>1732</v>
      </c>
      <c r="D83" s="273"/>
      <c r="E83" s="273"/>
      <c r="F83" s="274" t="s">
        <v>1723</v>
      </c>
      <c r="G83" s="273"/>
      <c r="H83" s="273" t="s">
        <v>1733</v>
      </c>
      <c r="I83" s="273" t="s">
        <v>1719</v>
      </c>
      <c r="J83" s="273">
        <v>20</v>
      </c>
      <c r="K83" s="263"/>
    </row>
    <row r="84" spans="2:11" ht="15" customHeight="1">
      <c r="B84" s="272"/>
      <c r="C84" s="273" t="s">
        <v>1734</v>
      </c>
      <c r="D84" s="273"/>
      <c r="E84" s="273"/>
      <c r="F84" s="274" t="s">
        <v>1723</v>
      </c>
      <c r="G84" s="273"/>
      <c r="H84" s="273" t="s">
        <v>1735</v>
      </c>
      <c r="I84" s="273" t="s">
        <v>1719</v>
      </c>
      <c r="J84" s="273">
        <v>20</v>
      </c>
      <c r="K84" s="263"/>
    </row>
    <row r="85" spans="2:11" ht="15" customHeight="1">
      <c r="B85" s="272"/>
      <c r="C85" s="252" t="s">
        <v>1736</v>
      </c>
      <c r="D85" s="252"/>
      <c r="E85" s="252"/>
      <c r="F85" s="271" t="s">
        <v>1723</v>
      </c>
      <c r="G85" s="270"/>
      <c r="H85" s="252" t="s">
        <v>1737</v>
      </c>
      <c r="I85" s="252" t="s">
        <v>1719</v>
      </c>
      <c r="J85" s="252">
        <v>50</v>
      </c>
      <c r="K85" s="263"/>
    </row>
    <row r="86" spans="2:11" ht="15" customHeight="1">
      <c r="B86" s="272"/>
      <c r="C86" s="252" t="s">
        <v>1738</v>
      </c>
      <c r="D86" s="252"/>
      <c r="E86" s="252"/>
      <c r="F86" s="271" t="s">
        <v>1723</v>
      </c>
      <c r="G86" s="270"/>
      <c r="H86" s="252" t="s">
        <v>1739</v>
      </c>
      <c r="I86" s="252" t="s">
        <v>1719</v>
      </c>
      <c r="J86" s="252">
        <v>20</v>
      </c>
      <c r="K86" s="263"/>
    </row>
    <row r="87" spans="2:11" ht="15" customHeight="1">
      <c r="B87" s="272"/>
      <c r="C87" s="252" t="s">
        <v>1740</v>
      </c>
      <c r="D87" s="252"/>
      <c r="E87" s="252"/>
      <c r="F87" s="271" t="s">
        <v>1723</v>
      </c>
      <c r="G87" s="270"/>
      <c r="H87" s="252" t="s">
        <v>1741</v>
      </c>
      <c r="I87" s="252" t="s">
        <v>1719</v>
      </c>
      <c r="J87" s="252">
        <v>20</v>
      </c>
      <c r="K87" s="263"/>
    </row>
    <row r="88" spans="2:11" ht="15" customHeight="1">
      <c r="B88" s="272"/>
      <c r="C88" s="252" t="s">
        <v>1742</v>
      </c>
      <c r="D88" s="252"/>
      <c r="E88" s="252"/>
      <c r="F88" s="271" t="s">
        <v>1723</v>
      </c>
      <c r="G88" s="270"/>
      <c r="H88" s="252" t="s">
        <v>1743</v>
      </c>
      <c r="I88" s="252" t="s">
        <v>1719</v>
      </c>
      <c r="J88" s="252">
        <v>50</v>
      </c>
      <c r="K88" s="263"/>
    </row>
    <row r="89" spans="2:11" ht="15" customHeight="1">
      <c r="B89" s="272"/>
      <c r="C89" s="252" t="s">
        <v>1744</v>
      </c>
      <c r="D89" s="252"/>
      <c r="E89" s="252"/>
      <c r="F89" s="271" t="s">
        <v>1723</v>
      </c>
      <c r="G89" s="270"/>
      <c r="H89" s="252" t="s">
        <v>1744</v>
      </c>
      <c r="I89" s="252" t="s">
        <v>1719</v>
      </c>
      <c r="J89" s="252">
        <v>50</v>
      </c>
      <c r="K89" s="263"/>
    </row>
    <row r="90" spans="2:11" ht="15" customHeight="1">
      <c r="B90" s="272"/>
      <c r="C90" s="252" t="s">
        <v>145</v>
      </c>
      <c r="D90" s="252"/>
      <c r="E90" s="252"/>
      <c r="F90" s="271" t="s">
        <v>1723</v>
      </c>
      <c r="G90" s="270"/>
      <c r="H90" s="252" t="s">
        <v>1745</v>
      </c>
      <c r="I90" s="252" t="s">
        <v>1719</v>
      </c>
      <c r="J90" s="252">
        <v>255</v>
      </c>
      <c r="K90" s="263"/>
    </row>
    <row r="91" spans="2:11" ht="15" customHeight="1">
      <c r="B91" s="272"/>
      <c r="C91" s="252" t="s">
        <v>1746</v>
      </c>
      <c r="D91" s="252"/>
      <c r="E91" s="252"/>
      <c r="F91" s="271" t="s">
        <v>1717</v>
      </c>
      <c r="G91" s="270"/>
      <c r="H91" s="252" t="s">
        <v>1747</v>
      </c>
      <c r="I91" s="252" t="s">
        <v>1748</v>
      </c>
      <c r="J91" s="252"/>
      <c r="K91" s="263"/>
    </row>
    <row r="92" spans="2:11" ht="15" customHeight="1">
      <c r="B92" s="272"/>
      <c r="C92" s="252" t="s">
        <v>1749</v>
      </c>
      <c r="D92" s="252"/>
      <c r="E92" s="252"/>
      <c r="F92" s="271" t="s">
        <v>1717</v>
      </c>
      <c r="G92" s="270"/>
      <c r="H92" s="252" t="s">
        <v>1750</v>
      </c>
      <c r="I92" s="252" t="s">
        <v>1751</v>
      </c>
      <c r="J92" s="252"/>
      <c r="K92" s="263"/>
    </row>
    <row r="93" spans="2:11" ht="15" customHeight="1">
      <c r="B93" s="272"/>
      <c r="C93" s="252" t="s">
        <v>1752</v>
      </c>
      <c r="D93" s="252"/>
      <c r="E93" s="252"/>
      <c r="F93" s="271" t="s">
        <v>1717</v>
      </c>
      <c r="G93" s="270"/>
      <c r="H93" s="252" t="s">
        <v>1752</v>
      </c>
      <c r="I93" s="252" t="s">
        <v>1751</v>
      </c>
      <c r="J93" s="252"/>
      <c r="K93" s="263"/>
    </row>
    <row r="94" spans="2:11" ht="15" customHeight="1">
      <c r="B94" s="272"/>
      <c r="C94" s="252" t="s">
        <v>40</v>
      </c>
      <c r="D94" s="252"/>
      <c r="E94" s="252"/>
      <c r="F94" s="271" t="s">
        <v>1717</v>
      </c>
      <c r="G94" s="270"/>
      <c r="H94" s="252" t="s">
        <v>1753</v>
      </c>
      <c r="I94" s="252" t="s">
        <v>1751</v>
      </c>
      <c r="J94" s="252"/>
      <c r="K94" s="263"/>
    </row>
    <row r="95" spans="2:11" ht="15" customHeight="1">
      <c r="B95" s="272"/>
      <c r="C95" s="252" t="s">
        <v>50</v>
      </c>
      <c r="D95" s="252"/>
      <c r="E95" s="252"/>
      <c r="F95" s="271" t="s">
        <v>1717</v>
      </c>
      <c r="G95" s="270"/>
      <c r="H95" s="252" t="s">
        <v>1754</v>
      </c>
      <c r="I95" s="252" t="s">
        <v>1751</v>
      </c>
      <c r="J95" s="252"/>
      <c r="K95" s="263"/>
    </row>
    <row r="96" spans="2:11" ht="15" customHeight="1">
      <c r="B96" s="275"/>
      <c r="C96" s="276"/>
      <c r="D96" s="276"/>
      <c r="E96" s="276"/>
      <c r="F96" s="276"/>
      <c r="G96" s="276"/>
      <c r="H96" s="276"/>
      <c r="I96" s="276"/>
      <c r="J96" s="276"/>
      <c r="K96" s="277"/>
    </row>
    <row r="97" spans="2:11" ht="18.75" customHeight="1">
      <c r="B97" s="278"/>
      <c r="C97" s="279"/>
      <c r="D97" s="279"/>
      <c r="E97" s="279"/>
      <c r="F97" s="279"/>
      <c r="G97" s="279"/>
      <c r="H97" s="279"/>
      <c r="I97" s="279"/>
      <c r="J97" s="279"/>
      <c r="K97" s="278"/>
    </row>
    <row r="98" spans="2:11" ht="18.75" customHeight="1">
      <c r="B98" s="258"/>
      <c r="C98" s="258"/>
      <c r="D98" s="258"/>
      <c r="E98" s="258"/>
      <c r="F98" s="258"/>
      <c r="G98" s="258"/>
      <c r="H98" s="258"/>
      <c r="I98" s="258"/>
      <c r="J98" s="258"/>
      <c r="K98" s="258"/>
    </row>
    <row r="99" spans="2:11" ht="7.5" customHeight="1">
      <c r="B99" s="259"/>
      <c r="C99" s="260"/>
      <c r="D99" s="260"/>
      <c r="E99" s="260"/>
      <c r="F99" s="260"/>
      <c r="G99" s="260"/>
      <c r="H99" s="260"/>
      <c r="I99" s="260"/>
      <c r="J99" s="260"/>
      <c r="K99" s="261"/>
    </row>
    <row r="100" spans="2:11" ht="45" customHeight="1">
      <c r="B100" s="262"/>
      <c r="C100" s="368" t="s">
        <v>1755</v>
      </c>
      <c r="D100" s="368"/>
      <c r="E100" s="368"/>
      <c r="F100" s="368"/>
      <c r="G100" s="368"/>
      <c r="H100" s="368"/>
      <c r="I100" s="368"/>
      <c r="J100" s="368"/>
      <c r="K100" s="263"/>
    </row>
    <row r="101" spans="2:11" ht="17.25" customHeight="1">
      <c r="B101" s="262"/>
      <c r="C101" s="264" t="s">
        <v>1711</v>
      </c>
      <c r="D101" s="264"/>
      <c r="E101" s="264"/>
      <c r="F101" s="264" t="s">
        <v>1712</v>
      </c>
      <c r="G101" s="265"/>
      <c r="H101" s="264" t="s">
        <v>140</v>
      </c>
      <c r="I101" s="264" t="s">
        <v>59</v>
      </c>
      <c r="J101" s="264" t="s">
        <v>1713</v>
      </c>
      <c r="K101" s="263"/>
    </row>
    <row r="102" spans="2:11" ht="17.25" customHeight="1">
      <c r="B102" s="262"/>
      <c r="C102" s="266" t="s">
        <v>1714</v>
      </c>
      <c r="D102" s="266"/>
      <c r="E102" s="266"/>
      <c r="F102" s="267" t="s">
        <v>1715</v>
      </c>
      <c r="G102" s="268"/>
      <c r="H102" s="266"/>
      <c r="I102" s="266"/>
      <c r="J102" s="266" t="s">
        <v>1716</v>
      </c>
      <c r="K102" s="263"/>
    </row>
    <row r="103" spans="2:11" ht="5.25" customHeight="1">
      <c r="B103" s="262"/>
      <c r="C103" s="264"/>
      <c r="D103" s="264"/>
      <c r="E103" s="264"/>
      <c r="F103" s="264"/>
      <c r="G103" s="280"/>
      <c r="H103" s="264"/>
      <c r="I103" s="264"/>
      <c r="J103" s="264"/>
      <c r="K103" s="263"/>
    </row>
    <row r="104" spans="2:11" ht="15" customHeight="1">
      <c r="B104" s="262"/>
      <c r="C104" s="252" t="s">
        <v>55</v>
      </c>
      <c r="D104" s="269"/>
      <c r="E104" s="269"/>
      <c r="F104" s="271" t="s">
        <v>1717</v>
      </c>
      <c r="G104" s="280"/>
      <c r="H104" s="252" t="s">
        <v>1756</v>
      </c>
      <c r="I104" s="252" t="s">
        <v>1719</v>
      </c>
      <c r="J104" s="252">
        <v>20</v>
      </c>
      <c r="K104" s="263"/>
    </row>
    <row r="105" spans="2:11" ht="15" customHeight="1">
      <c r="B105" s="262"/>
      <c r="C105" s="252" t="s">
        <v>1720</v>
      </c>
      <c r="D105" s="252"/>
      <c r="E105" s="252"/>
      <c r="F105" s="271" t="s">
        <v>1717</v>
      </c>
      <c r="G105" s="252"/>
      <c r="H105" s="252" t="s">
        <v>1756</v>
      </c>
      <c r="I105" s="252" t="s">
        <v>1719</v>
      </c>
      <c r="J105" s="252">
        <v>120</v>
      </c>
      <c r="K105" s="263"/>
    </row>
    <row r="106" spans="2:11" ht="15" customHeight="1">
      <c r="B106" s="272"/>
      <c r="C106" s="252" t="s">
        <v>1722</v>
      </c>
      <c r="D106" s="252"/>
      <c r="E106" s="252"/>
      <c r="F106" s="271" t="s">
        <v>1723</v>
      </c>
      <c r="G106" s="252"/>
      <c r="H106" s="252" t="s">
        <v>1756</v>
      </c>
      <c r="I106" s="252" t="s">
        <v>1719</v>
      </c>
      <c r="J106" s="252">
        <v>50</v>
      </c>
      <c r="K106" s="263"/>
    </row>
    <row r="107" spans="2:11" ht="15" customHeight="1">
      <c r="B107" s="272"/>
      <c r="C107" s="252" t="s">
        <v>1725</v>
      </c>
      <c r="D107" s="252"/>
      <c r="E107" s="252"/>
      <c r="F107" s="271" t="s">
        <v>1717</v>
      </c>
      <c r="G107" s="252"/>
      <c r="H107" s="252" t="s">
        <v>1756</v>
      </c>
      <c r="I107" s="252" t="s">
        <v>1727</v>
      </c>
      <c r="J107" s="252"/>
      <c r="K107" s="263"/>
    </row>
    <row r="108" spans="2:11" ht="15" customHeight="1">
      <c r="B108" s="272"/>
      <c r="C108" s="252" t="s">
        <v>1736</v>
      </c>
      <c r="D108" s="252"/>
      <c r="E108" s="252"/>
      <c r="F108" s="271" t="s">
        <v>1723</v>
      </c>
      <c r="G108" s="252"/>
      <c r="H108" s="252" t="s">
        <v>1756</v>
      </c>
      <c r="I108" s="252" t="s">
        <v>1719</v>
      </c>
      <c r="J108" s="252">
        <v>50</v>
      </c>
      <c r="K108" s="263"/>
    </row>
    <row r="109" spans="2:11" ht="15" customHeight="1">
      <c r="B109" s="272"/>
      <c r="C109" s="252" t="s">
        <v>1744</v>
      </c>
      <c r="D109" s="252"/>
      <c r="E109" s="252"/>
      <c r="F109" s="271" t="s">
        <v>1723</v>
      </c>
      <c r="G109" s="252"/>
      <c r="H109" s="252" t="s">
        <v>1756</v>
      </c>
      <c r="I109" s="252" t="s">
        <v>1719</v>
      </c>
      <c r="J109" s="252">
        <v>50</v>
      </c>
      <c r="K109" s="263"/>
    </row>
    <row r="110" spans="2:11" ht="15" customHeight="1">
      <c r="B110" s="272"/>
      <c r="C110" s="252" t="s">
        <v>1742</v>
      </c>
      <c r="D110" s="252"/>
      <c r="E110" s="252"/>
      <c r="F110" s="271" t="s">
        <v>1723</v>
      </c>
      <c r="G110" s="252"/>
      <c r="H110" s="252" t="s">
        <v>1756</v>
      </c>
      <c r="I110" s="252" t="s">
        <v>1719</v>
      </c>
      <c r="J110" s="252">
        <v>50</v>
      </c>
      <c r="K110" s="263"/>
    </row>
    <row r="111" spans="2:11" ht="15" customHeight="1">
      <c r="B111" s="272"/>
      <c r="C111" s="252" t="s">
        <v>55</v>
      </c>
      <c r="D111" s="252"/>
      <c r="E111" s="252"/>
      <c r="F111" s="271" t="s">
        <v>1717</v>
      </c>
      <c r="G111" s="252"/>
      <c r="H111" s="252" t="s">
        <v>1757</v>
      </c>
      <c r="I111" s="252" t="s">
        <v>1719</v>
      </c>
      <c r="J111" s="252">
        <v>20</v>
      </c>
      <c r="K111" s="263"/>
    </row>
    <row r="112" spans="2:11" ht="15" customHeight="1">
      <c r="B112" s="272"/>
      <c r="C112" s="252" t="s">
        <v>1758</v>
      </c>
      <c r="D112" s="252"/>
      <c r="E112" s="252"/>
      <c r="F112" s="271" t="s">
        <v>1717</v>
      </c>
      <c r="G112" s="252"/>
      <c r="H112" s="252" t="s">
        <v>1759</v>
      </c>
      <c r="I112" s="252" t="s">
        <v>1719</v>
      </c>
      <c r="J112" s="252">
        <v>120</v>
      </c>
      <c r="K112" s="263"/>
    </row>
    <row r="113" spans="2:11" ht="15" customHeight="1">
      <c r="B113" s="272"/>
      <c r="C113" s="252" t="s">
        <v>40</v>
      </c>
      <c r="D113" s="252"/>
      <c r="E113" s="252"/>
      <c r="F113" s="271" t="s">
        <v>1717</v>
      </c>
      <c r="G113" s="252"/>
      <c r="H113" s="252" t="s">
        <v>1760</v>
      </c>
      <c r="I113" s="252" t="s">
        <v>1751</v>
      </c>
      <c r="J113" s="252"/>
      <c r="K113" s="263"/>
    </row>
    <row r="114" spans="2:11" ht="15" customHeight="1">
      <c r="B114" s="272"/>
      <c r="C114" s="252" t="s">
        <v>50</v>
      </c>
      <c r="D114" s="252"/>
      <c r="E114" s="252"/>
      <c r="F114" s="271" t="s">
        <v>1717</v>
      </c>
      <c r="G114" s="252"/>
      <c r="H114" s="252" t="s">
        <v>1761</v>
      </c>
      <c r="I114" s="252" t="s">
        <v>1751</v>
      </c>
      <c r="J114" s="252"/>
      <c r="K114" s="263"/>
    </row>
    <row r="115" spans="2:11" ht="15" customHeight="1">
      <c r="B115" s="272"/>
      <c r="C115" s="252" t="s">
        <v>59</v>
      </c>
      <c r="D115" s="252"/>
      <c r="E115" s="252"/>
      <c r="F115" s="271" t="s">
        <v>1717</v>
      </c>
      <c r="G115" s="252"/>
      <c r="H115" s="252" t="s">
        <v>1762</v>
      </c>
      <c r="I115" s="252" t="s">
        <v>1763</v>
      </c>
      <c r="J115" s="252"/>
      <c r="K115" s="263"/>
    </row>
    <row r="116" spans="2:11" ht="15" customHeight="1">
      <c r="B116" s="275"/>
      <c r="C116" s="281"/>
      <c r="D116" s="281"/>
      <c r="E116" s="281"/>
      <c r="F116" s="281"/>
      <c r="G116" s="281"/>
      <c r="H116" s="281"/>
      <c r="I116" s="281"/>
      <c r="J116" s="281"/>
      <c r="K116" s="277"/>
    </row>
    <row r="117" spans="2:11" ht="18.75" customHeight="1">
      <c r="B117" s="282"/>
      <c r="C117" s="248"/>
      <c r="D117" s="248"/>
      <c r="E117" s="248"/>
      <c r="F117" s="283"/>
      <c r="G117" s="248"/>
      <c r="H117" s="248"/>
      <c r="I117" s="248"/>
      <c r="J117" s="248"/>
      <c r="K117" s="282"/>
    </row>
    <row r="118" spans="2:11" ht="18.75" customHeight="1"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</row>
    <row r="119" spans="2:11" ht="7.5" customHeight="1">
      <c r="B119" s="284"/>
      <c r="C119" s="285"/>
      <c r="D119" s="285"/>
      <c r="E119" s="285"/>
      <c r="F119" s="285"/>
      <c r="G119" s="285"/>
      <c r="H119" s="285"/>
      <c r="I119" s="285"/>
      <c r="J119" s="285"/>
      <c r="K119" s="286"/>
    </row>
    <row r="120" spans="2:11" ht="45" customHeight="1">
      <c r="B120" s="287"/>
      <c r="C120" s="367" t="s">
        <v>1764</v>
      </c>
      <c r="D120" s="367"/>
      <c r="E120" s="367"/>
      <c r="F120" s="367"/>
      <c r="G120" s="367"/>
      <c r="H120" s="367"/>
      <c r="I120" s="367"/>
      <c r="J120" s="367"/>
      <c r="K120" s="288"/>
    </row>
    <row r="121" spans="2:11" ht="17.25" customHeight="1">
      <c r="B121" s="289"/>
      <c r="C121" s="264" t="s">
        <v>1711</v>
      </c>
      <c r="D121" s="264"/>
      <c r="E121" s="264"/>
      <c r="F121" s="264" t="s">
        <v>1712</v>
      </c>
      <c r="G121" s="265"/>
      <c r="H121" s="264" t="s">
        <v>140</v>
      </c>
      <c r="I121" s="264" t="s">
        <v>59</v>
      </c>
      <c r="J121" s="264" t="s">
        <v>1713</v>
      </c>
      <c r="K121" s="290"/>
    </row>
    <row r="122" spans="2:11" ht="17.25" customHeight="1">
      <c r="B122" s="289"/>
      <c r="C122" s="266" t="s">
        <v>1714</v>
      </c>
      <c r="D122" s="266"/>
      <c r="E122" s="266"/>
      <c r="F122" s="267" t="s">
        <v>1715</v>
      </c>
      <c r="G122" s="268"/>
      <c r="H122" s="266"/>
      <c r="I122" s="266"/>
      <c r="J122" s="266" t="s">
        <v>1716</v>
      </c>
      <c r="K122" s="290"/>
    </row>
    <row r="123" spans="2:11" ht="5.25" customHeight="1">
      <c r="B123" s="291"/>
      <c r="C123" s="269"/>
      <c r="D123" s="269"/>
      <c r="E123" s="269"/>
      <c r="F123" s="269"/>
      <c r="G123" s="252"/>
      <c r="H123" s="269"/>
      <c r="I123" s="269"/>
      <c r="J123" s="269"/>
      <c r="K123" s="292"/>
    </row>
    <row r="124" spans="2:11" ht="15" customHeight="1">
      <c r="B124" s="291"/>
      <c r="C124" s="252" t="s">
        <v>1720</v>
      </c>
      <c r="D124" s="269"/>
      <c r="E124" s="269"/>
      <c r="F124" s="271" t="s">
        <v>1717</v>
      </c>
      <c r="G124" s="252"/>
      <c r="H124" s="252" t="s">
        <v>1756</v>
      </c>
      <c r="I124" s="252" t="s">
        <v>1719</v>
      </c>
      <c r="J124" s="252">
        <v>120</v>
      </c>
      <c r="K124" s="293"/>
    </row>
    <row r="125" spans="2:11" ht="15" customHeight="1">
      <c r="B125" s="291"/>
      <c r="C125" s="252" t="s">
        <v>80</v>
      </c>
      <c r="D125" s="252"/>
      <c r="E125" s="252"/>
      <c r="F125" s="271" t="s">
        <v>1717</v>
      </c>
      <c r="G125" s="252"/>
      <c r="H125" s="252" t="s">
        <v>1765</v>
      </c>
      <c r="I125" s="252" t="s">
        <v>1719</v>
      </c>
      <c r="J125" s="252" t="s">
        <v>1766</v>
      </c>
      <c r="K125" s="293"/>
    </row>
    <row r="126" spans="2:11" ht="15" customHeight="1">
      <c r="B126" s="291"/>
      <c r="C126" s="252" t="s">
        <v>1666</v>
      </c>
      <c r="D126" s="252"/>
      <c r="E126" s="252"/>
      <c r="F126" s="271" t="s">
        <v>1717</v>
      </c>
      <c r="G126" s="252"/>
      <c r="H126" s="252" t="s">
        <v>1767</v>
      </c>
      <c r="I126" s="252" t="s">
        <v>1719</v>
      </c>
      <c r="J126" s="252" t="s">
        <v>1766</v>
      </c>
      <c r="K126" s="293"/>
    </row>
    <row r="127" spans="2:11" ht="15" customHeight="1">
      <c r="B127" s="291"/>
      <c r="C127" s="252" t="s">
        <v>1728</v>
      </c>
      <c r="D127" s="252"/>
      <c r="E127" s="252"/>
      <c r="F127" s="271" t="s">
        <v>1723</v>
      </c>
      <c r="G127" s="252"/>
      <c r="H127" s="252" t="s">
        <v>1729</v>
      </c>
      <c r="I127" s="252" t="s">
        <v>1719</v>
      </c>
      <c r="J127" s="252">
        <v>15</v>
      </c>
      <c r="K127" s="293"/>
    </row>
    <row r="128" spans="2:11" ht="15" customHeight="1">
      <c r="B128" s="291"/>
      <c r="C128" s="273" t="s">
        <v>1730</v>
      </c>
      <c r="D128" s="273"/>
      <c r="E128" s="273"/>
      <c r="F128" s="274" t="s">
        <v>1723</v>
      </c>
      <c r="G128" s="273"/>
      <c r="H128" s="273" t="s">
        <v>1731</v>
      </c>
      <c r="I128" s="273" t="s">
        <v>1719</v>
      </c>
      <c r="J128" s="273">
        <v>15</v>
      </c>
      <c r="K128" s="293"/>
    </row>
    <row r="129" spans="2:11" ht="15" customHeight="1">
      <c r="B129" s="291"/>
      <c r="C129" s="273" t="s">
        <v>1732</v>
      </c>
      <c r="D129" s="273"/>
      <c r="E129" s="273"/>
      <c r="F129" s="274" t="s">
        <v>1723</v>
      </c>
      <c r="G129" s="273"/>
      <c r="H129" s="273" t="s">
        <v>1733</v>
      </c>
      <c r="I129" s="273" t="s">
        <v>1719</v>
      </c>
      <c r="J129" s="273">
        <v>20</v>
      </c>
      <c r="K129" s="293"/>
    </row>
    <row r="130" spans="2:11" ht="15" customHeight="1">
      <c r="B130" s="291"/>
      <c r="C130" s="273" t="s">
        <v>1734</v>
      </c>
      <c r="D130" s="273"/>
      <c r="E130" s="273"/>
      <c r="F130" s="274" t="s">
        <v>1723</v>
      </c>
      <c r="G130" s="273"/>
      <c r="H130" s="273" t="s">
        <v>1735</v>
      </c>
      <c r="I130" s="273" t="s">
        <v>1719</v>
      </c>
      <c r="J130" s="273">
        <v>20</v>
      </c>
      <c r="K130" s="293"/>
    </row>
    <row r="131" spans="2:11" ht="15" customHeight="1">
      <c r="B131" s="291"/>
      <c r="C131" s="252" t="s">
        <v>1722</v>
      </c>
      <c r="D131" s="252"/>
      <c r="E131" s="252"/>
      <c r="F131" s="271" t="s">
        <v>1723</v>
      </c>
      <c r="G131" s="252"/>
      <c r="H131" s="252" t="s">
        <v>1756</v>
      </c>
      <c r="I131" s="252" t="s">
        <v>1719</v>
      </c>
      <c r="J131" s="252">
        <v>50</v>
      </c>
      <c r="K131" s="293"/>
    </row>
    <row r="132" spans="2:11" ht="15" customHeight="1">
      <c r="B132" s="291"/>
      <c r="C132" s="252" t="s">
        <v>1736</v>
      </c>
      <c r="D132" s="252"/>
      <c r="E132" s="252"/>
      <c r="F132" s="271" t="s">
        <v>1723</v>
      </c>
      <c r="G132" s="252"/>
      <c r="H132" s="252" t="s">
        <v>1756</v>
      </c>
      <c r="I132" s="252" t="s">
        <v>1719</v>
      </c>
      <c r="J132" s="252">
        <v>50</v>
      </c>
      <c r="K132" s="293"/>
    </row>
    <row r="133" spans="2:11" ht="15" customHeight="1">
      <c r="B133" s="291"/>
      <c r="C133" s="252" t="s">
        <v>1742</v>
      </c>
      <c r="D133" s="252"/>
      <c r="E133" s="252"/>
      <c r="F133" s="271" t="s">
        <v>1723</v>
      </c>
      <c r="G133" s="252"/>
      <c r="H133" s="252" t="s">
        <v>1756</v>
      </c>
      <c r="I133" s="252" t="s">
        <v>1719</v>
      </c>
      <c r="J133" s="252">
        <v>50</v>
      </c>
      <c r="K133" s="293"/>
    </row>
    <row r="134" spans="2:11" ht="15" customHeight="1">
      <c r="B134" s="291"/>
      <c r="C134" s="252" t="s">
        <v>1744</v>
      </c>
      <c r="D134" s="252"/>
      <c r="E134" s="252"/>
      <c r="F134" s="271" t="s">
        <v>1723</v>
      </c>
      <c r="G134" s="252"/>
      <c r="H134" s="252" t="s">
        <v>1756</v>
      </c>
      <c r="I134" s="252" t="s">
        <v>1719</v>
      </c>
      <c r="J134" s="252">
        <v>50</v>
      </c>
      <c r="K134" s="293"/>
    </row>
    <row r="135" spans="2:11" ht="15" customHeight="1">
      <c r="B135" s="291"/>
      <c r="C135" s="252" t="s">
        <v>145</v>
      </c>
      <c r="D135" s="252"/>
      <c r="E135" s="252"/>
      <c r="F135" s="271" t="s">
        <v>1723</v>
      </c>
      <c r="G135" s="252"/>
      <c r="H135" s="252" t="s">
        <v>1768</v>
      </c>
      <c r="I135" s="252" t="s">
        <v>1719</v>
      </c>
      <c r="J135" s="252">
        <v>255</v>
      </c>
      <c r="K135" s="293"/>
    </row>
    <row r="136" spans="2:11" ht="15" customHeight="1">
      <c r="B136" s="291"/>
      <c r="C136" s="252" t="s">
        <v>1746</v>
      </c>
      <c r="D136" s="252"/>
      <c r="E136" s="252"/>
      <c r="F136" s="271" t="s">
        <v>1717</v>
      </c>
      <c r="G136" s="252"/>
      <c r="H136" s="252" t="s">
        <v>1769</v>
      </c>
      <c r="I136" s="252" t="s">
        <v>1748</v>
      </c>
      <c r="J136" s="252"/>
      <c r="K136" s="293"/>
    </row>
    <row r="137" spans="2:11" ht="15" customHeight="1">
      <c r="B137" s="291"/>
      <c r="C137" s="252" t="s">
        <v>1749</v>
      </c>
      <c r="D137" s="252"/>
      <c r="E137" s="252"/>
      <c r="F137" s="271" t="s">
        <v>1717</v>
      </c>
      <c r="G137" s="252"/>
      <c r="H137" s="252" t="s">
        <v>1770</v>
      </c>
      <c r="I137" s="252" t="s">
        <v>1751</v>
      </c>
      <c r="J137" s="252"/>
      <c r="K137" s="293"/>
    </row>
    <row r="138" spans="2:11" ht="15" customHeight="1">
      <c r="B138" s="291"/>
      <c r="C138" s="252" t="s">
        <v>1752</v>
      </c>
      <c r="D138" s="252"/>
      <c r="E138" s="252"/>
      <c r="F138" s="271" t="s">
        <v>1717</v>
      </c>
      <c r="G138" s="252"/>
      <c r="H138" s="252" t="s">
        <v>1752</v>
      </c>
      <c r="I138" s="252" t="s">
        <v>1751</v>
      </c>
      <c r="J138" s="252"/>
      <c r="K138" s="293"/>
    </row>
    <row r="139" spans="2:11" ht="15" customHeight="1">
      <c r="B139" s="291"/>
      <c r="C139" s="252" t="s">
        <v>40</v>
      </c>
      <c r="D139" s="252"/>
      <c r="E139" s="252"/>
      <c r="F139" s="271" t="s">
        <v>1717</v>
      </c>
      <c r="G139" s="252"/>
      <c r="H139" s="252" t="s">
        <v>1771</v>
      </c>
      <c r="I139" s="252" t="s">
        <v>1751</v>
      </c>
      <c r="J139" s="252"/>
      <c r="K139" s="293"/>
    </row>
    <row r="140" spans="2:11" ht="15" customHeight="1">
      <c r="B140" s="291"/>
      <c r="C140" s="252" t="s">
        <v>1772</v>
      </c>
      <c r="D140" s="252"/>
      <c r="E140" s="252"/>
      <c r="F140" s="271" t="s">
        <v>1717</v>
      </c>
      <c r="G140" s="252"/>
      <c r="H140" s="252" t="s">
        <v>1773</v>
      </c>
      <c r="I140" s="252" t="s">
        <v>1751</v>
      </c>
      <c r="J140" s="252"/>
      <c r="K140" s="293"/>
    </row>
    <row r="141" spans="2:11" ht="15" customHeight="1">
      <c r="B141" s="294"/>
      <c r="C141" s="295"/>
      <c r="D141" s="295"/>
      <c r="E141" s="295"/>
      <c r="F141" s="295"/>
      <c r="G141" s="295"/>
      <c r="H141" s="295"/>
      <c r="I141" s="295"/>
      <c r="J141" s="295"/>
      <c r="K141" s="296"/>
    </row>
    <row r="142" spans="2:11" ht="18.75" customHeight="1">
      <c r="B142" s="248"/>
      <c r="C142" s="248"/>
      <c r="D142" s="248"/>
      <c r="E142" s="248"/>
      <c r="F142" s="283"/>
      <c r="G142" s="248"/>
      <c r="H142" s="248"/>
      <c r="I142" s="248"/>
      <c r="J142" s="248"/>
      <c r="K142" s="248"/>
    </row>
    <row r="143" spans="2:11" ht="18.75" customHeight="1"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</row>
    <row r="144" spans="2:11" ht="7.5" customHeight="1">
      <c r="B144" s="259"/>
      <c r="C144" s="260"/>
      <c r="D144" s="260"/>
      <c r="E144" s="260"/>
      <c r="F144" s="260"/>
      <c r="G144" s="260"/>
      <c r="H144" s="260"/>
      <c r="I144" s="260"/>
      <c r="J144" s="260"/>
      <c r="K144" s="261"/>
    </row>
    <row r="145" spans="2:11" ht="45" customHeight="1">
      <c r="B145" s="262"/>
      <c r="C145" s="368" t="s">
        <v>1774</v>
      </c>
      <c r="D145" s="368"/>
      <c r="E145" s="368"/>
      <c r="F145" s="368"/>
      <c r="G145" s="368"/>
      <c r="H145" s="368"/>
      <c r="I145" s="368"/>
      <c r="J145" s="368"/>
      <c r="K145" s="263"/>
    </row>
    <row r="146" spans="2:11" ht="17.25" customHeight="1">
      <c r="B146" s="262"/>
      <c r="C146" s="264" t="s">
        <v>1711</v>
      </c>
      <c r="D146" s="264"/>
      <c r="E146" s="264"/>
      <c r="F146" s="264" t="s">
        <v>1712</v>
      </c>
      <c r="G146" s="265"/>
      <c r="H146" s="264" t="s">
        <v>140</v>
      </c>
      <c r="I146" s="264" t="s">
        <v>59</v>
      </c>
      <c r="J146" s="264" t="s">
        <v>1713</v>
      </c>
      <c r="K146" s="263"/>
    </row>
    <row r="147" spans="2:11" ht="17.25" customHeight="1">
      <c r="B147" s="262"/>
      <c r="C147" s="266" t="s">
        <v>1714</v>
      </c>
      <c r="D147" s="266"/>
      <c r="E147" s="266"/>
      <c r="F147" s="267" t="s">
        <v>1715</v>
      </c>
      <c r="G147" s="268"/>
      <c r="H147" s="266"/>
      <c r="I147" s="266"/>
      <c r="J147" s="266" t="s">
        <v>1716</v>
      </c>
      <c r="K147" s="263"/>
    </row>
    <row r="148" spans="2:11" ht="5.25" customHeight="1">
      <c r="B148" s="272"/>
      <c r="C148" s="269"/>
      <c r="D148" s="269"/>
      <c r="E148" s="269"/>
      <c r="F148" s="269"/>
      <c r="G148" s="270"/>
      <c r="H148" s="269"/>
      <c r="I148" s="269"/>
      <c r="J148" s="269"/>
      <c r="K148" s="293"/>
    </row>
    <row r="149" spans="2:11" ht="15" customHeight="1">
      <c r="B149" s="272"/>
      <c r="C149" s="297" t="s">
        <v>1720</v>
      </c>
      <c r="D149" s="252"/>
      <c r="E149" s="252"/>
      <c r="F149" s="298" t="s">
        <v>1717</v>
      </c>
      <c r="G149" s="252"/>
      <c r="H149" s="297" t="s">
        <v>1756</v>
      </c>
      <c r="I149" s="297" t="s">
        <v>1719</v>
      </c>
      <c r="J149" s="297">
        <v>120</v>
      </c>
      <c r="K149" s="293"/>
    </row>
    <row r="150" spans="2:11" ht="15" customHeight="1">
      <c r="B150" s="272"/>
      <c r="C150" s="297" t="s">
        <v>80</v>
      </c>
      <c r="D150" s="252"/>
      <c r="E150" s="252"/>
      <c r="F150" s="298" t="s">
        <v>1717</v>
      </c>
      <c r="G150" s="252"/>
      <c r="H150" s="297" t="s">
        <v>1775</v>
      </c>
      <c r="I150" s="297" t="s">
        <v>1719</v>
      </c>
      <c r="J150" s="297" t="s">
        <v>1766</v>
      </c>
      <c r="K150" s="293"/>
    </row>
    <row r="151" spans="2:11" ht="15" customHeight="1">
      <c r="B151" s="272"/>
      <c r="C151" s="297" t="s">
        <v>1666</v>
      </c>
      <c r="D151" s="252"/>
      <c r="E151" s="252"/>
      <c r="F151" s="298" t="s">
        <v>1717</v>
      </c>
      <c r="G151" s="252"/>
      <c r="H151" s="297" t="s">
        <v>1776</v>
      </c>
      <c r="I151" s="297" t="s">
        <v>1719</v>
      </c>
      <c r="J151" s="297" t="s">
        <v>1766</v>
      </c>
      <c r="K151" s="293"/>
    </row>
    <row r="152" spans="2:11" ht="15" customHeight="1">
      <c r="B152" s="272"/>
      <c r="C152" s="297" t="s">
        <v>1722</v>
      </c>
      <c r="D152" s="252"/>
      <c r="E152" s="252"/>
      <c r="F152" s="298" t="s">
        <v>1723</v>
      </c>
      <c r="G152" s="252"/>
      <c r="H152" s="297" t="s">
        <v>1756</v>
      </c>
      <c r="I152" s="297" t="s">
        <v>1719</v>
      </c>
      <c r="J152" s="297">
        <v>50</v>
      </c>
      <c r="K152" s="293"/>
    </row>
    <row r="153" spans="2:11" ht="15" customHeight="1">
      <c r="B153" s="272"/>
      <c r="C153" s="297" t="s">
        <v>1725</v>
      </c>
      <c r="D153" s="252"/>
      <c r="E153" s="252"/>
      <c r="F153" s="298" t="s">
        <v>1717</v>
      </c>
      <c r="G153" s="252"/>
      <c r="H153" s="297" t="s">
        <v>1756</v>
      </c>
      <c r="I153" s="297" t="s">
        <v>1727</v>
      </c>
      <c r="J153" s="297"/>
      <c r="K153" s="293"/>
    </row>
    <row r="154" spans="2:11" ht="15" customHeight="1">
      <c r="B154" s="272"/>
      <c r="C154" s="297" t="s">
        <v>1736</v>
      </c>
      <c r="D154" s="252"/>
      <c r="E154" s="252"/>
      <c r="F154" s="298" t="s">
        <v>1723</v>
      </c>
      <c r="G154" s="252"/>
      <c r="H154" s="297" t="s">
        <v>1756</v>
      </c>
      <c r="I154" s="297" t="s">
        <v>1719</v>
      </c>
      <c r="J154" s="297">
        <v>50</v>
      </c>
      <c r="K154" s="293"/>
    </row>
    <row r="155" spans="2:11" ht="15" customHeight="1">
      <c r="B155" s="272"/>
      <c r="C155" s="297" t="s">
        <v>1744</v>
      </c>
      <c r="D155" s="252"/>
      <c r="E155" s="252"/>
      <c r="F155" s="298" t="s">
        <v>1723</v>
      </c>
      <c r="G155" s="252"/>
      <c r="H155" s="297" t="s">
        <v>1756</v>
      </c>
      <c r="I155" s="297" t="s">
        <v>1719</v>
      </c>
      <c r="J155" s="297">
        <v>50</v>
      </c>
      <c r="K155" s="293"/>
    </row>
    <row r="156" spans="2:11" ht="15" customHeight="1">
      <c r="B156" s="272"/>
      <c r="C156" s="297" t="s">
        <v>1742</v>
      </c>
      <c r="D156" s="252"/>
      <c r="E156" s="252"/>
      <c r="F156" s="298" t="s">
        <v>1723</v>
      </c>
      <c r="G156" s="252"/>
      <c r="H156" s="297" t="s">
        <v>1756</v>
      </c>
      <c r="I156" s="297" t="s">
        <v>1719</v>
      </c>
      <c r="J156" s="297">
        <v>50</v>
      </c>
      <c r="K156" s="293"/>
    </row>
    <row r="157" spans="2:11" ht="15" customHeight="1">
      <c r="B157" s="272"/>
      <c r="C157" s="297" t="s">
        <v>106</v>
      </c>
      <c r="D157" s="252"/>
      <c r="E157" s="252"/>
      <c r="F157" s="298" t="s">
        <v>1717</v>
      </c>
      <c r="G157" s="252"/>
      <c r="H157" s="297" t="s">
        <v>1777</v>
      </c>
      <c r="I157" s="297" t="s">
        <v>1719</v>
      </c>
      <c r="J157" s="297" t="s">
        <v>1778</v>
      </c>
      <c r="K157" s="293"/>
    </row>
    <row r="158" spans="2:11" ht="15" customHeight="1">
      <c r="B158" s="272"/>
      <c r="C158" s="297" t="s">
        <v>1779</v>
      </c>
      <c r="D158" s="252"/>
      <c r="E158" s="252"/>
      <c r="F158" s="298" t="s">
        <v>1717</v>
      </c>
      <c r="G158" s="252"/>
      <c r="H158" s="297" t="s">
        <v>1780</v>
      </c>
      <c r="I158" s="297" t="s">
        <v>1751</v>
      </c>
      <c r="J158" s="297"/>
      <c r="K158" s="293"/>
    </row>
    <row r="159" spans="2:11" ht="15" customHeight="1">
      <c r="B159" s="299"/>
      <c r="C159" s="281"/>
      <c r="D159" s="281"/>
      <c r="E159" s="281"/>
      <c r="F159" s="281"/>
      <c r="G159" s="281"/>
      <c r="H159" s="281"/>
      <c r="I159" s="281"/>
      <c r="J159" s="281"/>
      <c r="K159" s="300"/>
    </row>
    <row r="160" spans="2:11" ht="18.75" customHeight="1">
      <c r="B160" s="248"/>
      <c r="C160" s="252"/>
      <c r="D160" s="252"/>
      <c r="E160" s="252"/>
      <c r="F160" s="271"/>
      <c r="G160" s="252"/>
      <c r="H160" s="252"/>
      <c r="I160" s="252"/>
      <c r="J160" s="252"/>
      <c r="K160" s="248"/>
    </row>
    <row r="161" spans="2:11" ht="18.75" customHeight="1"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</row>
    <row r="162" spans="2:11" ht="7.5" customHeight="1">
      <c r="B162" s="240"/>
      <c r="C162" s="241"/>
      <c r="D162" s="241"/>
      <c r="E162" s="241"/>
      <c r="F162" s="241"/>
      <c r="G162" s="241"/>
      <c r="H162" s="241"/>
      <c r="I162" s="241"/>
      <c r="J162" s="241"/>
      <c r="K162" s="242"/>
    </row>
    <row r="163" spans="2:11" ht="45" customHeight="1">
      <c r="B163" s="243"/>
      <c r="C163" s="367" t="s">
        <v>1781</v>
      </c>
      <c r="D163" s="367"/>
      <c r="E163" s="367"/>
      <c r="F163" s="367"/>
      <c r="G163" s="367"/>
      <c r="H163" s="367"/>
      <c r="I163" s="367"/>
      <c r="J163" s="367"/>
      <c r="K163" s="244"/>
    </row>
    <row r="164" spans="2:11" ht="17.25" customHeight="1">
      <c r="B164" s="243"/>
      <c r="C164" s="264" t="s">
        <v>1711</v>
      </c>
      <c r="D164" s="264"/>
      <c r="E164" s="264"/>
      <c r="F164" s="264" t="s">
        <v>1712</v>
      </c>
      <c r="G164" s="301"/>
      <c r="H164" s="302" t="s">
        <v>140</v>
      </c>
      <c r="I164" s="302" t="s">
        <v>59</v>
      </c>
      <c r="J164" s="264" t="s">
        <v>1713</v>
      </c>
      <c r="K164" s="244"/>
    </row>
    <row r="165" spans="2:11" ht="17.25" customHeight="1">
      <c r="B165" s="245"/>
      <c r="C165" s="266" t="s">
        <v>1714</v>
      </c>
      <c r="D165" s="266"/>
      <c r="E165" s="266"/>
      <c r="F165" s="267" t="s">
        <v>1715</v>
      </c>
      <c r="G165" s="303"/>
      <c r="H165" s="304"/>
      <c r="I165" s="304"/>
      <c r="J165" s="266" t="s">
        <v>1716</v>
      </c>
      <c r="K165" s="246"/>
    </row>
    <row r="166" spans="2:11" ht="5.25" customHeight="1">
      <c r="B166" s="272"/>
      <c r="C166" s="269"/>
      <c r="D166" s="269"/>
      <c r="E166" s="269"/>
      <c r="F166" s="269"/>
      <c r="G166" s="270"/>
      <c r="H166" s="269"/>
      <c r="I166" s="269"/>
      <c r="J166" s="269"/>
      <c r="K166" s="293"/>
    </row>
    <row r="167" spans="2:11" ht="15" customHeight="1">
      <c r="B167" s="272"/>
      <c r="C167" s="252" t="s">
        <v>1720</v>
      </c>
      <c r="D167" s="252"/>
      <c r="E167" s="252"/>
      <c r="F167" s="271" t="s">
        <v>1717</v>
      </c>
      <c r="G167" s="252"/>
      <c r="H167" s="252" t="s">
        <v>1756</v>
      </c>
      <c r="I167" s="252" t="s">
        <v>1719</v>
      </c>
      <c r="J167" s="252">
        <v>120</v>
      </c>
      <c r="K167" s="293"/>
    </row>
    <row r="168" spans="2:11" ht="15" customHeight="1">
      <c r="B168" s="272"/>
      <c r="C168" s="252" t="s">
        <v>80</v>
      </c>
      <c r="D168" s="252"/>
      <c r="E168" s="252"/>
      <c r="F168" s="271" t="s">
        <v>1717</v>
      </c>
      <c r="G168" s="252"/>
      <c r="H168" s="252" t="s">
        <v>1765</v>
      </c>
      <c r="I168" s="252" t="s">
        <v>1719</v>
      </c>
      <c r="J168" s="252" t="s">
        <v>1766</v>
      </c>
      <c r="K168" s="293"/>
    </row>
    <row r="169" spans="2:11" ht="15" customHeight="1">
      <c r="B169" s="272"/>
      <c r="C169" s="252" t="s">
        <v>1666</v>
      </c>
      <c r="D169" s="252"/>
      <c r="E169" s="252"/>
      <c r="F169" s="271" t="s">
        <v>1717</v>
      </c>
      <c r="G169" s="252"/>
      <c r="H169" s="252" t="s">
        <v>1782</v>
      </c>
      <c r="I169" s="252" t="s">
        <v>1719</v>
      </c>
      <c r="J169" s="252" t="s">
        <v>1766</v>
      </c>
      <c r="K169" s="293"/>
    </row>
    <row r="170" spans="2:11" ht="15" customHeight="1">
      <c r="B170" s="272"/>
      <c r="C170" s="252" t="s">
        <v>1722</v>
      </c>
      <c r="D170" s="252"/>
      <c r="E170" s="252"/>
      <c r="F170" s="271" t="s">
        <v>1723</v>
      </c>
      <c r="G170" s="252"/>
      <c r="H170" s="252" t="s">
        <v>1782</v>
      </c>
      <c r="I170" s="252" t="s">
        <v>1719</v>
      </c>
      <c r="J170" s="252">
        <v>50</v>
      </c>
      <c r="K170" s="293"/>
    </row>
    <row r="171" spans="2:11" ht="15" customHeight="1">
      <c r="B171" s="272"/>
      <c r="C171" s="252" t="s">
        <v>1725</v>
      </c>
      <c r="D171" s="252"/>
      <c r="E171" s="252"/>
      <c r="F171" s="271" t="s">
        <v>1717</v>
      </c>
      <c r="G171" s="252"/>
      <c r="H171" s="252" t="s">
        <v>1782</v>
      </c>
      <c r="I171" s="252" t="s">
        <v>1727</v>
      </c>
      <c r="J171" s="252"/>
      <c r="K171" s="293"/>
    </row>
    <row r="172" spans="2:11" ht="15" customHeight="1">
      <c r="B172" s="272"/>
      <c r="C172" s="252" t="s">
        <v>1736</v>
      </c>
      <c r="D172" s="252"/>
      <c r="E172" s="252"/>
      <c r="F172" s="271" t="s">
        <v>1723</v>
      </c>
      <c r="G172" s="252"/>
      <c r="H172" s="252" t="s">
        <v>1782</v>
      </c>
      <c r="I172" s="252" t="s">
        <v>1719</v>
      </c>
      <c r="J172" s="252">
        <v>50</v>
      </c>
      <c r="K172" s="293"/>
    </row>
    <row r="173" spans="2:11" ht="15" customHeight="1">
      <c r="B173" s="272"/>
      <c r="C173" s="252" t="s">
        <v>1744</v>
      </c>
      <c r="D173" s="252"/>
      <c r="E173" s="252"/>
      <c r="F173" s="271" t="s">
        <v>1723</v>
      </c>
      <c r="G173" s="252"/>
      <c r="H173" s="252" t="s">
        <v>1782</v>
      </c>
      <c r="I173" s="252" t="s">
        <v>1719</v>
      </c>
      <c r="J173" s="252">
        <v>50</v>
      </c>
      <c r="K173" s="293"/>
    </row>
    <row r="174" spans="2:11" ht="15" customHeight="1">
      <c r="B174" s="272"/>
      <c r="C174" s="252" t="s">
        <v>1742</v>
      </c>
      <c r="D174" s="252"/>
      <c r="E174" s="252"/>
      <c r="F174" s="271" t="s">
        <v>1723</v>
      </c>
      <c r="G174" s="252"/>
      <c r="H174" s="252" t="s">
        <v>1782</v>
      </c>
      <c r="I174" s="252" t="s">
        <v>1719</v>
      </c>
      <c r="J174" s="252">
        <v>50</v>
      </c>
      <c r="K174" s="293"/>
    </row>
    <row r="175" spans="2:11" ht="15" customHeight="1">
      <c r="B175" s="272"/>
      <c r="C175" s="252" t="s">
        <v>139</v>
      </c>
      <c r="D175" s="252"/>
      <c r="E175" s="252"/>
      <c r="F175" s="271" t="s">
        <v>1717</v>
      </c>
      <c r="G175" s="252"/>
      <c r="H175" s="252" t="s">
        <v>1783</v>
      </c>
      <c r="I175" s="252" t="s">
        <v>1784</v>
      </c>
      <c r="J175" s="252"/>
      <c r="K175" s="293"/>
    </row>
    <row r="176" spans="2:11" ht="15" customHeight="1">
      <c r="B176" s="272"/>
      <c r="C176" s="252" t="s">
        <v>59</v>
      </c>
      <c r="D176" s="252"/>
      <c r="E176" s="252"/>
      <c r="F176" s="271" t="s">
        <v>1717</v>
      </c>
      <c r="G176" s="252"/>
      <c r="H176" s="252" t="s">
        <v>1785</v>
      </c>
      <c r="I176" s="252" t="s">
        <v>1786</v>
      </c>
      <c r="J176" s="252">
        <v>1</v>
      </c>
      <c r="K176" s="293"/>
    </row>
    <row r="177" spans="2:11" ht="15" customHeight="1">
      <c r="B177" s="272"/>
      <c r="C177" s="252" t="s">
        <v>55</v>
      </c>
      <c r="D177" s="252"/>
      <c r="E177" s="252"/>
      <c r="F177" s="271" t="s">
        <v>1717</v>
      </c>
      <c r="G177" s="252"/>
      <c r="H177" s="252" t="s">
        <v>1787</v>
      </c>
      <c r="I177" s="252" t="s">
        <v>1719</v>
      </c>
      <c r="J177" s="252">
        <v>20</v>
      </c>
      <c r="K177" s="293"/>
    </row>
    <row r="178" spans="2:11" ht="15" customHeight="1">
      <c r="B178" s="272"/>
      <c r="C178" s="252" t="s">
        <v>140</v>
      </c>
      <c r="D178" s="252"/>
      <c r="E178" s="252"/>
      <c r="F178" s="271" t="s">
        <v>1717</v>
      </c>
      <c r="G178" s="252"/>
      <c r="H178" s="252" t="s">
        <v>1788</v>
      </c>
      <c r="I178" s="252" t="s">
        <v>1719</v>
      </c>
      <c r="J178" s="252">
        <v>255</v>
      </c>
      <c r="K178" s="293"/>
    </row>
    <row r="179" spans="2:11" ht="15" customHeight="1">
      <c r="B179" s="272"/>
      <c r="C179" s="252" t="s">
        <v>141</v>
      </c>
      <c r="D179" s="252"/>
      <c r="E179" s="252"/>
      <c r="F179" s="271" t="s">
        <v>1717</v>
      </c>
      <c r="G179" s="252"/>
      <c r="H179" s="252" t="s">
        <v>1682</v>
      </c>
      <c r="I179" s="252" t="s">
        <v>1719</v>
      </c>
      <c r="J179" s="252">
        <v>10</v>
      </c>
      <c r="K179" s="293"/>
    </row>
    <row r="180" spans="2:11" ht="15" customHeight="1">
      <c r="B180" s="272"/>
      <c r="C180" s="252" t="s">
        <v>142</v>
      </c>
      <c r="D180" s="252"/>
      <c r="E180" s="252"/>
      <c r="F180" s="271" t="s">
        <v>1717</v>
      </c>
      <c r="G180" s="252"/>
      <c r="H180" s="252" t="s">
        <v>1789</v>
      </c>
      <c r="I180" s="252" t="s">
        <v>1751</v>
      </c>
      <c r="J180" s="252"/>
      <c r="K180" s="293"/>
    </row>
    <row r="181" spans="2:11" ht="15" customHeight="1">
      <c r="B181" s="272"/>
      <c r="C181" s="252" t="s">
        <v>1790</v>
      </c>
      <c r="D181" s="252"/>
      <c r="E181" s="252"/>
      <c r="F181" s="271" t="s">
        <v>1717</v>
      </c>
      <c r="G181" s="252"/>
      <c r="H181" s="252" t="s">
        <v>1791</v>
      </c>
      <c r="I181" s="252" t="s">
        <v>1751</v>
      </c>
      <c r="J181" s="252"/>
      <c r="K181" s="293"/>
    </row>
    <row r="182" spans="2:11" ht="15" customHeight="1">
      <c r="B182" s="272"/>
      <c r="C182" s="252" t="s">
        <v>1779</v>
      </c>
      <c r="D182" s="252"/>
      <c r="E182" s="252"/>
      <c r="F182" s="271" t="s">
        <v>1717</v>
      </c>
      <c r="G182" s="252"/>
      <c r="H182" s="252" t="s">
        <v>1792</v>
      </c>
      <c r="I182" s="252" t="s">
        <v>1751</v>
      </c>
      <c r="J182" s="252"/>
      <c r="K182" s="293"/>
    </row>
    <row r="183" spans="2:11" ht="15" customHeight="1">
      <c r="B183" s="272"/>
      <c r="C183" s="252" t="s">
        <v>144</v>
      </c>
      <c r="D183" s="252"/>
      <c r="E183" s="252"/>
      <c r="F183" s="271" t="s">
        <v>1723</v>
      </c>
      <c r="G183" s="252"/>
      <c r="H183" s="252" t="s">
        <v>1793</v>
      </c>
      <c r="I183" s="252" t="s">
        <v>1719</v>
      </c>
      <c r="J183" s="252">
        <v>50</v>
      </c>
      <c r="K183" s="293"/>
    </row>
    <row r="184" spans="2:11" ht="15" customHeight="1">
      <c r="B184" s="272"/>
      <c r="C184" s="252" t="s">
        <v>1794</v>
      </c>
      <c r="D184" s="252"/>
      <c r="E184" s="252"/>
      <c r="F184" s="271" t="s">
        <v>1723</v>
      </c>
      <c r="G184" s="252"/>
      <c r="H184" s="252" t="s">
        <v>1795</v>
      </c>
      <c r="I184" s="252" t="s">
        <v>1796</v>
      </c>
      <c r="J184" s="252"/>
      <c r="K184" s="293"/>
    </row>
    <row r="185" spans="2:11" ht="15" customHeight="1">
      <c r="B185" s="272"/>
      <c r="C185" s="252" t="s">
        <v>1797</v>
      </c>
      <c r="D185" s="252"/>
      <c r="E185" s="252"/>
      <c r="F185" s="271" t="s">
        <v>1723</v>
      </c>
      <c r="G185" s="252"/>
      <c r="H185" s="252" t="s">
        <v>1798</v>
      </c>
      <c r="I185" s="252" t="s">
        <v>1796</v>
      </c>
      <c r="J185" s="252"/>
      <c r="K185" s="293"/>
    </row>
    <row r="186" spans="2:11" ht="15" customHeight="1">
      <c r="B186" s="272"/>
      <c r="C186" s="252" t="s">
        <v>1799</v>
      </c>
      <c r="D186" s="252"/>
      <c r="E186" s="252"/>
      <c r="F186" s="271" t="s">
        <v>1723</v>
      </c>
      <c r="G186" s="252"/>
      <c r="H186" s="252" t="s">
        <v>1800</v>
      </c>
      <c r="I186" s="252" t="s">
        <v>1796</v>
      </c>
      <c r="J186" s="252"/>
      <c r="K186" s="293"/>
    </row>
    <row r="187" spans="2:11" ht="15" customHeight="1">
      <c r="B187" s="272"/>
      <c r="C187" s="305" t="s">
        <v>1801</v>
      </c>
      <c r="D187" s="252"/>
      <c r="E187" s="252"/>
      <c r="F187" s="271" t="s">
        <v>1723</v>
      </c>
      <c r="G187" s="252"/>
      <c r="H187" s="252" t="s">
        <v>1802</v>
      </c>
      <c r="I187" s="252" t="s">
        <v>1803</v>
      </c>
      <c r="J187" s="306" t="s">
        <v>1804</v>
      </c>
      <c r="K187" s="293"/>
    </row>
    <row r="188" spans="2:11" ht="15" customHeight="1">
      <c r="B188" s="272"/>
      <c r="C188" s="257" t="s">
        <v>44</v>
      </c>
      <c r="D188" s="252"/>
      <c r="E188" s="252"/>
      <c r="F188" s="271" t="s">
        <v>1717</v>
      </c>
      <c r="G188" s="252"/>
      <c r="H188" s="248" t="s">
        <v>1805</v>
      </c>
      <c r="I188" s="252" t="s">
        <v>1806</v>
      </c>
      <c r="J188" s="252"/>
      <c r="K188" s="293"/>
    </row>
    <row r="189" spans="2:11" ht="15" customHeight="1">
      <c r="B189" s="272"/>
      <c r="C189" s="257" t="s">
        <v>1807</v>
      </c>
      <c r="D189" s="252"/>
      <c r="E189" s="252"/>
      <c r="F189" s="271" t="s">
        <v>1717</v>
      </c>
      <c r="G189" s="252"/>
      <c r="H189" s="252" t="s">
        <v>1808</v>
      </c>
      <c r="I189" s="252" t="s">
        <v>1751</v>
      </c>
      <c r="J189" s="252"/>
      <c r="K189" s="293"/>
    </row>
    <row r="190" spans="2:11" ht="15" customHeight="1">
      <c r="B190" s="272"/>
      <c r="C190" s="257" t="s">
        <v>1809</v>
      </c>
      <c r="D190" s="252"/>
      <c r="E190" s="252"/>
      <c r="F190" s="271" t="s">
        <v>1717</v>
      </c>
      <c r="G190" s="252"/>
      <c r="H190" s="252" t="s">
        <v>1810</v>
      </c>
      <c r="I190" s="252" t="s">
        <v>1751</v>
      </c>
      <c r="J190" s="252"/>
      <c r="K190" s="293"/>
    </row>
    <row r="191" spans="2:11" ht="15" customHeight="1">
      <c r="B191" s="272"/>
      <c r="C191" s="257" t="s">
        <v>1811</v>
      </c>
      <c r="D191" s="252"/>
      <c r="E191" s="252"/>
      <c r="F191" s="271" t="s">
        <v>1723</v>
      </c>
      <c r="G191" s="252"/>
      <c r="H191" s="252" t="s">
        <v>1812</v>
      </c>
      <c r="I191" s="252" t="s">
        <v>1751</v>
      </c>
      <c r="J191" s="252"/>
      <c r="K191" s="293"/>
    </row>
    <row r="192" spans="2:11" ht="15" customHeight="1">
      <c r="B192" s="299"/>
      <c r="C192" s="307"/>
      <c r="D192" s="281"/>
      <c r="E192" s="281"/>
      <c r="F192" s="281"/>
      <c r="G192" s="281"/>
      <c r="H192" s="281"/>
      <c r="I192" s="281"/>
      <c r="J192" s="281"/>
      <c r="K192" s="300"/>
    </row>
    <row r="193" spans="2:11" ht="18.75" customHeight="1">
      <c r="B193" s="248"/>
      <c r="C193" s="252"/>
      <c r="D193" s="252"/>
      <c r="E193" s="252"/>
      <c r="F193" s="271"/>
      <c r="G193" s="252"/>
      <c r="H193" s="252"/>
      <c r="I193" s="252"/>
      <c r="J193" s="252"/>
      <c r="K193" s="248"/>
    </row>
    <row r="194" spans="2:11" ht="18.75" customHeight="1">
      <c r="B194" s="248"/>
      <c r="C194" s="252"/>
      <c r="D194" s="252"/>
      <c r="E194" s="252"/>
      <c r="F194" s="271"/>
      <c r="G194" s="252"/>
      <c r="H194" s="252"/>
      <c r="I194" s="252"/>
      <c r="J194" s="252"/>
      <c r="K194" s="248"/>
    </row>
    <row r="195" spans="2:11" ht="18.75" customHeight="1"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</row>
    <row r="196" spans="2:11" ht="13.5">
      <c r="B196" s="240"/>
      <c r="C196" s="241"/>
      <c r="D196" s="241"/>
      <c r="E196" s="241"/>
      <c r="F196" s="241"/>
      <c r="G196" s="241"/>
      <c r="H196" s="241"/>
      <c r="I196" s="241"/>
      <c r="J196" s="241"/>
      <c r="K196" s="242"/>
    </row>
    <row r="197" spans="2:11" ht="21">
      <c r="B197" s="243"/>
      <c r="C197" s="367" t="s">
        <v>1813</v>
      </c>
      <c r="D197" s="367"/>
      <c r="E197" s="367"/>
      <c r="F197" s="367"/>
      <c r="G197" s="367"/>
      <c r="H197" s="367"/>
      <c r="I197" s="367"/>
      <c r="J197" s="367"/>
      <c r="K197" s="244"/>
    </row>
    <row r="198" spans="2:11" ht="25.5" customHeight="1">
      <c r="B198" s="243"/>
      <c r="C198" s="308" t="s">
        <v>1814</v>
      </c>
      <c r="D198" s="308"/>
      <c r="E198" s="308"/>
      <c r="F198" s="308" t="s">
        <v>1815</v>
      </c>
      <c r="G198" s="309"/>
      <c r="H198" s="366" t="s">
        <v>1816</v>
      </c>
      <c r="I198" s="366"/>
      <c r="J198" s="366"/>
      <c r="K198" s="244"/>
    </row>
    <row r="199" spans="2:11" ht="5.25" customHeight="1">
      <c r="B199" s="272"/>
      <c r="C199" s="269"/>
      <c r="D199" s="269"/>
      <c r="E199" s="269"/>
      <c r="F199" s="269"/>
      <c r="G199" s="252"/>
      <c r="H199" s="269"/>
      <c r="I199" s="269"/>
      <c r="J199" s="269"/>
      <c r="K199" s="293"/>
    </row>
    <row r="200" spans="2:11" ht="15" customHeight="1">
      <c r="B200" s="272"/>
      <c r="C200" s="252" t="s">
        <v>1806</v>
      </c>
      <c r="D200" s="252"/>
      <c r="E200" s="252"/>
      <c r="F200" s="271" t="s">
        <v>45</v>
      </c>
      <c r="G200" s="252"/>
      <c r="H200" s="364" t="s">
        <v>1817</v>
      </c>
      <c r="I200" s="364"/>
      <c r="J200" s="364"/>
      <c r="K200" s="293"/>
    </row>
    <row r="201" spans="2:11" ht="15" customHeight="1">
      <c r="B201" s="272"/>
      <c r="C201" s="278"/>
      <c r="D201" s="252"/>
      <c r="E201" s="252"/>
      <c r="F201" s="271" t="s">
        <v>46</v>
      </c>
      <c r="G201" s="252"/>
      <c r="H201" s="364" t="s">
        <v>1818</v>
      </c>
      <c r="I201" s="364"/>
      <c r="J201" s="364"/>
      <c r="K201" s="293"/>
    </row>
    <row r="202" spans="2:11" ht="15" customHeight="1">
      <c r="B202" s="272"/>
      <c r="C202" s="278"/>
      <c r="D202" s="252"/>
      <c r="E202" s="252"/>
      <c r="F202" s="271" t="s">
        <v>49</v>
      </c>
      <c r="G202" s="252"/>
      <c r="H202" s="364" t="s">
        <v>1819</v>
      </c>
      <c r="I202" s="364"/>
      <c r="J202" s="364"/>
      <c r="K202" s="293"/>
    </row>
    <row r="203" spans="2:11" ht="15" customHeight="1">
      <c r="B203" s="272"/>
      <c r="C203" s="252"/>
      <c r="D203" s="252"/>
      <c r="E203" s="252"/>
      <c r="F203" s="271" t="s">
        <v>47</v>
      </c>
      <c r="G203" s="252"/>
      <c r="H203" s="364" t="s">
        <v>1820</v>
      </c>
      <c r="I203" s="364"/>
      <c r="J203" s="364"/>
      <c r="K203" s="293"/>
    </row>
    <row r="204" spans="2:11" ht="15" customHeight="1">
      <c r="B204" s="272"/>
      <c r="C204" s="252"/>
      <c r="D204" s="252"/>
      <c r="E204" s="252"/>
      <c r="F204" s="271" t="s">
        <v>48</v>
      </c>
      <c r="G204" s="252"/>
      <c r="H204" s="364" t="s">
        <v>1821</v>
      </c>
      <c r="I204" s="364"/>
      <c r="J204" s="364"/>
      <c r="K204" s="293"/>
    </row>
    <row r="205" spans="2:11" ht="15" customHeight="1">
      <c r="B205" s="272"/>
      <c r="C205" s="252"/>
      <c r="D205" s="252"/>
      <c r="E205" s="252"/>
      <c r="F205" s="271"/>
      <c r="G205" s="252"/>
      <c r="H205" s="252"/>
      <c r="I205" s="252"/>
      <c r="J205" s="252"/>
      <c r="K205" s="293"/>
    </row>
    <row r="206" spans="2:11" ht="15" customHeight="1">
      <c r="B206" s="272"/>
      <c r="C206" s="252" t="s">
        <v>1763</v>
      </c>
      <c r="D206" s="252"/>
      <c r="E206" s="252"/>
      <c r="F206" s="271" t="s">
        <v>81</v>
      </c>
      <c r="G206" s="252"/>
      <c r="H206" s="364" t="s">
        <v>1822</v>
      </c>
      <c r="I206" s="364"/>
      <c r="J206" s="364"/>
      <c r="K206" s="293"/>
    </row>
    <row r="207" spans="2:11" ht="15" customHeight="1">
      <c r="B207" s="272"/>
      <c r="C207" s="278"/>
      <c r="D207" s="252"/>
      <c r="E207" s="252"/>
      <c r="F207" s="271" t="s">
        <v>1662</v>
      </c>
      <c r="G207" s="252"/>
      <c r="H207" s="364" t="s">
        <v>1663</v>
      </c>
      <c r="I207" s="364"/>
      <c r="J207" s="364"/>
      <c r="K207" s="293"/>
    </row>
    <row r="208" spans="2:11" ht="15" customHeight="1">
      <c r="B208" s="272"/>
      <c r="C208" s="252"/>
      <c r="D208" s="252"/>
      <c r="E208" s="252"/>
      <c r="F208" s="271" t="s">
        <v>1660</v>
      </c>
      <c r="G208" s="252"/>
      <c r="H208" s="364" t="s">
        <v>1823</v>
      </c>
      <c r="I208" s="364"/>
      <c r="J208" s="364"/>
      <c r="K208" s="293"/>
    </row>
    <row r="209" spans="2:11" ht="15" customHeight="1">
      <c r="B209" s="310"/>
      <c r="C209" s="278"/>
      <c r="D209" s="278"/>
      <c r="E209" s="278"/>
      <c r="F209" s="271" t="s">
        <v>1664</v>
      </c>
      <c r="G209" s="257"/>
      <c r="H209" s="365" t="s">
        <v>1665</v>
      </c>
      <c r="I209" s="365"/>
      <c r="J209" s="365"/>
      <c r="K209" s="311"/>
    </row>
    <row r="210" spans="2:11" ht="15" customHeight="1">
      <c r="B210" s="310"/>
      <c r="C210" s="278"/>
      <c r="D210" s="278"/>
      <c r="E210" s="278"/>
      <c r="F210" s="271" t="s">
        <v>1380</v>
      </c>
      <c r="G210" s="257"/>
      <c r="H210" s="365" t="s">
        <v>979</v>
      </c>
      <c r="I210" s="365"/>
      <c r="J210" s="365"/>
      <c r="K210" s="311"/>
    </row>
    <row r="211" spans="2:11" ht="15" customHeight="1">
      <c r="B211" s="310"/>
      <c r="C211" s="278"/>
      <c r="D211" s="278"/>
      <c r="E211" s="278"/>
      <c r="F211" s="312"/>
      <c r="G211" s="257"/>
      <c r="H211" s="313"/>
      <c r="I211" s="313"/>
      <c r="J211" s="313"/>
      <c r="K211" s="311"/>
    </row>
    <row r="212" spans="2:11" ht="15" customHeight="1">
      <c r="B212" s="310"/>
      <c r="C212" s="252" t="s">
        <v>1786</v>
      </c>
      <c r="D212" s="278"/>
      <c r="E212" s="278"/>
      <c r="F212" s="271">
        <v>1</v>
      </c>
      <c r="G212" s="257"/>
      <c r="H212" s="365" t="s">
        <v>1824</v>
      </c>
      <c r="I212" s="365"/>
      <c r="J212" s="365"/>
      <c r="K212" s="311"/>
    </row>
    <row r="213" spans="2:11" ht="15" customHeight="1">
      <c r="B213" s="310"/>
      <c r="C213" s="278"/>
      <c r="D213" s="278"/>
      <c r="E213" s="278"/>
      <c r="F213" s="271">
        <v>2</v>
      </c>
      <c r="G213" s="257"/>
      <c r="H213" s="365" t="s">
        <v>1825</v>
      </c>
      <c r="I213" s="365"/>
      <c r="J213" s="365"/>
      <c r="K213" s="311"/>
    </row>
    <row r="214" spans="2:11" ht="15" customHeight="1">
      <c r="B214" s="310"/>
      <c r="C214" s="278"/>
      <c r="D214" s="278"/>
      <c r="E214" s="278"/>
      <c r="F214" s="271">
        <v>3</v>
      </c>
      <c r="G214" s="257"/>
      <c r="H214" s="365" t="s">
        <v>1826</v>
      </c>
      <c r="I214" s="365"/>
      <c r="J214" s="365"/>
      <c r="K214" s="311"/>
    </row>
    <row r="215" spans="2:11" ht="15" customHeight="1">
      <c r="B215" s="310"/>
      <c r="C215" s="278"/>
      <c r="D215" s="278"/>
      <c r="E215" s="278"/>
      <c r="F215" s="271">
        <v>4</v>
      </c>
      <c r="G215" s="257"/>
      <c r="H215" s="365" t="s">
        <v>1827</v>
      </c>
      <c r="I215" s="365"/>
      <c r="J215" s="365"/>
      <c r="K215" s="311"/>
    </row>
    <row r="216" spans="2:11" ht="12.75" customHeight="1">
      <c r="B216" s="314"/>
      <c r="C216" s="315"/>
      <c r="D216" s="315"/>
      <c r="E216" s="315"/>
      <c r="F216" s="315"/>
      <c r="G216" s="315"/>
      <c r="H216" s="315"/>
      <c r="I216" s="315"/>
      <c r="J216" s="315"/>
      <c r="K216" s="316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Novák</dc:creator>
  <cp:keywords/>
  <dc:description/>
  <cp:lastModifiedBy>Lukas</cp:lastModifiedBy>
  <dcterms:created xsi:type="dcterms:W3CDTF">2018-11-20T06:24:07Z</dcterms:created>
  <dcterms:modified xsi:type="dcterms:W3CDTF">2018-11-20T06:27:22Z</dcterms:modified>
  <cp:category/>
  <cp:version/>
  <cp:contentType/>
  <cp:contentStatus/>
</cp:coreProperties>
</file>