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135" yWindow="600" windowWidth="19440" windowHeight="8415" activeTab="0"/>
  </bookViews>
  <sheets>
    <sheet name="Rekapitulace stavby" sheetId="1" r:id="rId1"/>
    <sheet name="IO02 - 02 Workout" sheetId="2" r:id="rId2"/>
    <sheet name="Pokyny pro vyplnění" sheetId="3" r:id="rId3"/>
    <sheet name="List1" sheetId="4" r:id="rId4"/>
  </sheets>
  <definedNames>
    <definedName name="_xlnm._FilterDatabase" localSheetId="1" hidden="1">'IO02 - 02 Workout'!$C$85:$K$248</definedName>
    <definedName name="_xlnm.Print_Area" localSheetId="1">'IO02 - 02 Workout'!$C$4:$J$36,'IO02 - 02 Workout'!$C$42:$J$67,'IO02 - 02 Workout'!$C$73:$K$248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'IO02 - 02 Workout'!$85:$85</definedName>
  </definedNames>
  <calcPr calcId="145621"/>
</workbook>
</file>

<file path=xl/sharedStrings.xml><?xml version="1.0" encoding="utf-8"?>
<sst xmlns="http://schemas.openxmlformats.org/spreadsheetml/2006/main" count="2523" uniqueCount="621">
  <si>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</si>
  <si>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</si>
  <si>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</si>
  <si>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</si>
  <si>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</si>
  <si>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</si>
  <si>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</si>
  <si>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{c04e4c35-b01c-4563-9d7e-d81bb4815a4c}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</si>
  <si>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</si>
  <si>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</si>
  <si>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</si>
  <si>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</si>
  <si>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</si>
  <si>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</si>
  <si>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</si>
  <si>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</si>
  <si>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Se2018-002a</t>
  </si>
  <si>
    <t>Stavba:</t>
  </si>
  <si>
    <t>Street workout - Zadní Vinohrady - Chomutov</t>
  </si>
  <si>
    <t>KSO:</t>
  </si>
  <si>
    <t>823 33 91</t>
  </si>
  <si>
    <t>CC-CZ:</t>
  </si>
  <si>
    <t>24116</t>
  </si>
  <si>
    <t>Místo:</t>
  </si>
  <si>
    <t>Chomutov</t>
  </si>
  <si>
    <t>Datum:</t>
  </si>
  <si>
    <t>19. 7. 2018</t>
  </si>
  <si>
    <t>Zadavatel:</t>
  </si>
  <si>
    <t>IČ:</t>
  </si>
  <si>
    <t>Statutární město Chomutov</t>
  </si>
  <si>
    <t>DIČ:</t>
  </si>
  <si>
    <t>Uchazeč:</t>
  </si>
  <si>
    <t xml:space="preserve"> </t>
  </si>
  <si>
    <t>Projektant:</t>
  </si>
  <si>
    <t>71884220</t>
  </si>
  <si>
    <t>ing.Břetislav Sedláček</t>
  </si>
  <si>
    <t>True</t>
  </si>
  <si>
    <t>Poznámka: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</si>
  <si>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www.cs-urs.cz. Položky soupisu prací, které nemají ve sloupci "Cenová soustava" uveden žádný údaj, nepochází z Cenové soustavy ÚRS.
Je-li v kontrolním rozpočtu nebo v soupisu prací uvedena v kolonce ,,popis" obchodní značka jakéhokoliv materiálu, výrobku nebo technologie, má tento název pouze informativní charakter.
Pro ocenění a následně pro realizaci je možné použít i jiný materiál, výrobek nebo technologií, se srovnatelnými nebo lepšími užitnými vlastnostmi , které odpovídají požadavkům dokumentace.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</si>
  <si>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</si>
  <si>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</si>
  <si>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</si>
  <si>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</si>
  <si>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</si>
  <si>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</si>
  <si>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</si>
  <si>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</si>
  <si>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</si>
  <si>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</si>
  <si>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</si>
  <si>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</si>
  <si>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</si>
  <si>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</si>
  <si>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</si>
  <si>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</si>
  <si>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</si>
  <si>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</si>
  <si>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</si>
  <si>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</si>
  <si>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</si>
  <si>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</si>
  <si>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</si>
  <si>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</si>
  <si>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</si>
  <si>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</si>
  <si>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</si>
  <si>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</si>
  <si>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</si>
  <si>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</si>
  <si>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</si>
  <si>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</si>
  <si>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</si>
  <si>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</si>
  <si>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</si>
  <si>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</si>
  <si>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</si>
  <si>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</si>
  <si>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</si>
  <si>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IO02</t>
  </si>
  <si>
    <t>02 Workout</t>
  </si>
  <si>
    <t>ING</t>
  </si>
  <si>
    <t>1</t>
  </si>
  <si>
    <t>{4d4d9cd1-afd5-4373-8b5e-a1132f0cca98}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</si>
  <si>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</si>
  <si>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</si>
  <si>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</si>
  <si>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</si>
  <si>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</si>
  <si>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</si>
  <si>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</si>
  <si>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</si>
  <si>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IO02 - 02 Workout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</si>
  <si>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www.cs-urs.cz. Položky soupisu prací, které nemají ve sloupci "Cenová soustava" uveden žádný údaj, nepochází z Cenové soustavy ÚRS. Je-li v kontrolním rozpočtu nebo v soupisu prací uvedena v kolonce ,,popis" obchodní značka jakéhokoliv materiálu, výrobku nebo technologie, má tento název pouze informativní charakter. Pro ocenění a následně pro realizaci je možné použít i jiný materiál, výrobek nebo technologií, se srovnatelnými nebo lepšími užitnými vlastnostmi , které odpovídají požadavkům dokumentace.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</si>
  <si>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</si>
  <si>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</si>
  <si>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</si>
  <si>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</si>
  <si>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</si>
  <si>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</si>
  <si>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</si>
  <si>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</si>
  <si>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</si>
  <si>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</si>
  <si>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</si>
  <si>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</si>
  <si>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</si>
  <si>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</si>
  <si>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</si>
  <si>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</si>
  <si>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</si>
  <si>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</si>
  <si>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</si>
  <si>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</si>
  <si>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</si>
  <si>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</si>
  <si>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</si>
  <si>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</si>
  <si>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</si>
  <si>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</si>
  <si>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</si>
  <si>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</si>
  <si>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</si>
  <si>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</si>
  <si>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</si>
  <si>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</si>
  <si>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</si>
  <si>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</si>
  <si>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122201101</t>
  </si>
  <si>
    <t>Odkopávky a prokopávky nezapažené  s přehozením výkopku na vzdálenost do 3 m nebo s naložením na dopravní prostředek v hornině tř. 3 do 100 m3</t>
  </si>
  <si>
    <t>m3</t>
  </si>
  <si>
    <t>CS ÚRS 2018 02</t>
  </si>
  <si>
    <t>4</t>
  </si>
  <si>
    <t>1038026436</t>
  </si>
  <si>
    <t>VV</t>
  </si>
  <si>
    <t>pro hřiště</t>
  </si>
  <si>
    <t>137,4*0,35</t>
  </si>
  <si>
    <t>pro ornici</t>
  </si>
  <si>
    <t>28,3*0,1</t>
  </si>
  <si>
    <t>pro šlapáky</t>
  </si>
  <si>
    <t>1*0,5*0,32*4</t>
  </si>
  <si>
    <t>Součet</t>
  </si>
  <si>
    <t>122201109</t>
  </si>
  <si>
    <t>Odkopávky a prokopávky nezapažené  s přehozením výkopku na vzdálenost do 3 m nebo s naložením na dopravní prostředek v hornině tř. 3 Příplatek k cenám za lepivost horniny tř. 3</t>
  </si>
  <si>
    <t>-482921844</t>
  </si>
  <si>
    <t>51,56*0,3</t>
  </si>
  <si>
    <t>3</t>
  </si>
  <si>
    <t>132201101</t>
  </si>
  <si>
    <t>Hloubení zapažených i nezapažených rýh šířky do 600 mm  s urovnáním dna do předepsaného profilu a spádu v hornině tř. 3 do 100 m3</t>
  </si>
  <si>
    <t>1730737090</t>
  </si>
  <si>
    <t>pro drenáž</t>
  </si>
  <si>
    <t>mimo mřiště</t>
  </si>
  <si>
    <t>14,5*0,5*0,7</t>
  </si>
  <si>
    <t>uvnitř hřiště</t>
  </si>
  <si>
    <t>11,3*0,5*0,3+47,15*0,2*0,3</t>
  </si>
  <si>
    <t>132201109</t>
  </si>
  <si>
    <t>Hloubení zapažených i nezapažených rýh šířky do 600 mm  s urovnáním dna do předepsaného profilu a spádu v hornině tř. 3 Příplatek k cenám za lepivost horniny tř. 3</t>
  </si>
  <si>
    <t>-141950758</t>
  </si>
  <si>
    <t>9,599*0,3</t>
  </si>
  <si>
    <t>5</t>
  </si>
  <si>
    <t>133201101</t>
  </si>
  <si>
    <t>Hloubení zapažených i nezapažených šachet  s případným nutným přemístěním výkopku ve výkopišti v hornině tř. 3 do 100 m3</t>
  </si>
  <si>
    <t>-592264304</t>
  </si>
  <si>
    <t>patky</t>
  </si>
  <si>
    <t>(0,5*0,5*17+0,4*0,4*3+0,5*0,7*6+2*0,5*2+0,5*1,2*4)*0,60</t>
  </si>
  <si>
    <t>6</t>
  </si>
  <si>
    <t>133201109</t>
  </si>
  <si>
    <t>Hloubení zapažených i nezapažených šachet  s případným nutným přemístěním výkopku ve výkopišti v hornině tř. 3 Příplatek k cenám za lepivost horniny tř. 3</t>
  </si>
  <si>
    <t>-1299674015</t>
  </si>
  <si>
    <t>6,738*0,3</t>
  </si>
  <si>
    <t>7</t>
  </si>
  <si>
    <t>162301102</t>
  </si>
  <si>
    <t>Vodorovné přemístění výkopku nebo sypaniny po suchu  na obvyklém dopravním prostředku, bez naložení výkopku, avšak se složením bez rozhrnutí z horniny tř. 1 až 4 na vzdálenost přes 500 do 1 000 m</t>
  </si>
  <si>
    <t>1300368517</t>
  </si>
  <si>
    <t>na mezidepo</t>
  </si>
  <si>
    <t>51,56+9,599+6,738</t>
  </si>
  <si>
    <t>8</t>
  </si>
  <si>
    <t>162701105</t>
  </si>
  <si>
    <t>Vodorovné přemístění výkopku nebo sypaniny po suchu  na obvyklém dopravním prostředku, bez naložení výkopku, avšak se složením bez rozhrnutí z horniny tř. 1 až 4 na vzdálenost přes 9 000 do 10 000 m</t>
  </si>
  <si>
    <t>778785542</t>
  </si>
  <si>
    <t>ornice</t>
  </si>
  <si>
    <t>2,83</t>
  </si>
  <si>
    <t>9</t>
  </si>
  <si>
    <t>162701109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</si>
  <si>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</si>
  <si>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-808137059</t>
  </si>
  <si>
    <t>celkem 20km</t>
  </si>
  <si>
    <t>2,83*10</t>
  </si>
  <si>
    <t>10</t>
  </si>
  <si>
    <t>181301101</t>
  </si>
  <si>
    <t>Rozprostření a urovnání ornice v rovině nebo ve svahu sklonu do 1:5 při souvislé ploše do 500 m2, tl. vrstvy do 100 mm</t>
  </si>
  <si>
    <t>m2</t>
  </si>
  <si>
    <t>-820884655</t>
  </si>
  <si>
    <t>okolní plochy</t>
  </si>
  <si>
    <t>28,3</t>
  </si>
  <si>
    <t>11</t>
  </si>
  <si>
    <t>M</t>
  </si>
  <si>
    <t>10364101</t>
  </si>
  <si>
    <t>zemina pro terénní úpravy -  ornice</t>
  </si>
  <si>
    <t>t</t>
  </si>
  <si>
    <t>1813206654</t>
  </si>
  <si>
    <t>28,3*0,1*1,8</t>
  </si>
  <si>
    <t>5,094*0,5 'Přepočtené koeficientem množství</t>
  </si>
  <si>
    <t>12</t>
  </si>
  <si>
    <t>181411131</t>
  </si>
  <si>
    <t>Založení trávníku na půdě předem připravené plochy do 1000 m2 výsevem včetně utažení parkového v rovině nebo na svahu do 1:5</t>
  </si>
  <si>
    <t>-780448375</t>
  </si>
  <si>
    <t>13</t>
  </si>
  <si>
    <t>00572420</t>
  </si>
  <si>
    <t>osivo směs travní parková okrasná</t>
  </si>
  <si>
    <t>kg</t>
  </si>
  <si>
    <t>-1939219129</t>
  </si>
  <si>
    <t>28,3*0,03</t>
  </si>
  <si>
    <t>14</t>
  </si>
  <si>
    <t>181951102</t>
  </si>
  <si>
    <t>Úprava pláně vyrovnáním výškových rozdílů  v hornině tř. 1 až 4 se zhutněním</t>
  </si>
  <si>
    <t>789141500</t>
  </si>
  <si>
    <t>137,4</t>
  </si>
  <si>
    <t>183101221</t>
  </si>
  <si>
    <t>Hloubení jamek pro vysazování rostlin v zemině tř.1 až 4 s výměnou půdy z 50% v rovině nebo na svahu do 1:5, objemu přes 0,40 do 1,00 m3</t>
  </si>
  <si>
    <t>kus</t>
  </si>
  <si>
    <t>281504762</t>
  </si>
  <si>
    <t>16</t>
  </si>
  <si>
    <t>10321100</t>
  </si>
  <si>
    <t>zahradní substrát pro výsadbu VL</t>
  </si>
  <si>
    <t>912449581</t>
  </si>
  <si>
    <t>0,5*3</t>
  </si>
  <si>
    <t>17</t>
  </si>
  <si>
    <t>184102114</t>
  </si>
  <si>
    <t>Výsadba dřeviny s balem do předem vyhloubené jamky se zalitím  v rovině nebo na svahu do 1:5, při průměru balu přes 400 do 500 mm</t>
  </si>
  <si>
    <t>1688302411</t>
  </si>
  <si>
    <t>18</t>
  </si>
  <si>
    <t>184215132</t>
  </si>
  <si>
    <t>Ukotvení dřeviny kůly třemi kůly, délky přes 1 do 2 m</t>
  </si>
  <si>
    <t>28549834</t>
  </si>
  <si>
    <t>19</t>
  </si>
  <si>
    <t>60591253</t>
  </si>
  <si>
    <t>kůl vyvazovací dřevěný impregnovaný D 8cm dl 2m</t>
  </si>
  <si>
    <t>-354207160</t>
  </si>
  <si>
    <t>3*3</t>
  </si>
  <si>
    <t>20</t>
  </si>
  <si>
    <t>184401111</t>
  </si>
  <si>
    <t>Příprava dřeviny k přesazení  v rovině nebo na svahu do 1:5 s balem, při průměru balu přes 0,6 do 0,8 m</t>
  </si>
  <si>
    <t>-1251223545</t>
  </si>
  <si>
    <t>184502112</t>
  </si>
  <si>
    <t>Vyzvednutí dřeviny k přesazení s balem  v rovině nebo na svahu do 1:5, při průměru balu přes 400 do 500 mm</t>
  </si>
  <si>
    <t>-1490487185</t>
  </si>
  <si>
    <t>Zakládání</t>
  </si>
  <si>
    <t>22</t>
  </si>
  <si>
    <t>211531111</t>
  </si>
  <si>
    <t>Výplň kamenivem do rýh odvodňovacích žeber nebo trativodů  bez zhutnění, s úpravou povrchu výplně kamenivem hrubým drceným frakce 16 až 63 mm</t>
  </si>
  <si>
    <t>1548267593</t>
  </si>
  <si>
    <t>dosyp rýhy mimo hřiště - větší hlubka o 400 mm</t>
  </si>
  <si>
    <t>14,5*0,5*0,4</t>
  </si>
  <si>
    <t>23</t>
  </si>
  <si>
    <t>211971110</t>
  </si>
  <si>
    <t>Zřízení opláštění výplně z geotextilie odvodňovacích žeber nebo trativodů  v rýze nebo zářezu se stěnami šikmými o sklonu do 1:2</t>
  </si>
  <si>
    <t>2094574454</t>
  </si>
  <si>
    <t>14,5*0,7*2+14,5*0,5</t>
  </si>
  <si>
    <t>11,3*0,3*2+47,15*0,3*2</t>
  </si>
  <si>
    <t>24</t>
  </si>
  <si>
    <t>69311068</t>
  </si>
  <si>
    <t>geotextilie netkaná PP 300g/m2</t>
  </si>
  <si>
    <t>-250631812</t>
  </si>
  <si>
    <t>62,62*1,02</t>
  </si>
  <si>
    <t>25</t>
  </si>
  <si>
    <t>212752311</t>
  </si>
  <si>
    <t>Trativody z drenážních trubek se zřízením štěrkopískového lože pod trubky a s jejich obsypem v průměrném celkovém množství do 0,15 m3/m v otevřeném výkopu z trubek plastových tuhých SN 8 DN 100 část.perforované</t>
  </si>
  <si>
    <t>m</t>
  </si>
  <si>
    <t>-1059020743</t>
  </si>
  <si>
    <t>10,35+10,35+10,35+9,55+6,55</t>
  </si>
  <si>
    <t>26</t>
  </si>
  <si>
    <t>212752312</t>
  </si>
  <si>
    <t>Trativody z drenážních trubek se zřízením štěrkopískového lože pod trubky a s jejich obsypem v průměrném celkovém množství do 0,15 m3/m v otevřeném výkopu z trubek plastových tuhých SN 8 DN 150 část.perforované</t>
  </si>
  <si>
    <t>-2002743552</t>
  </si>
  <si>
    <t>14,5+11,3</t>
  </si>
  <si>
    <t>27</t>
  </si>
  <si>
    <t>28613350</t>
  </si>
  <si>
    <t>spojka redukční drenážního systému DN 150/100</t>
  </si>
  <si>
    <t>-1121266938</t>
  </si>
  <si>
    <t>28</t>
  </si>
  <si>
    <t>28613291</t>
  </si>
  <si>
    <t>tvarovka T-kus drenážního systému DN 150</t>
  </si>
  <si>
    <t>-955988999</t>
  </si>
  <si>
    <t>29</t>
  </si>
  <si>
    <t>28613276</t>
  </si>
  <si>
    <t>koleno příslušenství drenážního systému 90° DN 150</t>
  </si>
  <si>
    <t>665069525</t>
  </si>
  <si>
    <t>30</t>
  </si>
  <si>
    <t>213141113</t>
  </si>
  <si>
    <t>Zřízení vrstvy z geotextilie  filtrační, separační, odvodňovací, ochranné, výztužné nebo protierozní v rovině nebo ve sklonu do 1:5, šířky přes 6 do 8,5 m</t>
  </si>
  <si>
    <t>-836635718</t>
  </si>
  <si>
    <t>31</t>
  </si>
  <si>
    <t>771598653</t>
  </si>
  <si>
    <t>137,4*1,15</t>
  </si>
  <si>
    <t>32</t>
  </si>
  <si>
    <t>271532212</t>
  </si>
  <si>
    <t>Podsyp pod základové konstrukce se zhutněním a urovnáním povrchu z kameniva hrubého, frakce 16 - 32 mm</t>
  </si>
  <si>
    <t>1081829894</t>
  </si>
  <si>
    <t>(0,5*0,5*17+0,4*0,4*3+0,5*0,7*6+2*0,5*2+0,5*1,2*4)*0,1</t>
  </si>
  <si>
    <t>33</t>
  </si>
  <si>
    <t>275313611</t>
  </si>
  <si>
    <t>Základy z betonu prostého patky a bloky z betonu kamenem neprokládaného tř. C 16/20</t>
  </si>
  <si>
    <t>-453479252</t>
  </si>
  <si>
    <t>(0,5*0,5*17+0,4*0,4*3+0,5*0,7*6+2*0,5*2+0,5*1,2*4)*0,85</t>
  </si>
  <si>
    <t>34</t>
  </si>
  <si>
    <t>275351121</t>
  </si>
  <si>
    <t>Bednění základů patek zřízení</t>
  </si>
  <si>
    <t>-189182676</t>
  </si>
  <si>
    <t>(0,5*4*17+0,4*4*3+1,2*2*6+2,5*2*2+1,7*2*4)*0,35</t>
  </si>
  <si>
    <t>35</t>
  </si>
  <si>
    <t>275351122</t>
  </si>
  <si>
    <t>Bednění základů patek odstranění</t>
  </si>
  <si>
    <t>-1632876459</t>
  </si>
  <si>
    <t>26,88</t>
  </si>
  <si>
    <t>Komunikace pozemní</t>
  </si>
  <si>
    <t>36</t>
  </si>
  <si>
    <t>564261111</t>
  </si>
  <si>
    <t>Podklad nebo podsyp ze štěrkopísku ŠP  s rozprostřením, vlhčením a zhutněním, po zhutnění tl. 200 mm</t>
  </si>
  <si>
    <t>1832396290</t>
  </si>
  <si>
    <t>1*0,5*4</t>
  </si>
  <si>
    <t>37</t>
  </si>
  <si>
    <t>564651111</t>
  </si>
  <si>
    <t>Podklad z kameniva hrubého drceného  vel. 63-125 mm, s rozprostřením a zhutněním, po zhutnění tl. 150 mm</t>
  </si>
  <si>
    <t>-328308201</t>
  </si>
  <si>
    <t>vtlačeno do podloží</t>
  </si>
  <si>
    <t>38</t>
  </si>
  <si>
    <t>564730011</t>
  </si>
  <si>
    <t>Podklad nebo kryt z kameniva hrubého drceného  vel. 8-16 mm s rozprostřením a zhutněním, po zhutnění tl. 100 mm</t>
  </si>
  <si>
    <t>-1419343387</t>
  </si>
  <si>
    <t>39</t>
  </si>
  <si>
    <t>564761111</t>
  </si>
  <si>
    <t>Podklad nebo kryt z kameniva hrubého drceného  vel. 32-63 mm s rozprostřením a zhutněním, po zhutnění tl. 200 mm</t>
  </si>
  <si>
    <t>-442387255</t>
  </si>
  <si>
    <t>40</t>
  </si>
  <si>
    <t>564801112</t>
  </si>
  <si>
    <t>Podklad ze štěrkodrti ŠD  s rozprostřením a zhutněním, po zhutnění tl. 40 mm  fr.0/4 mm</t>
  </si>
  <si>
    <t>1188352977</t>
  </si>
  <si>
    <t>41</t>
  </si>
  <si>
    <t>579231RP1</t>
  </si>
  <si>
    <t>Celobarevný litý polyuretan EPDM tl.10 mm + SBR granulát 50 mm a polyuretan pojivo ( kromě červené - levnější )</t>
  </si>
  <si>
    <t>4453156</t>
  </si>
  <si>
    <t>42</t>
  </si>
  <si>
    <t>596911111</t>
  </si>
  <si>
    <t>Kladení šlapáků z jednotlivých kusů  do lože ze štěrkopísku nebo z prohozené zeminy v rovině nebo na svahu do 1:5</t>
  </si>
  <si>
    <t>1685583207</t>
  </si>
  <si>
    <t>43</t>
  </si>
  <si>
    <t>59245031.1</t>
  </si>
  <si>
    <t>dlažba betonová velkoformátová 1000x500x120 mm šedá</t>
  </si>
  <si>
    <t>ks</t>
  </si>
  <si>
    <t>1492640942</t>
  </si>
  <si>
    <t>Ostatní konstrukce a práce, bourání</t>
  </si>
  <si>
    <t>44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</si>
  <si>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</si>
  <si>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</si>
  <si>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1852892601</t>
  </si>
  <si>
    <t>7,5+6,6+7,8+12,15+12,35</t>
  </si>
  <si>
    <t>45</t>
  </si>
  <si>
    <t>59217016</t>
  </si>
  <si>
    <t>obrubník betonový chodníkový 100x8x25 cm</t>
  </si>
  <si>
    <t>-1285473529</t>
  </si>
  <si>
    <t>46,4*1,01</t>
  </si>
  <si>
    <t>46</t>
  </si>
  <si>
    <t>936001RP4</t>
  </si>
  <si>
    <t>Montáž, dodávka a doprava prvků na Workoutové hřiště - vč. osazení do beton patek - zinková lázeň + komaxit</t>
  </si>
  <si>
    <t>soubor</t>
  </si>
  <si>
    <t>380165712</t>
  </si>
  <si>
    <t xml:space="preserve">dle výpisu v PD </t>
  </si>
  <si>
    <t>fitnes konstrukce s integrovanými bradly, horizont.žebříkem, kruhy, hrazdami, stožárem</t>
  </si>
  <si>
    <t>externí hrazda</t>
  </si>
  <si>
    <t>externí stalky 2ks</t>
  </si>
  <si>
    <t>externí junior koska</t>
  </si>
  <si>
    <t>venkovní lavička 4ks</t>
  </si>
  <si>
    <t>šikmá lavice</t>
  </si>
  <si>
    <t>cedule</t>
  </si>
  <si>
    <t>47</t>
  </si>
  <si>
    <t>936001RP5</t>
  </si>
  <si>
    <t>Montáž, dodávka a doprava senior prvků na Workoutové hřiště - vč. zemních prací a beton patek</t>
  </si>
  <si>
    <t>-310142015</t>
  </si>
  <si>
    <t>senior zdvih</t>
  </si>
  <si>
    <t>senior váha</t>
  </si>
  <si>
    <t>senior lyže</t>
  </si>
  <si>
    <t>48</t>
  </si>
  <si>
    <t>936104211</t>
  </si>
  <si>
    <t>Montáž odpadkového koše  do betonové patky</t>
  </si>
  <si>
    <t>955061044</t>
  </si>
  <si>
    <t>49</t>
  </si>
  <si>
    <t>74910RP1</t>
  </si>
  <si>
    <t>koš odpadkový ocel.nos.konstr. a dub.dř.výplň obsah 55 l - dle investora</t>
  </si>
  <si>
    <t>856694026</t>
  </si>
  <si>
    <t>998</t>
  </si>
  <si>
    <t>Přesun hmot</t>
  </si>
  <si>
    <t>50</t>
  </si>
  <si>
    <t>998222012</t>
  </si>
  <si>
    <t>Přesun hmot pro tělovýchovné plochy  dopravní vzdálenost do 200 m</t>
  </si>
  <si>
    <t>2009188988</t>
  </si>
  <si>
    <t>VRN</t>
  </si>
  <si>
    <t>Vedlejší rozpočtové náklady</t>
  </si>
  <si>
    <t>VRN1</t>
  </si>
  <si>
    <t>Průzkumné, geodetické a projektové práce</t>
  </si>
  <si>
    <t>51</t>
  </si>
  <si>
    <t>012103000</t>
  </si>
  <si>
    <t>Geodetické vytyčení stavby, následné zaměření skutečného provedení díla a geometrický plán</t>
  </si>
  <si>
    <t>Kč</t>
  </si>
  <si>
    <t>1024</t>
  </si>
  <si>
    <t>-1006032134</t>
  </si>
  <si>
    <t>52</t>
  </si>
  <si>
    <t>012403000</t>
  </si>
  <si>
    <t>Fotodokumentace</t>
  </si>
  <si>
    <t>-696540074</t>
  </si>
  <si>
    <t>VRN3</t>
  </si>
  <si>
    <t>Zařízení staveniště</t>
  </si>
  <si>
    <t>53</t>
  </si>
  <si>
    <t>031103000</t>
  </si>
  <si>
    <t>Zařízení staveniště ( oplocení ZS, staveništní bunka, mobilní Wc, st.rozvaděč s elektroměrem, napojení na el.a vl.doprava vody )</t>
  </si>
  <si>
    <t>-1632026288</t>
  </si>
  <si>
    <t>54</t>
  </si>
  <si>
    <t>032403000</t>
  </si>
  <si>
    <t>Vytyčení inženýrských sítí</t>
  </si>
  <si>
    <t>1353107445</t>
  </si>
  <si>
    <t>55</t>
  </si>
  <si>
    <t>032903000</t>
  </si>
  <si>
    <t>ZS zabezpečení staveniště informační cedule - cedule investora</t>
  </si>
  <si>
    <t>-1195843470</t>
  </si>
  <si>
    <t>VRN4</t>
  </si>
  <si>
    <t>Inženýrská činnost</t>
  </si>
  <si>
    <t>56</t>
  </si>
  <si>
    <t>042503000</t>
  </si>
  <si>
    <t>-1493039088</t>
  </si>
  <si>
    <t>57</t>
  </si>
  <si>
    <t>043134000</t>
  </si>
  <si>
    <t>Zkoušky zatěžovací statická</t>
  </si>
  <si>
    <t>190728190</t>
  </si>
  <si>
    <t>58</t>
  </si>
  <si>
    <t>049103000</t>
  </si>
  <si>
    <t>Následná sadebná péče</t>
  </si>
  <si>
    <t>-561337641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</si>
  <si>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</si>
  <si>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</si>
  <si>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</si>
  <si>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</si>
  <si>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</si>
  <si>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</si>
  <si>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</si>
  <si>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</si>
  <si>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</si>
  <si>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</si>
  <si>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</si>
  <si>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</si>
  <si>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</si>
  <si>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</si>
  <si>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</si>
  <si>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</si>
  <si>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</si>
  <si>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</si>
  <si>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</si>
  <si>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</si>
  <si>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</si>
  <si>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</si>
  <si>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</si>
  <si>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</si>
  <si>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</si>
  <si>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</si>
  <si>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</si>
  <si>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</si>
  <si>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</si>
  <si>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</si>
  <si>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</si>
  <si>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</si>
  <si>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</si>
  <si>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</si>
  <si>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</si>
  <si>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</si>
  <si>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</si>
  <si>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</si>
  <si>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</si>
  <si>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</si>
  <si>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</si>
  <si>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</si>
  <si>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</si>
  <si>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</si>
  <si>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</si>
  <si>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</si>
  <si>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</si>
  <si>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</si>
  <si>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</si>
  <si>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</si>
  <si>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</si>
  <si>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</si>
  <si>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</si>
  <si>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</si>
  <si>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</si>
  <si>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</si>
  <si>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</si>
  <si>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</si>
  <si>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</si>
  <si>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</si>
  <si>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</si>
  <si>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</si>
  <si>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</si>
  <si>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</si>
  <si>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</si>
  <si>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</si>
  <si>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</si>
  <si>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</si>
  <si>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</si>
  <si>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</si>
  <si>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</si>
  <si>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</si>
  <si>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</si>
  <si>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</si>
  <si>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</si>
  <si>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</si>
  <si>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</si>
  <si>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</si>
  <si>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</si>
  <si>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</si>
  <si>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</si>
  <si>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</si>
  <si>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</si>
  <si>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</si>
  <si>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</si>
  <si>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</si>
  <si>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</si>
  <si>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</si>
  <si>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</si>
  <si>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</si>
  <si>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</si>
  <si>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</si>
  <si>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</si>
  <si>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</si>
  <si>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</si>
  <si>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</si>
  <si>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</si>
  <si>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</si>
  <si>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</si>
  <si>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</si>
  <si>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</si>
  <si>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</si>
  <si>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</si>
  <si>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</si>
  <si>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</si>
  <si>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</si>
  <si>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</si>
  <si>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</si>
  <si>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</si>
  <si>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</si>
  <si>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</si>
  <si>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</si>
  <si>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</si>
  <si>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</si>
  <si>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</si>
  <si>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</si>
  <si>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</si>
  <si>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</si>
  <si>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</si>
  <si>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</si>
  <si>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</si>
  <si>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</si>
  <si>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</si>
  <si>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</si>
  <si>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</si>
  <si>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</si>
  <si>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</si>
  <si>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</si>
  <si>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</si>
  <si>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</si>
  <si>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</si>
  <si>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</si>
  <si>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</si>
  <si>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</si>
  <si>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</si>
  <si>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</si>
  <si>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</si>
  <si>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</si>
  <si>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</si>
  <si>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</si>
  <si>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</si>
  <si>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</si>
  <si>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</si>
  <si>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</si>
  <si>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</si>
  <si>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</si>
  <si>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</si>
  <si>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</si>
  <si>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</si>
  <si>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</si>
  <si>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</si>
  <si>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</si>
  <si>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</si>
  <si>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</si>
  <si>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</si>
  <si>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</si>
  <si>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</si>
  <si>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</si>
  <si>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</si>
  <si>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</si>
  <si>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</si>
  <si>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</si>
  <si>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</si>
  <si>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</si>
  <si>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</si>
  <si>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</si>
  <si>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</si>
  <si>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</si>
  <si>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</si>
  <si>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</si>
  <si>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</si>
  <si>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</si>
  <si>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</si>
  <si>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</si>
  <si>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</si>
  <si>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</si>
  <si>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</si>
  <si>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</si>
  <si>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</si>
  <si>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</si>
  <si>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</si>
  <si>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</si>
  <si>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</si>
  <si>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t>Rezerva rozpočtu (</t>
    </r>
    <r>
      <rPr>
        <b/>
        <sz val="8"/>
        <rFont val="Trebuchet MS"/>
        <family val="2"/>
      </rPr>
      <t>bude uchazečem zachována v nabídkovém rozpočtu v předepsané výši</t>
    </r>
    <r>
      <rPr>
        <sz val="8"/>
        <rFont val="Trebuchet MS"/>
        <family val="2"/>
      </rPr>
      <t>)</t>
    </r>
  </si>
  <si>
    <t>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</si>
</sst>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2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21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4" fontId="29" fillId="0" borderId="22" xfId="0" applyNumberFormat="1" applyFont="1" applyBorder="1" applyAlignment="1">
      <alignment vertical="center"/>
    </xf>
    <xf numFmtId="4" fontId="29" fillId="0" borderId="23" xfId="0" applyNumberFormat="1" applyFont="1" applyBorder="1" applyAlignment="1">
      <alignment vertical="center"/>
    </xf>
    <xf numFmtId="166" fontId="29" fillId="0" borderId="23" xfId="0" applyNumberFormat="1" applyFont="1" applyBorder="1" applyAlignment="1">
      <alignment vertical="center"/>
    </xf>
    <xf numFmtId="4" fontId="29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2" borderId="0" xfId="0" applyFill="1" applyProtection="1">
      <protection/>
    </xf>
    <xf numFmtId="0" fontId="30" fillId="2" borderId="0" xfId="20" applyFont="1" applyFill="1" applyAlignment="1" applyProtection="1">
      <alignment vertical="center"/>
      <protection/>
    </xf>
    <xf numFmtId="0" fontId="36" fillId="2" borderId="0" xfId="20" applyFill="1" applyProtection="1">
      <protection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right" vertical="center"/>
    </xf>
    <xf numFmtId="0" fontId="0" fillId="4" borderId="5" xfId="0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2" fillId="0" borderId="13" xfId="0" applyNumberFormat="1" applyFont="1" applyBorder="1" applyAlignment="1">
      <alignment/>
    </xf>
    <xf numFmtId="166" fontId="32" fillId="0" borderId="14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5" fillId="0" borderId="27" xfId="0" applyFont="1" applyBorder="1" applyAlignment="1" applyProtection="1">
      <alignment horizontal="center" vertical="center"/>
      <protection locked="0"/>
    </xf>
    <xf numFmtId="49" fontId="35" fillId="0" borderId="27" xfId="0" applyNumberFormat="1" applyFont="1" applyBorder="1" applyAlignment="1" applyProtection="1">
      <alignment horizontal="left" vertical="center" wrapText="1"/>
      <protection locked="0"/>
    </xf>
    <xf numFmtId="0" fontId="35" fillId="0" borderId="27" xfId="0" applyFont="1" applyBorder="1" applyAlignment="1" applyProtection="1">
      <alignment horizontal="left" vertical="center" wrapText="1"/>
      <protection locked="0"/>
    </xf>
    <xf numFmtId="0" fontId="35" fillId="0" borderId="27" xfId="0" applyFont="1" applyBorder="1" applyAlignment="1" applyProtection="1">
      <alignment horizontal="center" vertical="center" wrapText="1"/>
      <protection locked="0"/>
    </xf>
    <xf numFmtId="167" fontId="35" fillId="0" borderId="27" xfId="0" applyNumberFormat="1" applyFont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 locked="0"/>
    </xf>
    <xf numFmtId="0" fontId="35" fillId="0" borderId="4" xfId="0" applyFont="1" applyBorder="1" applyAlignment="1">
      <alignment vertical="center"/>
    </xf>
    <xf numFmtId="0" fontId="35" fillId="0" borderId="27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16" fillId="5" borderId="0" xfId="0" applyFont="1" applyFill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0" fillId="2" borderId="0" xfId="20" applyFont="1" applyFill="1" applyAlignment="1" applyProtection="1">
      <alignment vertical="center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 topLeftCell="A1">
      <pane ySplit="1" topLeftCell="A21" activePane="bottomLeft" state="frozen"/>
      <selection pane="bottomLeft" activeCell="K6" sqref="K6:AO6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4.16015625" style="0" customWidth="1"/>
    <col min="40" max="40" width="14.16015625" style="0" customWidth="1"/>
    <col min="41" max="41" width="6.5" style="0" customWidth="1"/>
    <col min="42" max="42" width="3.5" style="0" customWidth="1"/>
    <col min="43" max="43" width="21.1601562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276" t="s">
        <v>8</v>
      </c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S4" s="23" t="s">
        <v>14</v>
      </c>
    </row>
    <row r="5" spans="2:71" ht="14.45" customHeight="1">
      <c r="B5" s="27"/>
      <c r="C5" s="28"/>
      <c r="D5" s="32" t="s">
        <v>15</v>
      </c>
      <c r="E5" s="28"/>
      <c r="F5" s="28"/>
      <c r="G5" s="28"/>
      <c r="H5" s="28"/>
      <c r="I5" s="28"/>
      <c r="J5" s="28"/>
      <c r="K5" s="273" t="s">
        <v>16</v>
      </c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8"/>
      <c r="AQ5" s="30"/>
      <c r="BS5" s="23" t="s">
        <v>9</v>
      </c>
    </row>
    <row r="6" spans="2:71" ht="36.95" customHeight="1">
      <c r="B6" s="27"/>
      <c r="C6" s="28"/>
      <c r="D6" s="34" t="s">
        <v>17</v>
      </c>
      <c r="E6" s="28"/>
      <c r="F6" s="28"/>
      <c r="G6" s="28"/>
      <c r="H6" s="28"/>
      <c r="I6" s="28"/>
      <c r="J6" s="28"/>
      <c r="K6" s="275" t="s">
        <v>18</v>
      </c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8"/>
      <c r="AQ6" s="30"/>
      <c r="BS6" s="23" t="s">
        <v>9</v>
      </c>
    </row>
    <row r="7" spans="2:71" ht="14.45" customHeight="1">
      <c r="B7" s="27"/>
      <c r="C7" s="28"/>
      <c r="D7" s="35" t="s">
        <v>19</v>
      </c>
      <c r="E7" s="28"/>
      <c r="F7" s="28"/>
      <c r="G7" s="28"/>
      <c r="H7" s="28"/>
      <c r="I7" s="28"/>
      <c r="J7" s="28"/>
      <c r="K7" s="33" t="s">
        <v>20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5" t="s">
        <v>21</v>
      </c>
      <c r="AL7" s="28"/>
      <c r="AM7" s="28"/>
      <c r="AN7" s="33" t="s">
        <v>22</v>
      </c>
      <c r="AO7" s="28"/>
      <c r="AP7" s="28"/>
      <c r="AQ7" s="30"/>
      <c r="BS7" s="23" t="s">
        <v>9</v>
      </c>
    </row>
    <row r="8" spans="2:71" ht="14.45" customHeight="1">
      <c r="B8" s="27"/>
      <c r="C8" s="28"/>
      <c r="D8" s="35" t="s">
        <v>23</v>
      </c>
      <c r="E8" s="28"/>
      <c r="F8" s="28"/>
      <c r="G8" s="28"/>
      <c r="H8" s="28"/>
      <c r="I8" s="28"/>
      <c r="J8" s="28"/>
      <c r="K8" s="33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5" t="s">
        <v>25</v>
      </c>
      <c r="AL8" s="28"/>
      <c r="AM8" s="28"/>
      <c r="AN8" s="33" t="s">
        <v>26</v>
      </c>
      <c r="AO8" s="28"/>
      <c r="AP8" s="28"/>
      <c r="AQ8" s="30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S9" s="23" t="s">
        <v>9</v>
      </c>
    </row>
    <row r="10" spans="2:71" ht="14.45" customHeight="1">
      <c r="B10" s="27"/>
      <c r="C10" s="28"/>
      <c r="D10" s="35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5" t="s">
        <v>28</v>
      </c>
      <c r="AL10" s="28"/>
      <c r="AM10" s="28"/>
      <c r="AN10" s="33" t="s">
        <v>5</v>
      </c>
      <c r="AO10" s="28"/>
      <c r="AP10" s="28"/>
      <c r="AQ10" s="30"/>
      <c r="BS10" s="23" t="s">
        <v>9</v>
      </c>
    </row>
    <row r="11" spans="2:71" ht="18.4" customHeight="1">
      <c r="B11" s="27"/>
      <c r="C11" s="28"/>
      <c r="D11" s="28"/>
      <c r="E11" s="33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5" t="s">
        <v>30</v>
      </c>
      <c r="AL11" s="28"/>
      <c r="AM11" s="28"/>
      <c r="AN11" s="33" t="s">
        <v>5</v>
      </c>
      <c r="AO11" s="28"/>
      <c r="AP11" s="28"/>
      <c r="AQ11" s="30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S12" s="23" t="s">
        <v>9</v>
      </c>
    </row>
    <row r="13" spans="2:71" ht="14.45" customHeight="1">
      <c r="B13" s="27"/>
      <c r="C13" s="28"/>
      <c r="D13" s="35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5" t="s">
        <v>28</v>
      </c>
      <c r="AL13" s="28"/>
      <c r="AM13" s="28"/>
      <c r="AN13" s="33" t="s">
        <v>5</v>
      </c>
      <c r="AO13" s="28"/>
      <c r="AP13" s="28"/>
      <c r="AQ13" s="30"/>
      <c r="BS13" s="23" t="s">
        <v>9</v>
      </c>
    </row>
    <row r="14" spans="2:71" ht="15">
      <c r="B14" s="27"/>
      <c r="C14" s="28"/>
      <c r="D14" s="28"/>
      <c r="E14" s="33" t="s">
        <v>32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35" t="s">
        <v>30</v>
      </c>
      <c r="AL14" s="28"/>
      <c r="AM14" s="28"/>
      <c r="AN14" s="33" t="s">
        <v>5</v>
      </c>
      <c r="AO14" s="28"/>
      <c r="AP14" s="28"/>
      <c r="AQ14" s="30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S15" s="23" t="s">
        <v>6</v>
      </c>
    </row>
    <row r="16" spans="2:71" ht="14.45" customHeight="1">
      <c r="B16" s="27"/>
      <c r="C16" s="28"/>
      <c r="D16" s="35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5" t="s">
        <v>28</v>
      </c>
      <c r="AL16" s="28"/>
      <c r="AM16" s="28"/>
      <c r="AN16" s="33" t="s">
        <v>34</v>
      </c>
      <c r="AO16" s="28"/>
      <c r="AP16" s="28"/>
      <c r="AQ16" s="30"/>
      <c r="BS16" s="23" t="s">
        <v>6</v>
      </c>
    </row>
    <row r="17" spans="2:71" ht="18.4" customHeight="1">
      <c r="B17" s="27"/>
      <c r="C17" s="28"/>
      <c r="D17" s="28"/>
      <c r="E17" s="33" t="s">
        <v>35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5" t="s">
        <v>30</v>
      </c>
      <c r="AL17" s="28"/>
      <c r="AM17" s="28"/>
      <c r="AN17" s="33" t="s">
        <v>5</v>
      </c>
      <c r="AO17" s="28"/>
      <c r="AP17" s="28"/>
      <c r="AQ17" s="30"/>
      <c r="BS17" s="23" t="s">
        <v>36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S18" s="23" t="s">
        <v>9</v>
      </c>
    </row>
    <row r="19" spans="2:71" ht="14.45" customHeight="1">
      <c r="B19" s="27"/>
      <c r="C19" s="28"/>
      <c r="D19" s="35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S19" s="23" t="s">
        <v>9</v>
      </c>
    </row>
    <row r="20" spans="2:71" ht="100.9" customHeight="1">
      <c r="B20" s="27"/>
      <c r="C20" s="28"/>
      <c r="D20" s="28"/>
      <c r="E20" s="283" t="s">
        <v>38</v>
      </c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"/>
      <c r="AP20" s="28"/>
      <c r="AQ20" s="30"/>
      <c r="BS20" s="23" t="s">
        <v>6</v>
      </c>
    </row>
    <row r="21" spans="2:43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</row>
    <row r="22" spans="2:43" ht="6.95" customHeight="1">
      <c r="B22" s="27"/>
      <c r="C22" s="28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8"/>
      <c r="AQ22" s="30"/>
    </row>
    <row r="23" spans="2:43" s="1" customFormat="1" ht="25.9" customHeight="1">
      <c r="B23" s="37"/>
      <c r="C23" s="38"/>
      <c r="D23" s="39" t="s">
        <v>39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284">
        <f>ROUND(AG51,2)</f>
        <v>70000</v>
      </c>
      <c r="AL23" s="285"/>
      <c r="AM23" s="285"/>
      <c r="AN23" s="285"/>
      <c r="AO23" s="285"/>
      <c r="AP23" s="38"/>
      <c r="AQ23" s="41"/>
    </row>
    <row r="24" spans="2:43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1"/>
    </row>
    <row r="25" spans="2:43" s="1" customFormat="1" ht="13.5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272" t="s">
        <v>40</v>
      </c>
      <c r="M25" s="272"/>
      <c r="N25" s="272"/>
      <c r="O25" s="272"/>
      <c r="P25" s="38"/>
      <c r="Q25" s="38"/>
      <c r="R25" s="38"/>
      <c r="S25" s="38"/>
      <c r="T25" s="38"/>
      <c r="U25" s="38"/>
      <c r="V25" s="38"/>
      <c r="W25" s="272" t="s">
        <v>41</v>
      </c>
      <c r="X25" s="272"/>
      <c r="Y25" s="272"/>
      <c r="Z25" s="272"/>
      <c r="AA25" s="272"/>
      <c r="AB25" s="272"/>
      <c r="AC25" s="272"/>
      <c r="AD25" s="272"/>
      <c r="AE25" s="272"/>
      <c r="AF25" s="38"/>
      <c r="AG25" s="38"/>
      <c r="AH25" s="38"/>
      <c r="AI25" s="38"/>
      <c r="AJ25" s="38"/>
      <c r="AK25" s="272" t="s">
        <v>42</v>
      </c>
      <c r="AL25" s="272"/>
      <c r="AM25" s="272"/>
      <c r="AN25" s="272"/>
      <c r="AO25" s="272"/>
      <c r="AP25" s="38"/>
      <c r="AQ25" s="41"/>
    </row>
    <row r="26" spans="2:43" s="2" customFormat="1" ht="14.45" customHeight="1">
      <c r="B26" s="43"/>
      <c r="C26" s="44"/>
      <c r="D26" s="45" t="s">
        <v>43</v>
      </c>
      <c r="E26" s="44"/>
      <c r="F26" s="45" t="s">
        <v>44</v>
      </c>
      <c r="G26" s="44"/>
      <c r="H26" s="44"/>
      <c r="I26" s="44"/>
      <c r="J26" s="44"/>
      <c r="K26" s="44"/>
      <c r="L26" s="270">
        <v>0.21</v>
      </c>
      <c r="M26" s="271"/>
      <c r="N26" s="271"/>
      <c r="O26" s="271"/>
      <c r="P26" s="44"/>
      <c r="Q26" s="44"/>
      <c r="R26" s="44"/>
      <c r="S26" s="44"/>
      <c r="T26" s="44"/>
      <c r="U26" s="44"/>
      <c r="V26" s="44"/>
      <c r="W26" s="286">
        <f>ROUND(AZ51,2)</f>
        <v>70000</v>
      </c>
      <c r="X26" s="271"/>
      <c r="Y26" s="271"/>
      <c r="Z26" s="271"/>
      <c r="AA26" s="271"/>
      <c r="AB26" s="271"/>
      <c r="AC26" s="271"/>
      <c r="AD26" s="271"/>
      <c r="AE26" s="271"/>
      <c r="AF26" s="44"/>
      <c r="AG26" s="44"/>
      <c r="AH26" s="44"/>
      <c r="AI26" s="44"/>
      <c r="AJ26" s="44"/>
      <c r="AK26" s="286">
        <f>ROUND(AV51,2)</f>
        <v>14700</v>
      </c>
      <c r="AL26" s="271"/>
      <c r="AM26" s="271"/>
      <c r="AN26" s="271"/>
      <c r="AO26" s="271"/>
      <c r="AP26" s="44"/>
      <c r="AQ26" s="46"/>
    </row>
    <row r="27" spans="2:43" s="2" customFormat="1" ht="14.45" customHeight="1">
      <c r="B27" s="43"/>
      <c r="C27" s="44"/>
      <c r="D27" s="44"/>
      <c r="E27" s="44"/>
      <c r="F27" s="45" t="s">
        <v>45</v>
      </c>
      <c r="G27" s="44"/>
      <c r="H27" s="44"/>
      <c r="I27" s="44"/>
      <c r="J27" s="44"/>
      <c r="K27" s="44"/>
      <c r="L27" s="270">
        <v>0.15</v>
      </c>
      <c r="M27" s="271"/>
      <c r="N27" s="271"/>
      <c r="O27" s="271"/>
      <c r="P27" s="44"/>
      <c r="Q27" s="44"/>
      <c r="R27" s="44"/>
      <c r="S27" s="44"/>
      <c r="T27" s="44"/>
      <c r="U27" s="44"/>
      <c r="V27" s="44"/>
      <c r="W27" s="286">
        <f>ROUND(BA51,2)</f>
        <v>0</v>
      </c>
      <c r="X27" s="271"/>
      <c r="Y27" s="271"/>
      <c r="Z27" s="271"/>
      <c r="AA27" s="271"/>
      <c r="AB27" s="271"/>
      <c r="AC27" s="271"/>
      <c r="AD27" s="271"/>
      <c r="AE27" s="271"/>
      <c r="AF27" s="44"/>
      <c r="AG27" s="44"/>
      <c r="AH27" s="44"/>
      <c r="AI27" s="44"/>
      <c r="AJ27" s="44"/>
      <c r="AK27" s="286">
        <f>ROUND(AW51,2)</f>
        <v>0</v>
      </c>
      <c r="AL27" s="271"/>
      <c r="AM27" s="271"/>
      <c r="AN27" s="271"/>
      <c r="AO27" s="271"/>
      <c r="AP27" s="44"/>
      <c r="AQ27" s="46"/>
    </row>
    <row r="28" spans="2:43" s="2" customFormat="1" ht="14.45" customHeight="1" hidden="1">
      <c r="B28" s="43"/>
      <c r="C28" s="44"/>
      <c r="D28" s="44"/>
      <c r="E28" s="44"/>
      <c r="F28" s="45" t="s">
        <v>46</v>
      </c>
      <c r="G28" s="44"/>
      <c r="H28" s="44"/>
      <c r="I28" s="44"/>
      <c r="J28" s="44"/>
      <c r="K28" s="44"/>
      <c r="L28" s="270">
        <v>0.21</v>
      </c>
      <c r="M28" s="271"/>
      <c r="N28" s="271"/>
      <c r="O28" s="271"/>
      <c r="P28" s="44"/>
      <c r="Q28" s="44"/>
      <c r="R28" s="44"/>
      <c r="S28" s="44"/>
      <c r="T28" s="44"/>
      <c r="U28" s="44"/>
      <c r="V28" s="44"/>
      <c r="W28" s="286">
        <f>ROUND(BB51,2)</f>
        <v>0</v>
      </c>
      <c r="X28" s="271"/>
      <c r="Y28" s="271"/>
      <c r="Z28" s="271"/>
      <c r="AA28" s="271"/>
      <c r="AB28" s="271"/>
      <c r="AC28" s="271"/>
      <c r="AD28" s="271"/>
      <c r="AE28" s="271"/>
      <c r="AF28" s="44"/>
      <c r="AG28" s="44"/>
      <c r="AH28" s="44"/>
      <c r="AI28" s="44"/>
      <c r="AJ28" s="44"/>
      <c r="AK28" s="286">
        <v>0</v>
      </c>
      <c r="AL28" s="271"/>
      <c r="AM28" s="271"/>
      <c r="AN28" s="271"/>
      <c r="AO28" s="271"/>
      <c r="AP28" s="44"/>
      <c r="AQ28" s="46"/>
    </row>
    <row r="29" spans="2:43" s="2" customFormat="1" ht="14.45" customHeight="1" hidden="1">
      <c r="B29" s="43"/>
      <c r="C29" s="44"/>
      <c r="D29" s="44"/>
      <c r="E29" s="44"/>
      <c r="F29" s="45" t="s">
        <v>47</v>
      </c>
      <c r="G29" s="44"/>
      <c r="H29" s="44"/>
      <c r="I29" s="44"/>
      <c r="J29" s="44"/>
      <c r="K29" s="44"/>
      <c r="L29" s="270">
        <v>0.15</v>
      </c>
      <c r="M29" s="271"/>
      <c r="N29" s="271"/>
      <c r="O29" s="271"/>
      <c r="P29" s="44"/>
      <c r="Q29" s="44"/>
      <c r="R29" s="44"/>
      <c r="S29" s="44"/>
      <c r="T29" s="44"/>
      <c r="U29" s="44"/>
      <c r="V29" s="44"/>
      <c r="W29" s="286">
        <f>ROUND(BC51,2)</f>
        <v>0</v>
      </c>
      <c r="X29" s="271"/>
      <c r="Y29" s="271"/>
      <c r="Z29" s="271"/>
      <c r="AA29" s="271"/>
      <c r="AB29" s="271"/>
      <c r="AC29" s="271"/>
      <c r="AD29" s="271"/>
      <c r="AE29" s="271"/>
      <c r="AF29" s="44"/>
      <c r="AG29" s="44"/>
      <c r="AH29" s="44"/>
      <c r="AI29" s="44"/>
      <c r="AJ29" s="44"/>
      <c r="AK29" s="286">
        <v>0</v>
      </c>
      <c r="AL29" s="271"/>
      <c r="AM29" s="271"/>
      <c r="AN29" s="271"/>
      <c r="AO29" s="271"/>
      <c r="AP29" s="44"/>
      <c r="AQ29" s="46"/>
    </row>
    <row r="30" spans="2:43" s="2" customFormat="1" ht="14.45" customHeight="1" hidden="1">
      <c r="B30" s="43"/>
      <c r="C30" s="44"/>
      <c r="D30" s="44"/>
      <c r="E30" s="44"/>
      <c r="F30" s="45" t="s">
        <v>48</v>
      </c>
      <c r="G30" s="44"/>
      <c r="H30" s="44"/>
      <c r="I30" s="44"/>
      <c r="J30" s="44"/>
      <c r="K30" s="44"/>
      <c r="L30" s="270">
        <v>0</v>
      </c>
      <c r="M30" s="271"/>
      <c r="N30" s="271"/>
      <c r="O30" s="271"/>
      <c r="P30" s="44"/>
      <c r="Q30" s="44"/>
      <c r="R30" s="44"/>
      <c r="S30" s="44"/>
      <c r="T30" s="44"/>
      <c r="U30" s="44"/>
      <c r="V30" s="44"/>
      <c r="W30" s="286">
        <f>ROUND(BD51,2)</f>
        <v>0</v>
      </c>
      <c r="X30" s="271"/>
      <c r="Y30" s="271"/>
      <c r="Z30" s="271"/>
      <c r="AA30" s="271"/>
      <c r="AB30" s="271"/>
      <c r="AC30" s="271"/>
      <c r="AD30" s="271"/>
      <c r="AE30" s="271"/>
      <c r="AF30" s="44"/>
      <c r="AG30" s="44"/>
      <c r="AH30" s="44"/>
      <c r="AI30" s="44"/>
      <c r="AJ30" s="44"/>
      <c r="AK30" s="286">
        <v>0</v>
      </c>
      <c r="AL30" s="271"/>
      <c r="AM30" s="271"/>
      <c r="AN30" s="271"/>
      <c r="AO30" s="271"/>
      <c r="AP30" s="44"/>
      <c r="AQ30" s="46"/>
    </row>
    <row r="31" spans="2:43" s="1" customFormat="1" ht="6.95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1"/>
    </row>
    <row r="32" spans="2:43" s="1" customFormat="1" ht="25.9" customHeight="1">
      <c r="B32" s="37"/>
      <c r="C32" s="47"/>
      <c r="D32" s="48" t="s">
        <v>49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50</v>
      </c>
      <c r="U32" s="49"/>
      <c r="V32" s="49"/>
      <c r="W32" s="49"/>
      <c r="X32" s="302" t="s">
        <v>51</v>
      </c>
      <c r="Y32" s="281"/>
      <c r="Z32" s="281"/>
      <c r="AA32" s="281"/>
      <c r="AB32" s="281"/>
      <c r="AC32" s="49"/>
      <c r="AD32" s="49"/>
      <c r="AE32" s="49"/>
      <c r="AF32" s="49"/>
      <c r="AG32" s="49"/>
      <c r="AH32" s="49"/>
      <c r="AI32" s="49"/>
      <c r="AJ32" s="49"/>
      <c r="AK32" s="280">
        <f>SUM(AK23:AK30)</f>
        <v>84700</v>
      </c>
      <c r="AL32" s="281"/>
      <c r="AM32" s="281"/>
      <c r="AN32" s="281"/>
      <c r="AO32" s="282"/>
      <c r="AP32" s="47"/>
      <c r="AQ32" s="51"/>
    </row>
    <row r="33" spans="2:43" s="1" customFormat="1" ht="6.9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1"/>
    </row>
    <row r="34" spans="2:43" s="1" customFormat="1" ht="6.95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44" s="1" customFormat="1" ht="6.95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37"/>
    </row>
    <row r="39" spans="2:44" s="1" customFormat="1" ht="36.95" customHeight="1">
      <c r="B39" s="37"/>
      <c r="C39" s="57" t="s">
        <v>52</v>
      </c>
      <c r="AR39" s="37"/>
    </row>
    <row r="40" spans="2:44" s="1" customFormat="1" ht="6.95" customHeight="1">
      <c r="B40" s="37"/>
      <c r="AR40" s="37"/>
    </row>
    <row r="41" spans="2:44" s="3" customFormat="1" ht="14.45" customHeight="1">
      <c r="B41" s="58"/>
      <c r="C41" s="59" t="s">
        <v>15</v>
      </c>
      <c r="L41" s="3" t="str">
        <f>K5</f>
        <v>Se2018-002a</v>
      </c>
      <c r="AR41" s="58"/>
    </row>
    <row r="42" spans="2:44" s="4" customFormat="1" ht="36.95" customHeight="1">
      <c r="B42" s="60"/>
      <c r="C42" s="61" t="s">
        <v>17</v>
      </c>
      <c r="L42" s="278" t="str">
        <f>K6</f>
        <v>Street workout - Zadní Vinohrady - Chomutov</v>
      </c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  <c r="AO42" s="279"/>
      <c r="AR42" s="60"/>
    </row>
    <row r="43" spans="2:44" s="1" customFormat="1" ht="6.95" customHeight="1">
      <c r="B43" s="37"/>
      <c r="AR43" s="37"/>
    </row>
    <row r="44" spans="2:44" s="1" customFormat="1" ht="15">
      <c r="B44" s="37"/>
      <c r="C44" s="59" t="s">
        <v>23</v>
      </c>
      <c r="L44" s="62" t="str">
        <f>IF(K8="","",K8)</f>
        <v>Chomutov</v>
      </c>
      <c r="AI44" s="59" t="s">
        <v>25</v>
      </c>
      <c r="AM44" s="287" t="str">
        <f>IF(AN8="","",AN8)</f>
        <v>19. 7. 2018</v>
      </c>
      <c r="AN44" s="287"/>
      <c r="AR44" s="37"/>
    </row>
    <row r="45" spans="2:44" s="1" customFormat="1" ht="6.95" customHeight="1">
      <c r="B45" s="37"/>
      <c r="AR45" s="37"/>
    </row>
    <row r="46" spans="2:56" s="1" customFormat="1" ht="15">
      <c r="B46" s="37"/>
      <c r="C46" s="59" t="s">
        <v>27</v>
      </c>
      <c r="L46" s="3" t="str">
        <f>IF(E11="","",E11)</f>
        <v>Statutární město Chomutov</v>
      </c>
      <c r="AI46" s="59" t="s">
        <v>33</v>
      </c>
      <c r="AM46" s="288" t="str">
        <f>IF(E17="","",E17)</f>
        <v>ing.Břetislav Sedláček</v>
      </c>
      <c r="AN46" s="288"/>
      <c r="AO46" s="288"/>
      <c r="AP46" s="288"/>
      <c r="AR46" s="37"/>
      <c r="AS46" s="289" t="s">
        <v>53</v>
      </c>
      <c r="AT46" s="290"/>
      <c r="AU46" s="64"/>
      <c r="AV46" s="64"/>
      <c r="AW46" s="64"/>
      <c r="AX46" s="64"/>
      <c r="AY46" s="64"/>
      <c r="AZ46" s="64"/>
      <c r="BA46" s="64"/>
      <c r="BB46" s="64"/>
      <c r="BC46" s="64"/>
      <c r="BD46" s="65"/>
    </row>
    <row r="47" spans="2:56" s="1" customFormat="1" ht="15">
      <c r="B47" s="37"/>
      <c r="C47" s="59" t="s">
        <v>31</v>
      </c>
      <c r="L47" s="3" t="str">
        <f>IF(E14="","",E14)</f>
        <v xml:space="preserve"> </v>
      </c>
      <c r="AR47" s="37"/>
      <c r="AS47" s="291"/>
      <c r="AT47" s="292"/>
      <c r="AU47" s="38"/>
      <c r="AV47" s="38"/>
      <c r="AW47" s="38"/>
      <c r="AX47" s="38"/>
      <c r="AY47" s="38"/>
      <c r="AZ47" s="38"/>
      <c r="BA47" s="38"/>
      <c r="BB47" s="38"/>
      <c r="BC47" s="38"/>
      <c r="BD47" s="66"/>
    </row>
    <row r="48" spans="2:56" s="1" customFormat="1" ht="10.9" customHeight="1">
      <c r="B48" s="37"/>
      <c r="AR48" s="37"/>
      <c r="AS48" s="291"/>
      <c r="AT48" s="292"/>
      <c r="AU48" s="38"/>
      <c r="AV48" s="38"/>
      <c r="AW48" s="38"/>
      <c r="AX48" s="38"/>
      <c r="AY48" s="38"/>
      <c r="AZ48" s="38"/>
      <c r="BA48" s="38"/>
      <c r="BB48" s="38"/>
      <c r="BC48" s="38"/>
      <c r="BD48" s="66"/>
    </row>
    <row r="49" spans="2:56" s="1" customFormat="1" ht="29.25" customHeight="1">
      <c r="B49" s="37"/>
      <c r="C49" s="293" t="s">
        <v>54</v>
      </c>
      <c r="D49" s="294"/>
      <c r="E49" s="294"/>
      <c r="F49" s="294"/>
      <c r="G49" s="294"/>
      <c r="H49" s="67"/>
      <c r="I49" s="295" t="s">
        <v>55</v>
      </c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6" t="s">
        <v>56</v>
      </c>
      <c r="AH49" s="294"/>
      <c r="AI49" s="294"/>
      <c r="AJ49" s="294"/>
      <c r="AK49" s="294"/>
      <c r="AL49" s="294"/>
      <c r="AM49" s="294"/>
      <c r="AN49" s="295" t="s">
        <v>57</v>
      </c>
      <c r="AO49" s="294"/>
      <c r="AP49" s="294"/>
      <c r="AQ49" s="68" t="s">
        <v>58</v>
      </c>
      <c r="AR49" s="37"/>
      <c r="AS49" s="69" t="s">
        <v>59</v>
      </c>
      <c r="AT49" s="70" t="s">
        <v>60</v>
      </c>
      <c r="AU49" s="70" t="s">
        <v>61</v>
      </c>
      <c r="AV49" s="70" t="s">
        <v>62</v>
      </c>
      <c r="AW49" s="70" t="s">
        <v>63</v>
      </c>
      <c r="AX49" s="70" t="s">
        <v>64</v>
      </c>
      <c r="AY49" s="70" t="s">
        <v>65</v>
      </c>
      <c r="AZ49" s="70" t="s">
        <v>66</v>
      </c>
      <c r="BA49" s="70" t="s">
        <v>67</v>
      </c>
      <c r="BB49" s="70" t="s">
        <v>68</v>
      </c>
      <c r="BC49" s="70" t="s">
        <v>69</v>
      </c>
      <c r="BD49" s="71" t="s">
        <v>70</v>
      </c>
    </row>
    <row r="50" spans="2:56" s="1" customFormat="1" ht="10.9" customHeight="1">
      <c r="B50" s="37"/>
      <c r="AR50" s="37"/>
      <c r="AS50" s="72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90" s="4" customFormat="1" ht="32.45" customHeight="1">
      <c r="B51" s="60"/>
      <c r="C51" s="73" t="s">
        <v>71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300">
        <f>ROUND(AG52,2)</f>
        <v>70000</v>
      </c>
      <c r="AH51" s="300"/>
      <c r="AI51" s="300"/>
      <c r="AJ51" s="300"/>
      <c r="AK51" s="300"/>
      <c r="AL51" s="300"/>
      <c r="AM51" s="300"/>
      <c r="AN51" s="301">
        <f>SUM(AG51,AT51)</f>
        <v>84700</v>
      </c>
      <c r="AO51" s="301"/>
      <c r="AP51" s="301"/>
      <c r="AQ51" s="75" t="s">
        <v>5</v>
      </c>
      <c r="AR51" s="60"/>
      <c r="AS51" s="76">
        <f>ROUND(AS52,2)</f>
        <v>0</v>
      </c>
      <c r="AT51" s="77">
        <f>ROUND(SUM(AV51:AW51),2)</f>
        <v>14700</v>
      </c>
      <c r="AU51" s="78">
        <f>ROUND(AU52,5)</f>
        <v>311.61461</v>
      </c>
      <c r="AV51" s="77">
        <f>ROUND(AZ51*L26,2)</f>
        <v>14700</v>
      </c>
      <c r="AW51" s="77">
        <f>ROUND(BA51*L27,2)</f>
        <v>0</v>
      </c>
      <c r="AX51" s="77">
        <f>ROUND(BB51*L26,2)</f>
        <v>0</v>
      </c>
      <c r="AY51" s="77">
        <f>ROUND(BC51*L27,2)</f>
        <v>0</v>
      </c>
      <c r="AZ51" s="77">
        <f>ROUND(AZ52,2)</f>
        <v>70000</v>
      </c>
      <c r="BA51" s="77">
        <f>ROUND(BA52,2)</f>
        <v>0</v>
      </c>
      <c r="BB51" s="77">
        <f>ROUND(BB52,2)</f>
        <v>0</v>
      </c>
      <c r="BC51" s="77">
        <f>ROUND(BC52,2)</f>
        <v>0</v>
      </c>
      <c r="BD51" s="79">
        <f>ROUND(BD52,2)</f>
        <v>0</v>
      </c>
      <c r="BS51" s="61" t="s">
        <v>72</v>
      </c>
      <c r="BT51" s="61" t="s">
        <v>73</v>
      </c>
      <c r="BU51" s="80" t="s">
        <v>74</v>
      </c>
      <c r="BV51" s="61" t="s">
        <v>75</v>
      </c>
      <c r="BW51" s="61" t="s">
        <v>7</v>
      </c>
      <c r="BX51" s="61" t="s">
        <v>76</v>
      </c>
      <c r="CL51" s="61" t="s">
        <v>20</v>
      </c>
    </row>
    <row r="52" spans="1:91" s="5" customFormat="1" ht="14.45" customHeight="1">
      <c r="A52" s="81" t="s">
        <v>77</v>
      </c>
      <c r="B52" s="82"/>
      <c r="C52" s="83"/>
      <c r="D52" s="299" t="s">
        <v>78</v>
      </c>
      <c r="E52" s="299"/>
      <c r="F52" s="299"/>
      <c r="G52" s="299"/>
      <c r="H52" s="299"/>
      <c r="I52" s="84"/>
      <c r="J52" s="299" t="s">
        <v>79</v>
      </c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297">
        <f>'IO02 - 02 Workout'!J27</f>
        <v>70000</v>
      </c>
      <c r="AH52" s="298"/>
      <c r="AI52" s="298"/>
      <c r="AJ52" s="298"/>
      <c r="AK52" s="298"/>
      <c r="AL52" s="298"/>
      <c r="AM52" s="298"/>
      <c r="AN52" s="297">
        <f>SUM(AG52,AT52)</f>
        <v>84700</v>
      </c>
      <c r="AO52" s="298"/>
      <c r="AP52" s="298"/>
      <c r="AQ52" s="85" t="s">
        <v>80</v>
      </c>
      <c r="AR52" s="82"/>
      <c r="AS52" s="86">
        <v>0</v>
      </c>
      <c r="AT52" s="87">
        <f>ROUND(SUM(AV52:AW52),2)</f>
        <v>14700</v>
      </c>
      <c r="AU52" s="88">
        <f>'IO02 - 02 Workout'!P86</f>
        <v>311.61460900000003</v>
      </c>
      <c r="AV52" s="87">
        <f>'IO02 - 02 Workout'!J30</f>
        <v>14700</v>
      </c>
      <c r="AW52" s="87">
        <f>'IO02 - 02 Workout'!J31</f>
        <v>0</v>
      </c>
      <c r="AX52" s="87">
        <f>'IO02 - 02 Workout'!J32</f>
        <v>0</v>
      </c>
      <c r="AY52" s="87">
        <f>'IO02 - 02 Workout'!J33</f>
        <v>0</v>
      </c>
      <c r="AZ52" s="87">
        <f>'IO02 - 02 Workout'!F30</f>
        <v>70000</v>
      </c>
      <c r="BA52" s="87">
        <f>'IO02 - 02 Workout'!F31</f>
        <v>0</v>
      </c>
      <c r="BB52" s="87">
        <f>'IO02 - 02 Workout'!F32</f>
        <v>0</v>
      </c>
      <c r="BC52" s="87">
        <f>'IO02 - 02 Workout'!F33</f>
        <v>0</v>
      </c>
      <c r="BD52" s="89">
        <f>'IO02 - 02 Workout'!F34</f>
        <v>0</v>
      </c>
      <c r="BT52" s="90" t="s">
        <v>81</v>
      </c>
      <c r="BV52" s="90" t="s">
        <v>75</v>
      </c>
      <c r="BW52" s="90" t="s">
        <v>82</v>
      </c>
      <c r="BX52" s="90" t="s">
        <v>7</v>
      </c>
      <c r="CL52" s="90" t="s">
        <v>20</v>
      </c>
      <c r="CM52" s="90" t="s">
        <v>83</v>
      </c>
    </row>
    <row r="53" spans="2:44" s="1" customFormat="1" ht="30" customHeight="1">
      <c r="B53" s="37"/>
      <c r="AR53" s="37"/>
    </row>
    <row r="54" spans="2:44" s="1" customFormat="1" ht="6.95" customHeight="1"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37"/>
    </row>
  </sheetData>
  <mergeCells count="39">
    <mergeCell ref="W29:AE29"/>
    <mergeCell ref="AK29:AO29"/>
    <mergeCell ref="W30:AE30"/>
    <mergeCell ref="AK30:AO30"/>
    <mergeCell ref="X32:AB32"/>
    <mergeCell ref="AN52:AP52"/>
    <mergeCell ref="AG52:AM52"/>
    <mergeCell ref="D52:H52"/>
    <mergeCell ref="J52:AF52"/>
    <mergeCell ref="AG51:AM51"/>
    <mergeCell ref="AN51:AP51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K5:AO5"/>
    <mergeCell ref="K6:AO6"/>
    <mergeCell ref="AR2:BE2"/>
    <mergeCell ref="L42:AO42"/>
    <mergeCell ref="AK32:AO32"/>
    <mergeCell ref="E20:AN20"/>
    <mergeCell ref="AK23:AO23"/>
    <mergeCell ref="W25:AE25"/>
    <mergeCell ref="AK25:AO25"/>
    <mergeCell ref="W26:AE26"/>
    <mergeCell ref="AK26:AO26"/>
    <mergeCell ref="W27:AE27"/>
    <mergeCell ref="AK27:AO27"/>
    <mergeCell ref="W28:AE28"/>
    <mergeCell ref="AK28:AO28"/>
    <mergeCell ref="L29:O29"/>
    <mergeCell ref="L25:O25"/>
    <mergeCell ref="L26:O26"/>
    <mergeCell ref="L27: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IO02 - 02 Workout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49"/>
  <sheetViews>
    <sheetView showGridLines="0" workbookViewId="0" topLeftCell="A1">
      <pane ySplit="1" topLeftCell="A236" activePane="bottomLeft" state="frozen"/>
      <selection pane="bottomLeft" activeCell="I242" sqref="I242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11.5" style="0" customWidth="1"/>
    <col min="9" max="9" width="12.5" style="0" customWidth="1"/>
    <col min="10" max="10" width="20.16015625" style="0" customWidth="1"/>
    <col min="11" max="11" width="20.8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91"/>
      <c r="B1" s="16"/>
      <c r="C1" s="16"/>
      <c r="D1" s="17" t="s">
        <v>1</v>
      </c>
      <c r="E1" s="16"/>
      <c r="F1" s="92" t="s">
        <v>84</v>
      </c>
      <c r="G1" s="307" t="s">
        <v>85</v>
      </c>
      <c r="H1" s="307"/>
      <c r="I1" s="16"/>
      <c r="J1" s="92" t="s">
        <v>86</v>
      </c>
      <c r="K1" s="17" t="s">
        <v>87</v>
      </c>
      <c r="L1" s="92" t="s">
        <v>88</v>
      </c>
      <c r="M1" s="92"/>
      <c r="N1" s="92"/>
      <c r="O1" s="92"/>
      <c r="P1" s="92"/>
      <c r="Q1" s="92"/>
      <c r="R1" s="92"/>
      <c r="S1" s="92"/>
      <c r="T1" s="92"/>
      <c r="U1" s="93"/>
      <c r="V1" s="93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76" t="s">
        <v>8</v>
      </c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23" t="s">
        <v>82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83</v>
      </c>
    </row>
    <row r="4" spans="2:46" ht="36.95" customHeight="1">
      <c r="B4" s="27"/>
      <c r="C4" s="28"/>
      <c r="D4" s="29" t="s">
        <v>89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5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14.45" customHeight="1">
      <c r="B7" s="27"/>
      <c r="C7" s="28"/>
      <c r="D7" s="28"/>
      <c r="E7" s="308" t="str">
        <f>'Rekapitulace stavby'!K6</f>
        <v>Street workout - Zadní Vinohrady - Chomutov</v>
      </c>
      <c r="F7" s="309"/>
      <c r="G7" s="309"/>
      <c r="H7" s="309"/>
      <c r="I7" s="28"/>
      <c r="J7" s="28"/>
      <c r="K7" s="30"/>
    </row>
    <row r="8" spans="2:11" s="1" customFormat="1" ht="15">
      <c r="B8" s="37"/>
      <c r="C8" s="38"/>
      <c r="D8" s="35" t="s">
        <v>90</v>
      </c>
      <c r="E8" s="38"/>
      <c r="F8" s="38"/>
      <c r="G8" s="38"/>
      <c r="H8" s="38"/>
      <c r="I8" s="38"/>
      <c r="J8" s="38"/>
      <c r="K8" s="41"/>
    </row>
    <row r="9" spans="2:11" s="1" customFormat="1" ht="36.95" customHeight="1">
      <c r="B9" s="37"/>
      <c r="C9" s="38"/>
      <c r="D9" s="38"/>
      <c r="E9" s="310" t="s">
        <v>91</v>
      </c>
      <c r="F9" s="311"/>
      <c r="G9" s="311"/>
      <c r="H9" s="311"/>
      <c r="I9" s="38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2:11" s="1" customFormat="1" ht="14.45" customHeight="1">
      <c r="B11" s="37"/>
      <c r="C11" s="38"/>
      <c r="D11" s="35" t="s">
        <v>19</v>
      </c>
      <c r="E11" s="38"/>
      <c r="F11" s="33" t="s">
        <v>20</v>
      </c>
      <c r="G11" s="38"/>
      <c r="H11" s="38"/>
      <c r="I11" s="35" t="s">
        <v>21</v>
      </c>
      <c r="J11" s="33" t="s">
        <v>22</v>
      </c>
      <c r="K11" s="41"/>
    </row>
    <row r="12" spans="2:11" s="1" customFormat="1" ht="14.45" customHeight="1">
      <c r="B12" s="37"/>
      <c r="C12" s="38"/>
      <c r="D12" s="35" t="s">
        <v>23</v>
      </c>
      <c r="E12" s="38"/>
      <c r="F12" s="33" t="s">
        <v>24</v>
      </c>
      <c r="G12" s="38"/>
      <c r="H12" s="38"/>
      <c r="I12" s="35" t="s">
        <v>25</v>
      </c>
      <c r="J12" s="94" t="str">
        <f>'Rekapitulace stavby'!AN8</f>
        <v>19. 7. 2018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2:11" s="1" customFormat="1" ht="14.45" customHeight="1">
      <c r="B14" s="37"/>
      <c r="C14" s="38"/>
      <c r="D14" s="35" t="s">
        <v>27</v>
      </c>
      <c r="E14" s="38"/>
      <c r="F14" s="38"/>
      <c r="G14" s="38"/>
      <c r="H14" s="38"/>
      <c r="I14" s="35" t="s">
        <v>28</v>
      </c>
      <c r="J14" s="33" t="s">
        <v>5</v>
      </c>
      <c r="K14" s="41"/>
    </row>
    <row r="15" spans="2:11" s="1" customFormat="1" ht="18" customHeight="1">
      <c r="B15" s="37"/>
      <c r="C15" s="38"/>
      <c r="D15" s="38"/>
      <c r="E15" s="33" t="s">
        <v>29</v>
      </c>
      <c r="F15" s="38"/>
      <c r="G15" s="38"/>
      <c r="H15" s="38"/>
      <c r="I15" s="35" t="s">
        <v>30</v>
      </c>
      <c r="J15" s="33" t="s">
        <v>5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5" customHeight="1">
      <c r="B17" s="37"/>
      <c r="C17" s="38"/>
      <c r="D17" s="35" t="s">
        <v>31</v>
      </c>
      <c r="E17" s="38"/>
      <c r="F17" s="38"/>
      <c r="G17" s="38"/>
      <c r="H17" s="38"/>
      <c r="I17" s="35" t="s">
        <v>28</v>
      </c>
      <c r="J17" s="33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30</v>
      </c>
      <c r="J18" s="33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5" customHeight="1">
      <c r="B20" s="37"/>
      <c r="C20" s="38"/>
      <c r="D20" s="35" t="s">
        <v>33</v>
      </c>
      <c r="E20" s="38"/>
      <c r="F20" s="38"/>
      <c r="G20" s="38"/>
      <c r="H20" s="38"/>
      <c r="I20" s="35" t="s">
        <v>28</v>
      </c>
      <c r="J20" s="33" t="s">
        <v>34</v>
      </c>
      <c r="K20" s="41"/>
    </row>
    <row r="21" spans="2:11" s="1" customFormat="1" ht="18" customHeight="1">
      <c r="B21" s="37"/>
      <c r="C21" s="38"/>
      <c r="D21" s="38"/>
      <c r="E21" s="33" t="s">
        <v>35</v>
      </c>
      <c r="F21" s="38"/>
      <c r="G21" s="38"/>
      <c r="H21" s="38"/>
      <c r="I21" s="35" t="s">
        <v>30</v>
      </c>
      <c r="J21" s="33" t="s">
        <v>5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5" customHeight="1">
      <c r="B23" s="37"/>
      <c r="C23" s="38"/>
      <c r="D23" s="35" t="s">
        <v>37</v>
      </c>
      <c r="E23" s="38"/>
      <c r="F23" s="38"/>
      <c r="G23" s="38"/>
      <c r="H23" s="38"/>
      <c r="I23" s="38"/>
      <c r="J23" s="38"/>
      <c r="K23" s="41"/>
    </row>
    <row r="24" spans="2:11" s="6" customFormat="1" ht="126" customHeight="1">
      <c r="B24" s="95"/>
      <c r="C24" s="96"/>
      <c r="D24" s="96"/>
      <c r="E24" s="283" t="s">
        <v>92</v>
      </c>
      <c r="F24" s="283"/>
      <c r="G24" s="283"/>
      <c r="H24" s="283"/>
      <c r="I24" s="96"/>
      <c r="J24" s="96"/>
      <c r="K24" s="97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64"/>
      <c r="J26" s="64"/>
      <c r="K26" s="98"/>
    </row>
    <row r="27" spans="2:11" s="1" customFormat="1" ht="25.35" customHeight="1">
      <c r="B27" s="37"/>
      <c r="C27" s="38"/>
      <c r="D27" s="99" t="s">
        <v>39</v>
      </c>
      <c r="E27" s="38"/>
      <c r="F27" s="38"/>
      <c r="G27" s="38"/>
      <c r="H27" s="38"/>
      <c r="I27" s="38"/>
      <c r="J27" s="100">
        <f>ROUND(J86,2)</f>
        <v>70000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64"/>
      <c r="J28" s="64"/>
      <c r="K28" s="98"/>
    </row>
    <row r="29" spans="2:11" s="1" customFormat="1" ht="14.45" customHeight="1">
      <c r="B29" s="37"/>
      <c r="C29" s="38"/>
      <c r="D29" s="38"/>
      <c r="E29" s="38"/>
      <c r="F29" s="42" t="s">
        <v>41</v>
      </c>
      <c r="G29" s="38"/>
      <c r="H29" s="38"/>
      <c r="I29" s="42" t="s">
        <v>40</v>
      </c>
      <c r="J29" s="42" t="s">
        <v>42</v>
      </c>
      <c r="K29" s="41"/>
    </row>
    <row r="30" spans="2:11" s="1" customFormat="1" ht="14.45" customHeight="1">
      <c r="B30" s="37"/>
      <c r="C30" s="38"/>
      <c r="D30" s="45" t="s">
        <v>43</v>
      </c>
      <c r="E30" s="45" t="s">
        <v>44</v>
      </c>
      <c r="F30" s="101">
        <f>ROUND(SUM(BE86:BE248),2)</f>
        <v>70000</v>
      </c>
      <c r="G30" s="38"/>
      <c r="H30" s="38"/>
      <c r="I30" s="102">
        <v>0.21</v>
      </c>
      <c r="J30" s="101">
        <f>ROUND(ROUND((SUM(BE86:BE248)),2)*I30,2)</f>
        <v>14700</v>
      </c>
      <c r="K30" s="41"/>
    </row>
    <row r="31" spans="2:11" s="1" customFormat="1" ht="14.45" customHeight="1">
      <c r="B31" s="37"/>
      <c r="C31" s="38"/>
      <c r="D31" s="38"/>
      <c r="E31" s="45" t="s">
        <v>45</v>
      </c>
      <c r="F31" s="101">
        <f>ROUND(SUM(BF86:BF248),2)</f>
        <v>0</v>
      </c>
      <c r="G31" s="38"/>
      <c r="H31" s="38"/>
      <c r="I31" s="102">
        <v>0.15</v>
      </c>
      <c r="J31" s="101">
        <f>ROUND(ROUND((SUM(BF86:BF248)),2)*I31,2)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46</v>
      </c>
      <c r="F32" s="101">
        <f>ROUND(SUM(BG86:BG248),2)</f>
        <v>0</v>
      </c>
      <c r="G32" s="38"/>
      <c r="H32" s="38"/>
      <c r="I32" s="102">
        <v>0.21</v>
      </c>
      <c r="J32" s="101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47</v>
      </c>
      <c r="F33" s="101">
        <f>ROUND(SUM(BH86:BH248),2)</f>
        <v>0</v>
      </c>
      <c r="G33" s="38"/>
      <c r="H33" s="38"/>
      <c r="I33" s="102">
        <v>0.15</v>
      </c>
      <c r="J33" s="101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48</v>
      </c>
      <c r="F34" s="101">
        <f>ROUND(SUM(BI86:BI248),2)</f>
        <v>0</v>
      </c>
      <c r="G34" s="38"/>
      <c r="H34" s="38"/>
      <c r="I34" s="102">
        <v>0</v>
      </c>
      <c r="J34" s="101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103"/>
      <c r="D36" s="104" t="s">
        <v>49</v>
      </c>
      <c r="E36" s="67"/>
      <c r="F36" s="67"/>
      <c r="G36" s="105" t="s">
        <v>50</v>
      </c>
      <c r="H36" s="106" t="s">
        <v>51</v>
      </c>
      <c r="I36" s="67"/>
      <c r="J36" s="107">
        <f>SUM(J27:J34)</f>
        <v>84700</v>
      </c>
      <c r="K36" s="108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109"/>
    </row>
    <row r="42" spans="2:11" s="1" customFormat="1" ht="36.95" customHeight="1">
      <c r="B42" s="37"/>
      <c r="C42" s="29" t="s">
        <v>93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5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4.45" customHeight="1">
      <c r="B45" s="37"/>
      <c r="C45" s="38"/>
      <c r="D45" s="38"/>
      <c r="E45" s="308" t="str">
        <f>E7</f>
        <v>Street workout - Zadní Vinohrady - Chomutov</v>
      </c>
      <c r="F45" s="309"/>
      <c r="G45" s="309"/>
      <c r="H45" s="309"/>
      <c r="I45" s="38"/>
      <c r="J45" s="38"/>
      <c r="K45" s="41"/>
    </row>
    <row r="46" spans="2:11" s="1" customFormat="1" ht="14.45" customHeight="1">
      <c r="B46" s="37"/>
      <c r="C46" s="35" t="s">
        <v>90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6.15" customHeight="1">
      <c r="B47" s="37"/>
      <c r="C47" s="38"/>
      <c r="D47" s="38"/>
      <c r="E47" s="310" t="str">
        <f>E9</f>
        <v>IO02 - 02 Workout</v>
      </c>
      <c r="F47" s="311"/>
      <c r="G47" s="311"/>
      <c r="H47" s="311"/>
      <c r="I47" s="38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11" s="1" customFormat="1" ht="18" customHeight="1">
      <c r="B49" s="37"/>
      <c r="C49" s="35" t="s">
        <v>23</v>
      </c>
      <c r="D49" s="38"/>
      <c r="E49" s="38"/>
      <c r="F49" s="33" t="str">
        <f>F12</f>
        <v>Chomutov</v>
      </c>
      <c r="G49" s="38"/>
      <c r="H49" s="38"/>
      <c r="I49" s="35" t="s">
        <v>25</v>
      </c>
      <c r="J49" s="94" t="str">
        <f>IF(J12="","",J12)</f>
        <v>19. 7. 2018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11" s="1" customFormat="1" ht="15">
      <c r="B51" s="37"/>
      <c r="C51" s="35" t="s">
        <v>27</v>
      </c>
      <c r="D51" s="38"/>
      <c r="E51" s="38"/>
      <c r="F51" s="33" t="str">
        <f>E15</f>
        <v>Statutární město Chomutov</v>
      </c>
      <c r="G51" s="38"/>
      <c r="H51" s="38"/>
      <c r="I51" s="35" t="s">
        <v>33</v>
      </c>
      <c r="J51" s="283" t="str">
        <f>E21</f>
        <v>ing.Břetislav Sedláček</v>
      </c>
      <c r="K51" s="41"/>
    </row>
    <row r="52" spans="2:11" s="1" customFormat="1" ht="14.45" customHeight="1">
      <c r="B52" s="37"/>
      <c r="C52" s="35" t="s">
        <v>31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303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11" s="1" customFormat="1" ht="29.25" customHeight="1">
      <c r="B54" s="37"/>
      <c r="C54" s="110" t="s">
        <v>94</v>
      </c>
      <c r="D54" s="103"/>
      <c r="E54" s="103"/>
      <c r="F54" s="103"/>
      <c r="G54" s="103"/>
      <c r="H54" s="103"/>
      <c r="I54" s="103"/>
      <c r="J54" s="111" t="s">
        <v>95</v>
      </c>
      <c r="K54" s="112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13" t="s">
        <v>96</v>
      </c>
      <c r="D56" s="38"/>
      <c r="E56" s="38"/>
      <c r="F56" s="38"/>
      <c r="G56" s="38"/>
      <c r="H56" s="38"/>
      <c r="I56" s="38"/>
      <c r="J56" s="100">
        <f>J86</f>
        <v>70000</v>
      </c>
      <c r="K56" s="41"/>
      <c r="AU56" s="23" t="s">
        <v>97</v>
      </c>
    </row>
    <row r="57" spans="2:11" s="7" customFormat="1" ht="24.95" customHeight="1">
      <c r="B57" s="114"/>
      <c r="C57" s="115"/>
      <c r="D57" s="116" t="s">
        <v>98</v>
      </c>
      <c r="E57" s="117"/>
      <c r="F57" s="117"/>
      <c r="G57" s="117"/>
      <c r="H57" s="117"/>
      <c r="I57" s="117"/>
      <c r="J57" s="118">
        <f>J87</f>
        <v>0</v>
      </c>
      <c r="K57" s="119"/>
    </row>
    <row r="58" spans="2:11" s="8" customFormat="1" ht="19.9" customHeight="1">
      <c r="B58" s="120"/>
      <c r="C58" s="121"/>
      <c r="D58" s="122" t="s">
        <v>99</v>
      </c>
      <c r="E58" s="123"/>
      <c r="F58" s="123"/>
      <c r="G58" s="123"/>
      <c r="H58" s="123"/>
      <c r="I58" s="123"/>
      <c r="J58" s="124">
        <f>J88</f>
        <v>0</v>
      </c>
      <c r="K58" s="125"/>
    </row>
    <row r="59" spans="2:11" s="8" customFormat="1" ht="19.9" customHeight="1">
      <c r="B59" s="120"/>
      <c r="C59" s="121"/>
      <c r="D59" s="122" t="s">
        <v>100</v>
      </c>
      <c r="E59" s="123"/>
      <c r="F59" s="123"/>
      <c r="G59" s="123"/>
      <c r="H59" s="123"/>
      <c r="I59" s="123"/>
      <c r="J59" s="124">
        <f>J152</f>
        <v>0</v>
      </c>
      <c r="K59" s="125"/>
    </row>
    <row r="60" spans="2:11" s="8" customFormat="1" ht="19.9" customHeight="1">
      <c r="B60" s="120"/>
      <c r="C60" s="121"/>
      <c r="D60" s="122" t="s">
        <v>101</v>
      </c>
      <c r="E60" s="123"/>
      <c r="F60" s="123"/>
      <c r="G60" s="123"/>
      <c r="H60" s="123"/>
      <c r="I60" s="123"/>
      <c r="J60" s="124">
        <f>J184</f>
        <v>0</v>
      </c>
      <c r="K60" s="125"/>
    </row>
    <row r="61" spans="2:11" s="8" customFormat="1" ht="19.9" customHeight="1">
      <c r="B61" s="120"/>
      <c r="C61" s="121"/>
      <c r="D61" s="122" t="s">
        <v>102</v>
      </c>
      <c r="E61" s="123"/>
      <c r="F61" s="123"/>
      <c r="G61" s="123"/>
      <c r="H61" s="123"/>
      <c r="I61" s="123"/>
      <c r="J61" s="124">
        <f>J202</f>
        <v>0</v>
      </c>
      <c r="K61" s="125"/>
    </row>
    <row r="62" spans="2:11" s="8" customFormat="1" ht="19.9" customHeight="1">
      <c r="B62" s="120"/>
      <c r="C62" s="121"/>
      <c r="D62" s="122" t="s">
        <v>103</v>
      </c>
      <c r="E62" s="123"/>
      <c r="F62" s="123"/>
      <c r="G62" s="123"/>
      <c r="H62" s="123"/>
      <c r="I62" s="123"/>
      <c r="J62" s="124">
        <f>J227</f>
        <v>0</v>
      </c>
      <c r="K62" s="125"/>
    </row>
    <row r="63" spans="2:11" s="7" customFormat="1" ht="24.95" customHeight="1">
      <c r="B63" s="114"/>
      <c r="C63" s="115"/>
      <c r="D63" s="116" t="s">
        <v>104</v>
      </c>
      <c r="E63" s="117"/>
      <c r="F63" s="117"/>
      <c r="G63" s="117"/>
      <c r="H63" s="117"/>
      <c r="I63" s="117"/>
      <c r="J63" s="118">
        <f>J229</f>
        <v>70000</v>
      </c>
      <c r="K63" s="119"/>
    </row>
    <row r="64" spans="2:11" s="8" customFormat="1" ht="19.9" customHeight="1">
      <c r="B64" s="120"/>
      <c r="C64" s="121"/>
      <c r="D64" s="122" t="s">
        <v>105</v>
      </c>
      <c r="E64" s="123"/>
      <c r="F64" s="123"/>
      <c r="G64" s="123"/>
      <c r="H64" s="123"/>
      <c r="I64" s="123"/>
      <c r="J64" s="124">
        <f>J230</f>
        <v>0</v>
      </c>
      <c r="K64" s="125"/>
    </row>
    <row r="65" spans="2:11" s="8" customFormat="1" ht="19.9" customHeight="1">
      <c r="B65" s="120"/>
      <c r="C65" s="121"/>
      <c r="D65" s="122" t="s">
        <v>106</v>
      </c>
      <c r="E65" s="123"/>
      <c r="F65" s="123"/>
      <c r="G65" s="123"/>
      <c r="H65" s="123"/>
      <c r="I65" s="123"/>
      <c r="J65" s="124">
        <f>J235</f>
        <v>0</v>
      </c>
      <c r="K65" s="125"/>
    </row>
    <row r="66" spans="2:11" s="8" customFormat="1" ht="19.9" customHeight="1">
      <c r="B66" s="120"/>
      <c r="C66" s="121"/>
      <c r="D66" s="122" t="s">
        <v>107</v>
      </c>
      <c r="E66" s="123"/>
      <c r="F66" s="123"/>
      <c r="G66" s="123"/>
      <c r="H66" s="123"/>
      <c r="I66" s="123"/>
      <c r="J66" s="124">
        <f>J242</f>
        <v>70000</v>
      </c>
      <c r="K66" s="125"/>
    </row>
    <row r="67" spans="2:11" s="1" customFormat="1" ht="21.75" customHeight="1">
      <c r="B67" s="37"/>
      <c r="C67" s="38"/>
      <c r="D67" s="38"/>
      <c r="E67" s="38"/>
      <c r="F67" s="38"/>
      <c r="G67" s="38"/>
      <c r="H67" s="38"/>
      <c r="I67" s="38"/>
      <c r="J67" s="38"/>
      <c r="K67" s="41"/>
    </row>
    <row r="68" spans="2:11" s="1" customFormat="1" ht="6.95" customHeight="1">
      <c r="B68" s="52"/>
      <c r="C68" s="53"/>
      <c r="D68" s="53"/>
      <c r="E68" s="53"/>
      <c r="F68" s="53"/>
      <c r="G68" s="53"/>
      <c r="H68" s="53"/>
      <c r="I68" s="53"/>
      <c r="J68" s="53"/>
      <c r="K68" s="54"/>
    </row>
    <row r="72" spans="2:12" s="1" customFormat="1" ht="6.95" customHeight="1">
      <c r="B72" s="55"/>
      <c r="C72" s="56"/>
      <c r="D72" s="56"/>
      <c r="E72" s="56"/>
      <c r="F72" s="56"/>
      <c r="G72" s="56"/>
      <c r="H72" s="56"/>
      <c r="I72" s="56"/>
      <c r="J72" s="56"/>
      <c r="K72" s="56"/>
      <c r="L72" s="37"/>
    </row>
    <row r="73" spans="2:12" s="1" customFormat="1" ht="36.95" customHeight="1">
      <c r="B73" s="37"/>
      <c r="C73" s="57" t="s">
        <v>108</v>
      </c>
      <c r="L73" s="37"/>
    </row>
    <row r="74" spans="2:12" s="1" customFormat="1" ht="6.95" customHeight="1">
      <c r="B74" s="37"/>
      <c r="L74" s="37"/>
    </row>
    <row r="75" spans="2:12" s="1" customFormat="1" ht="14.45" customHeight="1">
      <c r="B75" s="37"/>
      <c r="C75" s="59" t="s">
        <v>17</v>
      </c>
      <c r="L75" s="37"/>
    </row>
    <row r="76" spans="2:12" s="1" customFormat="1" ht="14.45" customHeight="1">
      <c r="B76" s="37"/>
      <c r="E76" s="304" t="str">
        <f>E7</f>
        <v>Street workout - Zadní Vinohrady - Chomutov</v>
      </c>
      <c r="F76" s="305"/>
      <c r="G76" s="305"/>
      <c r="H76" s="305"/>
      <c r="L76" s="37"/>
    </row>
    <row r="77" spans="2:12" s="1" customFormat="1" ht="14.45" customHeight="1">
      <c r="B77" s="37"/>
      <c r="C77" s="59" t="s">
        <v>90</v>
      </c>
      <c r="L77" s="37"/>
    </row>
    <row r="78" spans="2:12" s="1" customFormat="1" ht="16.15" customHeight="1">
      <c r="B78" s="37"/>
      <c r="E78" s="278" t="str">
        <f>E9</f>
        <v>IO02 - 02 Workout</v>
      </c>
      <c r="F78" s="306"/>
      <c r="G78" s="306"/>
      <c r="H78" s="306"/>
      <c r="L78" s="37"/>
    </row>
    <row r="79" spans="2:12" s="1" customFormat="1" ht="6.95" customHeight="1">
      <c r="B79" s="37"/>
      <c r="L79" s="37"/>
    </row>
    <row r="80" spans="2:12" s="1" customFormat="1" ht="18" customHeight="1">
      <c r="B80" s="37"/>
      <c r="C80" s="59" t="s">
        <v>23</v>
      </c>
      <c r="F80" s="126" t="str">
        <f>F12</f>
        <v>Chomutov</v>
      </c>
      <c r="I80" s="59" t="s">
        <v>25</v>
      </c>
      <c r="J80" s="63" t="str">
        <f>IF(J12="","",J12)</f>
        <v>19. 7. 2018</v>
      </c>
      <c r="L80" s="37"/>
    </row>
    <row r="81" spans="2:12" s="1" customFormat="1" ht="6.95" customHeight="1">
      <c r="B81" s="37"/>
      <c r="L81" s="37"/>
    </row>
    <row r="82" spans="2:12" s="1" customFormat="1" ht="15">
      <c r="B82" s="37"/>
      <c r="C82" s="59" t="s">
        <v>27</v>
      </c>
      <c r="F82" s="126" t="str">
        <f>E15</f>
        <v>Statutární město Chomutov</v>
      </c>
      <c r="I82" s="59" t="s">
        <v>33</v>
      </c>
      <c r="J82" s="126" t="str">
        <f>E21</f>
        <v>ing.Břetislav Sedláček</v>
      </c>
      <c r="L82" s="37"/>
    </row>
    <row r="83" spans="2:12" s="1" customFormat="1" ht="14.45" customHeight="1">
      <c r="B83" s="37"/>
      <c r="C83" s="59" t="s">
        <v>31</v>
      </c>
      <c r="F83" s="126" t="str">
        <f>IF(E18="","",E18)</f>
        <v xml:space="preserve"> </v>
      </c>
      <c r="L83" s="37"/>
    </row>
    <row r="84" spans="2:12" s="1" customFormat="1" ht="10.35" customHeight="1">
      <c r="B84" s="37"/>
      <c r="L84" s="37"/>
    </row>
    <row r="85" spans="2:20" s="9" customFormat="1" ht="29.25" customHeight="1">
      <c r="B85" s="127"/>
      <c r="C85" s="128" t="s">
        <v>109</v>
      </c>
      <c r="D85" s="129" t="s">
        <v>58</v>
      </c>
      <c r="E85" s="129" t="s">
        <v>54</v>
      </c>
      <c r="F85" s="129" t="s">
        <v>110</v>
      </c>
      <c r="G85" s="129" t="s">
        <v>111</v>
      </c>
      <c r="H85" s="129" t="s">
        <v>112</v>
      </c>
      <c r="I85" s="129" t="s">
        <v>113</v>
      </c>
      <c r="J85" s="129" t="s">
        <v>95</v>
      </c>
      <c r="K85" s="130" t="s">
        <v>114</v>
      </c>
      <c r="L85" s="127"/>
      <c r="M85" s="69" t="s">
        <v>115</v>
      </c>
      <c r="N85" s="70" t="s">
        <v>43</v>
      </c>
      <c r="O85" s="70" t="s">
        <v>116</v>
      </c>
      <c r="P85" s="70" t="s">
        <v>117</v>
      </c>
      <c r="Q85" s="70" t="s">
        <v>118</v>
      </c>
      <c r="R85" s="70" t="s">
        <v>119</v>
      </c>
      <c r="S85" s="70" t="s">
        <v>120</v>
      </c>
      <c r="T85" s="71" t="s">
        <v>121</v>
      </c>
    </row>
    <row r="86" spans="2:63" s="1" customFormat="1" ht="29.25" customHeight="1">
      <c r="B86" s="37"/>
      <c r="C86" s="73" t="s">
        <v>96</v>
      </c>
      <c r="J86" s="131">
        <f>BK86</f>
        <v>70000</v>
      </c>
      <c r="L86" s="37"/>
      <c r="M86" s="72"/>
      <c r="N86" s="64"/>
      <c r="O86" s="64"/>
      <c r="P86" s="132">
        <f>P87+P229</f>
        <v>311.61460900000003</v>
      </c>
      <c r="Q86" s="64"/>
      <c r="R86" s="132">
        <f>R87+R229</f>
        <v>60.995251839999995</v>
      </c>
      <c r="S86" s="64"/>
      <c r="T86" s="133">
        <f>T87+T229</f>
        <v>0</v>
      </c>
      <c r="AT86" s="23" t="s">
        <v>72</v>
      </c>
      <c r="AU86" s="23" t="s">
        <v>97</v>
      </c>
      <c r="BK86" s="134">
        <f>BK87+BK229</f>
        <v>70000</v>
      </c>
    </row>
    <row r="87" spans="2:63" s="10" customFormat="1" ht="37.35" customHeight="1">
      <c r="B87" s="135"/>
      <c r="D87" s="136" t="s">
        <v>72</v>
      </c>
      <c r="E87" s="137" t="s">
        <v>122</v>
      </c>
      <c r="F87" s="137" t="s">
        <v>123</v>
      </c>
      <c r="J87" s="138">
        <f>BK87</f>
        <v>0</v>
      </c>
      <c r="L87" s="135"/>
      <c r="M87" s="139"/>
      <c r="N87" s="140"/>
      <c r="O87" s="140"/>
      <c r="P87" s="141">
        <f>P88+P152+P184+P202+P227</f>
        <v>311.61460900000003</v>
      </c>
      <c r="Q87" s="140"/>
      <c r="R87" s="141">
        <f>R88+R152+R184+R202+R227</f>
        <v>60.995251839999995</v>
      </c>
      <c r="S87" s="140"/>
      <c r="T87" s="142">
        <f>T88+T152+T184+T202+T227</f>
        <v>0</v>
      </c>
      <c r="AR87" s="136" t="s">
        <v>81</v>
      </c>
      <c r="AT87" s="143" t="s">
        <v>72</v>
      </c>
      <c r="AU87" s="143" t="s">
        <v>73</v>
      </c>
      <c r="AY87" s="136" t="s">
        <v>124</v>
      </c>
      <c r="BK87" s="144">
        <f>BK88+BK152+BK184+BK202+BK227</f>
        <v>0</v>
      </c>
    </row>
    <row r="88" spans="2:63" s="10" customFormat="1" ht="19.9" customHeight="1">
      <c r="B88" s="135"/>
      <c r="D88" s="136" t="s">
        <v>72</v>
      </c>
      <c r="E88" s="145" t="s">
        <v>81</v>
      </c>
      <c r="F88" s="145" t="s">
        <v>125</v>
      </c>
      <c r="J88" s="146">
        <f>BK88</f>
        <v>0</v>
      </c>
      <c r="L88" s="135"/>
      <c r="M88" s="139"/>
      <c r="N88" s="140"/>
      <c r="O88" s="140"/>
      <c r="P88" s="141">
        <f>SUM(P89:P151)</f>
        <v>122.03265</v>
      </c>
      <c r="Q88" s="140"/>
      <c r="R88" s="141">
        <f>SUM(R89:R151)</f>
        <v>2.924049</v>
      </c>
      <c r="S88" s="140"/>
      <c r="T88" s="142">
        <f>SUM(T89:T151)</f>
        <v>0</v>
      </c>
      <c r="AR88" s="136" t="s">
        <v>81</v>
      </c>
      <c r="AT88" s="143" t="s">
        <v>72</v>
      </c>
      <c r="AU88" s="143" t="s">
        <v>81</v>
      </c>
      <c r="AY88" s="136" t="s">
        <v>124</v>
      </c>
      <c r="BK88" s="144">
        <f>SUM(BK89:BK151)</f>
        <v>0</v>
      </c>
    </row>
    <row r="89" spans="2:65" s="1" customFormat="1" ht="34.15" customHeight="1">
      <c r="B89" s="147"/>
      <c r="C89" s="148" t="s">
        <v>81</v>
      </c>
      <c r="D89" s="148" t="s">
        <v>126</v>
      </c>
      <c r="E89" s="149" t="s">
        <v>127</v>
      </c>
      <c r="F89" s="150" t="s">
        <v>128</v>
      </c>
      <c r="G89" s="151" t="s">
        <v>129</v>
      </c>
      <c r="H89" s="152">
        <v>51.56</v>
      </c>
      <c r="I89" s="153"/>
      <c r="J89" s="153">
        <f>ROUND(I89*H89,2)</f>
        <v>0</v>
      </c>
      <c r="K89" s="150" t="s">
        <v>130</v>
      </c>
      <c r="L89" s="37"/>
      <c r="M89" s="154" t="s">
        <v>5</v>
      </c>
      <c r="N89" s="155" t="s">
        <v>44</v>
      </c>
      <c r="O89" s="156">
        <v>0.368</v>
      </c>
      <c r="P89" s="156">
        <f>O89*H89</f>
        <v>18.97408</v>
      </c>
      <c r="Q89" s="156">
        <v>0</v>
      </c>
      <c r="R89" s="156">
        <f>Q89*H89</f>
        <v>0</v>
      </c>
      <c r="S89" s="156">
        <v>0</v>
      </c>
      <c r="T89" s="157">
        <f>S89*H89</f>
        <v>0</v>
      </c>
      <c r="AR89" s="23" t="s">
        <v>131</v>
      </c>
      <c r="AT89" s="23" t="s">
        <v>126</v>
      </c>
      <c r="AU89" s="23" t="s">
        <v>83</v>
      </c>
      <c r="AY89" s="23" t="s">
        <v>124</v>
      </c>
      <c r="BE89" s="158">
        <f>IF(N89="základní",J89,0)</f>
        <v>0</v>
      </c>
      <c r="BF89" s="158">
        <f>IF(N89="snížená",J89,0)</f>
        <v>0</v>
      </c>
      <c r="BG89" s="158">
        <f>IF(N89="zákl. přenesená",J89,0)</f>
        <v>0</v>
      </c>
      <c r="BH89" s="158">
        <f>IF(N89="sníž. přenesená",J89,0)</f>
        <v>0</v>
      </c>
      <c r="BI89" s="158">
        <f>IF(N89="nulová",J89,0)</f>
        <v>0</v>
      </c>
      <c r="BJ89" s="23" t="s">
        <v>81</v>
      </c>
      <c r="BK89" s="158">
        <f>ROUND(I89*H89,2)</f>
        <v>0</v>
      </c>
      <c r="BL89" s="23" t="s">
        <v>131</v>
      </c>
      <c r="BM89" s="23" t="s">
        <v>132</v>
      </c>
    </row>
    <row r="90" spans="2:51" s="11" customFormat="1" ht="13.5">
      <c r="B90" s="159"/>
      <c r="D90" s="160" t="s">
        <v>133</v>
      </c>
      <c r="E90" s="161" t="s">
        <v>5</v>
      </c>
      <c r="F90" s="162" t="s">
        <v>134</v>
      </c>
      <c r="H90" s="161" t="s">
        <v>5</v>
      </c>
      <c r="L90" s="159"/>
      <c r="M90" s="163"/>
      <c r="N90" s="164"/>
      <c r="O90" s="164"/>
      <c r="P90" s="164"/>
      <c r="Q90" s="164"/>
      <c r="R90" s="164"/>
      <c r="S90" s="164"/>
      <c r="T90" s="165"/>
      <c r="AT90" s="161" t="s">
        <v>133</v>
      </c>
      <c r="AU90" s="161" t="s">
        <v>83</v>
      </c>
      <c r="AV90" s="11" t="s">
        <v>81</v>
      </c>
      <c r="AW90" s="11" t="s">
        <v>36</v>
      </c>
      <c r="AX90" s="11" t="s">
        <v>73</v>
      </c>
      <c r="AY90" s="161" t="s">
        <v>124</v>
      </c>
    </row>
    <row r="91" spans="2:51" s="12" customFormat="1" ht="13.5">
      <c r="B91" s="166"/>
      <c r="D91" s="160" t="s">
        <v>133</v>
      </c>
      <c r="E91" s="167" t="s">
        <v>5</v>
      </c>
      <c r="F91" s="168" t="s">
        <v>135</v>
      </c>
      <c r="H91" s="169">
        <v>48.09</v>
      </c>
      <c r="L91" s="166"/>
      <c r="M91" s="170"/>
      <c r="N91" s="171"/>
      <c r="O91" s="171"/>
      <c r="P91" s="171"/>
      <c r="Q91" s="171"/>
      <c r="R91" s="171"/>
      <c r="S91" s="171"/>
      <c r="T91" s="172"/>
      <c r="AT91" s="167" t="s">
        <v>133</v>
      </c>
      <c r="AU91" s="167" t="s">
        <v>83</v>
      </c>
      <c r="AV91" s="12" t="s">
        <v>83</v>
      </c>
      <c r="AW91" s="12" t="s">
        <v>36</v>
      </c>
      <c r="AX91" s="12" t="s">
        <v>73</v>
      </c>
      <c r="AY91" s="167" t="s">
        <v>124</v>
      </c>
    </row>
    <row r="92" spans="2:51" s="11" customFormat="1" ht="13.5">
      <c r="B92" s="159"/>
      <c r="D92" s="160" t="s">
        <v>133</v>
      </c>
      <c r="E92" s="161" t="s">
        <v>5</v>
      </c>
      <c r="F92" s="162" t="s">
        <v>136</v>
      </c>
      <c r="H92" s="161" t="s">
        <v>5</v>
      </c>
      <c r="L92" s="159"/>
      <c r="M92" s="163"/>
      <c r="N92" s="164"/>
      <c r="O92" s="164"/>
      <c r="P92" s="164"/>
      <c r="Q92" s="164"/>
      <c r="R92" s="164"/>
      <c r="S92" s="164"/>
      <c r="T92" s="165"/>
      <c r="AT92" s="161" t="s">
        <v>133</v>
      </c>
      <c r="AU92" s="161" t="s">
        <v>83</v>
      </c>
      <c r="AV92" s="11" t="s">
        <v>81</v>
      </c>
      <c r="AW92" s="11" t="s">
        <v>36</v>
      </c>
      <c r="AX92" s="11" t="s">
        <v>73</v>
      </c>
      <c r="AY92" s="161" t="s">
        <v>124</v>
      </c>
    </row>
    <row r="93" spans="2:51" s="12" customFormat="1" ht="13.5">
      <c r="B93" s="166"/>
      <c r="D93" s="160" t="s">
        <v>133</v>
      </c>
      <c r="E93" s="167" t="s">
        <v>5</v>
      </c>
      <c r="F93" s="168" t="s">
        <v>137</v>
      </c>
      <c r="H93" s="169">
        <v>2.83</v>
      </c>
      <c r="L93" s="166"/>
      <c r="M93" s="170"/>
      <c r="N93" s="171"/>
      <c r="O93" s="171"/>
      <c r="P93" s="171"/>
      <c r="Q93" s="171"/>
      <c r="R93" s="171"/>
      <c r="S93" s="171"/>
      <c r="T93" s="172"/>
      <c r="AT93" s="167" t="s">
        <v>133</v>
      </c>
      <c r="AU93" s="167" t="s">
        <v>83</v>
      </c>
      <c r="AV93" s="12" t="s">
        <v>83</v>
      </c>
      <c r="AW93" s="12" t="s">
        <v>36</v>
      </c>
      <c r="AX93" s="12" t="s">
        <v>73</v>
      </c>
      <c r="AY93" s="167" t="s">
        <v>124</v>
      </c>
    </row>
    <row r="94" spans="2:51" s="11" customFormat="1" ht="13.5">
      <c r="B94" s="159"/>
      <c r="D94" s="160" t="s">
        <v>133</v>
      </c>
      <c r="E94" s="161" t="s">
        <v>5</v>
      </c>
      <c r="F94" s="162" t="s">
        <v>138</v>
      </c>
      <c r="H94" s="161" t="s">
        <v>5</v>
      </c>
      <c r="L94" s="159"/>
      <c r="M94" s="163"/>
      <c r="N94" s="164"/>
      <c r="O94" s="164"/>
      <c r="P94" s="164"/>
      <c r="Q94" s="164"/>
      <c r="R94" s="164"/>
      <c r="S94" s="164"/>
      <c r="T94" s="165"/>
      <c r="AT94" s="161" t="s">
        <v>133</v>
      </c>
      <c r="AU94" s="161" t="s">
        <v>83</v>
      </c>
      <c r="AV94" s="11" t="s">
        <v>81</v>
      </c>
      <c r="AW94" s="11" t="s">
        <v>36</v>
      </c>
      <c r="AX94" s="11" t="s">
        <v>73</v>
      </c>
      <c r="AY94" s="161" t="s">
        <v>124</v>
      </c>
    </row>
    <row r="95" spans="2:51" s="12" customFormat="1" ht="13.5">
      <c r="B95" s="166"/>
      <c r="D95" s="160" t="s">
        <v>133</v>
      </c>
      <c r="E95" s="167" t="s">
        <v>5</v>
      </c>
      <c r="F95" s="168" t="s">
        <v>139</v>
      </c>
      <c r="H95" s="169">
        <v>0.64</v>
      </c>
      <c r="L95" s="166"/>
      <c r="M95" s="170"/>
      <c r="N95" s="171"/>
      <c r="O95" s="171"/>
      <c r="P95" s="171"/>
      <c r="Q95" s="171"/>
      <c r="R95" s="171"/>
      <c r="S95" s="171"/>
      <c r="T95" s="172"/>
      <c r="AT95" s="167" t="s">
        <v>133</v>
      </c>
      <c r="AU95" s="167" t="s">
        <v>83</v>
      </c>
      <c r="AV95" s="12" t="s">
        <v>83</v>
      </c>
      <c r="AW95" s="12" t="s">
        <v>36</v>
      </c>
      <c r="AX95" s="12" t="s">
        <v>73</v>
      </c>
      <c r="AY95" s="167" t="s">
        <v>124</v>
      </c>
    </row>
    <row r="96" spans="2:51" s="13" customFormat="1" ht="13.5">
      <c r="B96" s="173"/>
      <c r="D96" s="160" t="s">
        <v>133</v>
      </c>
      <c r="E96" s="174" t="s">
        <v>5</v>
      </c>
      <c r="F96" s="175" t="s">
        <v>140</v>
      </c>
      <c r="H96" s="176">
        <v>51.56</v>
      </c>
      <c r="L96" s="173"/>
      <c r="M96" s="177"/>
      <c r="N96" s="178"/>
      <c r="O96" s="178"/>
      <c r="P96" s="178"/>
      <c r="Q96" s="178"/>
      <c r="R96" s="178"/>
      <c r="S96" s="178"/>
      <c r="T96" s="179"/>
      <c r="AT96" s="174" t="s">
        <v>133</v>
      </c>
      <c r="AU96" s="174" t="s">
        <v>83</v>
      </c>
      <c r="AV96" s="13" t="s">
        <v>131</v>
      </c>
      <c r="AW96" s="13" t="s">
        <v>36</v>
      </c>
      <c r="AX96" s="13" t="s">
        <v>81</v>
      </c>
      <c r="AY96" s="174" t="s">
        <v>124</v>
      </c>
    </row>
    <row r="97" spans="2:65" s="1" customFormat="1" ht="34.15" customHeight="1">
      <c r="B97" s="147"/>
      <c r="C97" s="148" t="s">
        <v>83</v>
      </c>
      <c r="D97" s="148" t="s">
        <v>126</v>
      </c>
      <c r="E97" s="149" t="s">
        <v>141</v>
      </c>
      <c r="F97" s="150" t="s">
        <v>142</v>
      </c>
      <c r="G97" s="151" t="s">
        <v>129</v>
      </c>
      <c r="H97" s="152">
        <v>15.468</v>
      </c>
      <c r="I97" s="153"/>
      <c r="J97" s="153">
        <f>ROUND(I97*H97,2)</f>
        <v>0</v>
      </c>
      <c r="K97" s="150" t="s">
        <v>130</v>
      </c>
      <c r="L97" s="37"/>
      <c r="M97" s="154" t="s">
        <v>5</v>
      </c>
      <c r="N97" s="155" t="s">
        <v>44</v>
      </c>
      <c r="O97" s="156">
        <v>0.058</v>
      </c>
      <c r="P97" s="156">
        <f>O97*H97</f>
        <v>0.897144</v>
      </c>
      <c r="Q97" s="156">
        <v>0</v>
      </c>
      <c r="R97" s="156">
        <f>Q97*H97</f>
        <v>0</v>
      </c>
      <c r="S97" s="156">
        <v>0</v>
      </c>
      <c r="T97" s="157">
        <f>S97*H97</f>
        <v>0</v>
      </c>
      <c r="AR97" s="23" t="s">
        <v>131</v>
      </c>
      <c r="AT97" s="23" t="s">
        <v>126</v>
      </c>
      <c r="AU97" s="23" t="s">
        <v>83</v>
      </c>
      <c r="AY97" s="23" t="s">
        <v>124</v>
      </c>
      <c r="BE97" s="158">
        <f>IF(N97="základní",J97,0)</f>
        <v>0</v>
      </c>
      <c r="BF97" s="158">
        <f>IF(N97="snížená",J97,0)</f>
        <v>0</v>
      </c>
      <c r="BG97" s="158">
        <f>IF(N97="zákl. přenesená",J97,0)</f>
        <v>0</v>
      </c>
      <c r="BH97" s="158">
        <f>IF(N97="sníž. přenesená",J97,0)</f>
        <v>0</v>
      </c>
      <c r="BI97" s="158">
        <f>IF(N97="nulová",J97,0)</f>
        <v>0</v>
      </c>
      <c r="BJ97" s="23" t="s">
        <v>81</v>
      </c>
      <c r="BK97" s="158">
        <f>ROUND(I97*H97,2)</f>
        <v>0</v>
      </c>
      <c r="BL97" s="23" t="s">
        <v>131</v>
      </c>
      <c r="BM97" s="23" t="s">
        <v>143</v>
      </c>
    </row>
    <row r="98" spans="2:51" s="12" customFormat="1" ht="13.5">
      <c r="B98" s="166"/>
      <c r="D98" s="160" t="s">
        <v>133</v>
      </c>
      <c r="E98" s="167" t="s">
        <v>5</v>
      </c>
      <c r="F98" s="168" t="s">
        <v>144</v>
      </c>
      <c r="H98" s="169">
        <v>15.468</v>
      </c>
      <c r="L98" s="166"/>
      <c r="M98" s="170"/>
      <c r="N98" s="171"/>
      <c r="O98" s="171"/>
      <c r="P98" s="171"/>
      <c r="Q98" s="171"/>
      <c r="R98" s="171"/>
      <c r="S98" s="171"/>
      <c r="T98" s="172"/>
      <c r="AT98" s="167" t="s">
        <v>133</v>
      </c>
      <c r="AU98" s="167" t="s">
        <v>83</v>
      </c>
      <c r="AV98" s="12" t="s">
        <v>83</v>
      </c>
      <c r="AW98" s="12" t="s">
        <v>36</v>
      </c>
      <c r="AX98" s="12" t="s">
        <v>81</v>
      </c>
      <c r="AY98" s="167" t="s">
        <v>124</v>
      </c>
    </row>
    <row r="99" spans="2:65" s="1" customFormat="1" ht="34.15" customHeight="1">
      <c r="B99" s="147"/>
      <c r="C99" s="148" t="s">
        <v>145</v>
      </c>
      <c r="D99" s="148" t="s">
        <v>126</v>
      </c>
      <c r="E99" s="149" t="s">
        <v>146</v>
      </c>
      <c r="F99" s="150" t="s">
        <v>147</v>
      </c>
      <c r="G99" s="151" t="s">
        <v>129</v>
      </c>
      <c r="H99" s="152">
        <v>9.599</v>
      </c>
      <c r="I99" s="153"/>
      <c r="J99" s="153">
        <f>ROUND(I99*H99,2)</f>
        <v>0</v>
      </c>
      <c r="K99" s="150" t="s">
        <v>130</v>
      </c>
      <c r="L99" s="37"/>
      <c r="M99" s="154" t="s">
        <v>5</v>
      </c>
      <c r="N99" s="155" t="s">
        <v>44</v>
      </c>
      <c r="O99" s="156">
        <v>2.32</v>
      </c>
      <c r="P99" s="156">
        <f>O99*H99</f>
        <v>22.269679999999997</v>
      </c>
      <c r="Q99" s="156">
        <v>0</v>
      </c>
      <c r="R99" s="156">
        <f>Q99*H99</f>
        <v>0</v>
      </c>
      <c r="S99" s="156">
        <v>0</v>
      </c>
      <c r="T99" s="157">
        <f>S99*H99</f>
        <v>0</v>
      </c>
      <c r="AR99" s="23" t="s">
        <v>131</v>
      </c>
      <c r="AT99" s="23" t="s">
        <v>126</v>
      </c>
      <c r="AU99" s="23" t="s">
        <v>83</v>
      </c>
      <c r="AY99" s="23" t="s">
        <v>124</v>
      </c>
      <c r="BE99" s="158">
        <f>IF(N99="základní",J99,0)</f>
        <v>0</v>
      </c>
      <c r="BF99" s="158">
        <f>IF(N99="snížená",J99,0)</f>
        <v>0</v>
      </c>
      <c r="BG99" s="158">
        <f>IF(N99="zákl. přenesená",J99,0)</f>
        <v>0</v>
      </c>
      <c r="BH99" s="158">
        <f>IF(N99="sníž. přenesená",J99,0)</f>
        <v>0</v>
      </c>
      <c r="BI99" s="158">
        <f>IF(N99="nulová",J99,0)</f>
        <v>0</v>
      </c>
      <c r="BJ99" s="23" t="s">
        <v>81</v>
      </c>
      <c r="BK99" s="158">
        <f>ROUND(I99*H99,2)</f>
        <v>0</v>
      </c>
      <c r="BL99" s="23" t="s">
        <v>131</v>
      </c>
      <c r="BM99" s="23" t="s">
        <v>148</v>
      </c>
    </row>
    <row r="100" spans="2:51" s="11" customFormat="1" ht="13.5">
      <c r="B100" s="159"/>
      <c r="D100" s="160" t="s">
        <v>133</v>
      </c>
      <c r="E100" s="161" t="s">
        <v>5</v>
      </c>
      <c r="F100" s="162" t="s">
        <v>149</v>
      </c>
      <c r="H100" s="161" t="s">
        <v>5</v>
      </c>
      <c r="L100" s="159"/>
      <c r="M100" s="163"/>
      <c r="N100" s="164"/>
      <c r="O100" s="164"/>
      <c r="P100" s="164"/>
      <c r="Q100" s="164"/>
      <c r="R100" s="164"/>
      <c r="S100" s="164"/>
      <c r="T100" s="165"/>
      <c r="AT100" s="161" t="s">
        <v>133</v>
      </c>
      <c r="AU100" s="161" t="s">
        <v>83</v>
      </c>
      <c r="AV100" s="11" t="s">
        <v>81</v>
      </c>
      <c r="AW100" s="11" t="s">
        <v>36</v>
      </c>
      <c r="AX100" s="11" t="s">
        <v>73</v>
      </c>
      <c r="AY100" s="161" t="s">
        <v>124</v>
      </c>
    </row>
    <row r="101" spans="2:51" s="11" customFormat="1" ht="13.5">
      <c r="B101" s="159"/>
      <c r="D101" s="160" t="s">
        <v>133</v>
      </c>
      <c r="E101" s="161" t="s">
        <v>5</v>
      </c>
      <c r="F101" s="162" t="s">
        <v>150</v>
      </c>
      <c r="H101" s="161" t="s">
        <v>5</v>
      </c>
      <c r="L101" s="159"/>
      <c r="M101" s="163"/>
      <c r="N101" s="164"/>
      <c r="O101" s="164"/>
      <c r="P101" s="164"/>
      <c r="Q101" s="164"/>
      <c r="R101" s="164"/>
      <c r="S101" s="164"/>
      <c r="T101" s="165"/>
      <c r="AT101" s="161" t="s">
        <v>133</v>
      </c>
      <c r="AU101" s="161" t="s">
        <v>83</v>
      </c>
      <c r="AV101" s="11" t="s">
        <v>81</v>
      </c>
      <c r="AW101" s="11" t="s">
        <v>36</v>
      </c>
      <c r="AX101" s="11" t="s">
        <v>73</v>
      </c>
      <c r="AY101" s="161" t="s">
        <v>124</v>
      </c>
    </row>
    <row r="102" spans="2:51" s="12" customFormat="1" ht="13.5">
      <c r="B102" s="166"/>
      <c r="D102" s="160" t="s">
        <v>133</v>
      </c>
      <c r="E102" s="167" t="s">
        <v>5</v>
      </c>
      <c r="F102" s="168" t="s">
        <v>151</v>
      </c>
      <c r="H102" s="169">
        <v>5.075</v>
      </c>
      <c r="L102" s="166"/>
      <c r="M102" s="170"/>
      <c r="N102" s="171"/>
      <c r="O102" s="171"/>
      <c r="P102" s="171"/>
      <c r="Q102" s="171"/>
      <c r="R102" s="171"/>
      <c r="S102" s="171"/>
      <c r="T102" s="172"/>
      <c r="AT102" s="167" t="s">
        <v>133</v>
      </c>
      <c r="AU102" s="167" t="s">
        <v>83</v>
      </c>
      <c r="AV102" s="12" t="s">
        <v>83</v>
      </c>
      <c r="AW102" s="12" t="s">
        <v>36</v>
      </c>
      <c r="AX102" s="12" t="s">
        <v>73</v>
      </c>
      <c r="AY102" s="167" t="s">
        <v>124</v>
      </c>
    </row>
    <row r="103" spans="2:51" s="11" customFormat="1" ht="13.5">
      <c r="B103" s="159"/>
      <c r="D103" s="160" t="s">
        <v>133</v>
      </c>
      <c r="E103" s="161" t="s">
        <v>5</v>
      </c>
      <c r="F103" s="162" t="s">
        <v>152</v>
      </c>
      <c r="H103" s="161" t="s">
        <v>5</v>
      </c>
      <c r="L103" s="159"/>
      <c r="M103" s="163"/>
      <c r="N103" s="164"/>
      <c r="O103" s="164"/>
      <c r="P103" s="164"/>
      <c r="Q103" s="164"/>
      <c r="R103" s="164"/>
      <c r="S103" s="164"/>
      <c r="T103" s="165"/>
      <c r="AT103" s="161" t="s">
        <v>133</v>
      </c>
      <c r="AU103" s="161" t="s">
        <v>83</v>
      </c>
      <c r="AV103" s="11" t="s">
        <v>81</v>
      </c>
      <c r="AW103" s="11" t="s">
        <v>36</v>
      </c>
      <c r="AX103" s="11" t="s">
        <v>73</v>
      </c>
      <c r="AY103" s="161" t="s">
        <v>124</v>
      </c>
    </row>
    <row r="104" spans="2:51" s="12" customFormat="1" ht="13.5">
      <c r="B104" s="166"/>
      <c r="D104" s="160" t="s">
        <v>133</v>
      </c>
      <c r="E104" s="167" t="s">
        <v>5</v>
      </c>
      <c r="F104" s="168" t="s">
        <v>153</v>
      </c>
      <c r="H104" s="169">
        <v>4.524</v>
      </c>
      <c r="L104" s="166"/>
      <c r="M104" s="170"/>
      <c r="N104" s="171"/>
      <c r="O104" s="171"/>
      <c r="P104" s="171"/>
      <c r="Q104" s="171"/>
      <c r="R104" s="171"/>
      <c r="S104" s="171"/>
      <c r="T104" s="172"/>
      <c r="AT104" s="167" t="s">
        <v>133</v>
      </c>
      <c r="AU104" s="167" t="s">
        <v>83</v>
      </c>
      <c r="AV104" s="12" t="s">
        <v>83</v>
      </c>
      <c r="AW104" s="12" t="s">
        <v>36</v>
      </c>
      <c r="AX104" s="12" t="s">
        <v>73</v>
      </c>
      <c r="AY104" s="167" t="s">
        <v>124</v>
      </c>
    </row>
    <row r="105" spans="2:51" s="13" customFormat="1" ht="13.5">
      <c r="B105" s="173"/>
      <c r="D105" s="160" t="s">
        <v>133</v>
      </c>
      <c r="E105" s="174" t="s">
        <v>5</v>
      </c>
      <c r="F105" s="175" t="s">
        <v>140</v>
      </c>
      <c r="H105" s="176">
        <v>9.599</v>
      </c>
      <c r="L105" s="173"/>
      <c r="M105" s="177"/>
      <c r="N105" s="178"/>
      <c r="O105" s="178"/>
      <c r="P105" s="178"/>
      <c r="Q105" s="178"/>
      <c r="R105" s="178"/>
      <c r="S105" s="178"/>
      <c r="T105" s="179"/>
      <c r="AT105" s="174" t="s">
        <v>133</v>
      </c>
      <c r="AU105" s="174" t="s">
        <v>83</v>
      </c>
      <c r="AV105" s="13" t="s">
        <v>131</v>
      </c>
      <c r="AW105" s="13" t="s">
        <v>36</v>
      </c>
      <c r="AX105" s="13" t="s">
        <v>81</v>
      </c>
      <c r="AY105" s="174" t="s">
        <v>124</v>
      </c>
    </row>
    <row r="106" spans="2:65" s="1" customFormat="1" ht="34.15" customHeight="1">
      <c r="B106" s="147"/>
      <c r="C106" s="148" t="s">
        <v>131</v>
      </c>
      <c r="D106" s="148" t="s">
        <v>126</v>
      </c>
      <c r="E106" s="149" t="s">
        <v>154</v>
      </c>
      <c r="F106" s="150" t="s">
        <v>155</v>
      </c>
      <c r="G106" s="151" t="s">
        <v>129</v>
      </c>
      <c r="H106" s="152">
        <v>2.88</v>
      </c>
      <c r="I106" s="153"/>
      <c r="J106" s="153">
        <f>ROUND(I106*H106,2)</f>
        <v>0</v>
      </c>
      <c r="K106" s="150" t="s">
        <v>130</v>
      </c>
      <c r="L106" s="37"/>
      <c r="M106" s="154" t="s">
        <v>5</v>
      </c>
      <c r="N106" s="155" t="s">
        <v>44</v>
      </c>
      <c r="O106" s="156">
        <v>0.654</v>
      </c>
      <c r="P106" s="156">
        <f>O106*H106</f>
        <v>1.88352</v>
      </c>
      <c r="Q106" s="156">
        <v>0</v>
      </c>
      <c r="R106" s="156">
        <f>Q106*H106</f>
        <v>0</v>
      </c>
      <c r="S106" s="156">
        <v>0</v>
      </c>
      <c r="T106" s="157">
        <f>S106*H106</f>
        <v>0</v>
      </c>
      <c r="AR106" s="23" t="s">
        <v>131</v>
      </c>
      <c r="AT106" s="23" t="s">
        <v>126</v>
      </c>
      <c r="AU106" s="23" t="s">
        <v>83</v>
      </c>
      <c r="AY106" s="23" t="s">
        <v>124</v>
      </c>
      <c r="BE106" s="158">
        <f>IF(N106="základní",J106,0)</f>
        <v>0</v>
      </c>
      <c r="BF106" s="158">
        <f>IF(N106="snížená",J106,0)</f>
        <v>0</v>
      </c>
      <c r="BG106" s="158">
        <f>IF(N106="zákl. přenesená",J106,0)</f>
        <v>0</v>
      </c>
      <c r="BH106" s="158">
        <f>IF(N106="sníž. přenesená",J106,0)</f>
        <v>0</v>
      </c>
      <c r="BI106" s="158">
        <f>IF(N106="nulová",J106,0)</f>
        <v>0</v>
      </c>
      <c r="BJ106" s="23" t="s">
        <v>81</v>
      </c>
      <c r="BK106" s="158">
        <f>ROUND(I106*H106,2)</f>
        <v>0</v>
      </c>
      <c r="BL106" s="23" t="s">
        <v>131</v>
      </c>
      <c r="BM106" s="23" t="s">
        <v>156</v>
      </c>
    </row>
    <row r="107" spans="2:51" s="12" customFormat="1" ht="13.5">
      <c r="B107" s="166"/>
      <c r="D107" s="160" t="s">
        <v>133</v>
      </c>
      <c r="E107" s="167" t="s">
        <v>5</v>
      </c>
      <c r="F107" s="168" t="s">
        <v>157</v>
      </c>
      <c r="H107" s="169">
        <v>2.88</v>
      </c>
      <c r="L107" s="166"/>
      <c r="M107" s="170"/>
      <c r="N107" s="171"/>
      <c r="O107" s="171"/>
      <c r="P107" s="171"/>
      <c r="Q107" s="171"/>
      <c r="R107" s="171"/>
      <c r="S107" s="171"/>
      <c r="T107" s="172"/>
      <c r="AT107" s="167" t="s">
        <v>133</v>
      </c>
      <c r="AU107" s="167" t="s">
        <v>83</v>
      </c>
      <c r="AV107" s="12" t="s">
        <v>83</v>
      </c>
      <c r="AW107" s="12" t="s">
        <v>36</v>
      </c>
      <c r="AX107" s="12" t="s">
        <v>81</v>
      </c>
      <c r="AY107" s="167" t="s">
        <v>124</v>
      </c>
    </row>
    <row r="108" spans="2:65" s="1" customFormat="1" ht="34.15" customHeight="1">
      <c r="B108" s="147"/>
      <c r="C108" s="148" t="s">
        <v>158</v>
      </c>
      <c r="D108" s="148" t="s">
        <v>126</v>
      </c>
      <c r="E108" s="149" t="s">
        <v>159</v>
      </c>
      <c r="F108" s="150" t="s">
        <v>160</v>
      </c>
      <c r="G108" s="151" t="s">
        <v>129</v>
      </c>
      <c r="H108" s="152">
        <v>6.738</v>
      </c>
      <c r="I108" s="153"/>
      <c r="J108" s="153">
        <f>ROUND(I108*H108,2)</f>
        <v>0</v>
      </c>
      <c r="K108" s="150" t="s">
        <v>130</v>
      </c>
      <c r="L108" s="37"/>
      <c r="M108" s="154" t="s">
        <v>5</v>
      </c>
      <c r="N108" s="155" t="s">
        <v>44</v>
      </c>
      <c r="O108" s="156">
        <v>3.14</v>
      </c>
      <c r="P108" s="156">
        <f>O108*H108</f>
        <v>21.157320000000002</v>
      </c>
      <c r="Q108" s="156">
        <v>0</v>
      </c>
      <c r="R108" s="156">
        <f>Q108*H108</f>
        <v>0</v>
      </c>
      <c r="S108" s="156">
        <v>0</v>
      </c>
      <c r="T108" s="157">
        <f>S108*H108</f>
        <v>0</v>
      </c>
      <c r="AR108" s="23" t="s">
        <v>131</v>
      </c>
      <c r="AT108" s="23" t="s">
        <v>126</v>
      </c>
      <c r="AU108" s="23" t="s">
        <v>83</v>
      </c>
      <c r="AY108" s="23" t="s">
        <v>124</v>
      </c>
      <c r="BE108" s="158">
        <f>IF(N108="základní",J108,0)</f>
        <v>0</v>
      </c>
      <c r="BF108" s="158">
        <f>IF(N108="snížená",J108,0)</f>
        <v>0</v>
      </c>
      <c r="BG108" s="158">
        <f>IF(N108="zákl. přenesená",J108,0)</f>
        <v>0</v>
      </c>
      <c r="BH108" s="158">
        <f>IF(N108="sníž. přenesená",J108,0)</f>
        <v>0</v>
      </c>
      <c r="BI108" s="158">
        <f>IF(N108="nulová",J108,0)</f>
        <v>0</v>
      </c>
      <c r="BJ108" s="23" t="s">
        <v>81</v>
      </c>
      <c r="BK108" s="158">
        <f>ROUND(I108*H108,2)</f>
        <v>0</v>
      </c>
      <c r="BL108" s="23" t="s">
        <v>131</v>
      </c>
      <c r="BM108" s="23" t="s">
        <v>161</v>
      </c>
    </row>
    <row r="109" spans="2:51" s="11" customFormat="1" ht="13.5">
      <c r="B109" s="159"/>
      <c r="D109" s="160" t="s">
        <v>133</v>
      </c>
      <c r="E109" s="161" t="s">
        <v>5</v>
      </c>
      <c r="F109" s="162" t="s">
        <v>162</v>
      </c>
      <c r="H109" s="161" t="s">
        <v>5</v>
      </c>
      <c r="L109" s="159"/>
      <c r="M109" s="163"/>
      <c r="N109" s="164"/>
      <c r="O109" s="164"/>
      <c r="P109" s="164"/>
      <c r="Q109" s="164"/>
      <c r="R109" s="164"/>
      <c r="S109" s="164"/>
      <c r="T109" s="165"/>
      <c r="AT109" s="161" t="s">
        <v>133</v>
      </c>
      <c r="AU109" s="161" t="s">
        <v>83</v>
      </c>
      <c r="AV109" s="11" t="s">
        <v>81</v>
      </c>
      <c r="AW109" s="11" t="s">
        <v>36</v>
      </c>
      <c r="AX109" s="11" t="s">
        <v>73</v>
      </c>
      <c r="AY109" s="161" t="s">
        <v>124</v>
      </c>
    </row>
    <row r="110" spans="2:51" s="12" customFormat="1" ht="13.5">
      <c r="B110" s="166"/>
      <c r="D110" s="160" t="s">
        <v>133</v>
      </c>
      <c r="E110" s="167" t="s">
        <v>5</v>
      </c>
      <c r="F110" s="168" t="s">
        <v>163</v>
      </c>
      <c r="H110" s="169">
        <v>6.738</v>
      </c>
      <c r="L110" s="166"/>
      <c r="M110" s="170"/>
      <c r="N110" s="171"/>
      <c r="O110" s="171"/>
      <c r="P110" s="171"/>
      <c r="Q110" s="171"/>
      <c r="R110" s="171"/>
      <c r="S110" s="171"/>
      <c r="T110" s="172"/>
      <c r="AT110" s="167" t="s">
        <v>133</v>
      </c>
      <c r="AU110" s="167" t="s">
        <v>83</v>
      </c>
      <c r="AV110" s="12" t="s">
        <v>83</v>
      </c>
      <c r="AW110" s="12" t="s">
        <v>36</v>
      </c>
      <c r="AX110" s="12" t="s">
        <v>81</v>
      </c>
      <c r="AY110" s="167" t="s">
        <v>124</v>
      </c>
    </row>
    <row r="111" spans="2:65" s="1" customFormat="1" ht="34.15" customHeight="1">
      <c r="B111" s="147"/>
      <c r="C111" s="148" t="s">
        <v>164</v>
      </c>
      <c r="D111" s="148" t="s">
        <v>126</v>
      </c>
      <c r="E111" s="149" t="s">
        <v>165</v>
      </c>
      <c r="F111" s="150" t="s">
        <v>166</v>
      </c>
      <c r="G111" s="151" t="s">
        <v>129</v>
      </c>
      <c r="H111" s="152">
        <v>2.021</v>
      </c>
      <c r="I111" s="153"/>
      <c r="J111" s="153">
        <f>ROUND(I111*H111,2)</f>
        <v>0</v>
      </c>
      <c r="K111" s="150" t="s">
        <v>130</v>
      </c>
      <c r="L111" s="37"/>
      <c r="M111" s="154" t="s">
        <v>5</v>
      </c>
      <c r="N111" s="155" t="s">
        <v>44</v>
      </c>
      <c r="O111" s="156">
        <v>0.474</v>
      </c>
      <c r="P111" s="156">
        <f>O111*H111</f>
        <v>0.9579539999999999</v>
      </c>
      <c r="Q111" s="156">
        <v>0</v>
      </c>
      <c r="R111" s="156">
        <f>Q111*H111</f>
        <v>0</v>
      </c>
      <c r="S111" s="156">
        <v>0</v>
      </c>
      <c r="T111" s="157">
        <f>S111*H111</f>
        <v>0</v>
      </c>
      <c r="AR111" s="23" t="s">
        <v>131</v>
      </c>
      <c r="AT111" s="23" t="s">
        <v>126</v>
      </c>
      <c r="AU111" s="23" t="s">
        <v>83</v>
      </c>
      <c r="AY111" s="23" t="s">
        <v>124</v>
      </c>
      <c r="BE111" s="158">
        <f>IF(N111="základní",J111,0)</f>
        <v>0</v>
      </c>
      <c r="BF111" s="158">
        <f>IF(N111="snížená",J111,0)</f>
        <v>0</v>
      </c>
      <c r="BG111" s="158">
        <f>IF(N111="zákl. přenesená",J111,0)</f>
        <v>0</v>
      </c>
      <c r="BH111" s="158">
        <f>IF(N111="sníž. přenesená",J111,0)</f>
        <v>0</v>
      </c>
      <c r="BI111" s="158">
        <f>IF(N111="nulová",J111,0)</f>
        <v>0</v>
      </c>
      <c r="BJ111" s="23" t="s">
        <v>81</v>
      </c>
      <c r="BK111" s="158">
        <f>ROUND(I111*H111,2)</f>
        <v>0</v>
      </c>
      <c r="BL111" s="23" t="s">
        <v>131</v>
      </c>
      <c r="BM111" s="23" t="s">
        <v>167</v>
      </c>
    </row>
    <row r="112" spans="2:51" s="12" customFormat="1" ht="13.5">
      <c r="B112" s="166"/>
      <c r="D112" s="160" t="s">
        <v>133</v>
      </c>
      <c r="E112" s="167" t="s">
        <v>5</v>
      </c>
      <c r="F112" s="168" t="s">
        <v>168</v>
      </c>
      <c r="H112" s="169">
        <v>2.021</v>
      </c>
      <c r="L112" s="166"/>
      <c r="M112" s="170"/>
      <c r="N112" s="171"/>
      <c r="O112" s="171"/>
      <c r="P112" s="171"/>
      <c r="Q112" s="171"/>
      <c r="R112" s="171"/>
      <c r="S112" s="171"/>
      <c r="T112" s="172"/>
      <c r="AT112" s="167" t="s">
        <v>133</v>
      </c>
      <c r="AU112" s="167" t="s">
        <v>83</v>
      </c>
      <c r="AV112" s="12" t="s">
        <v>83</v>
      </c>
      <c r="AW112" s="12" t="s">
        <v>36</v>
      </c>
      <c r="AX112" s="12" t="s">
        <v>81</v>
      </c>
      <c r="AY112" s="167" t="s">
        <v>124</v>
      </c>
    </row>
    <row r="113" spans="2:65" s="1" customFormat="1" ht="45.6" customHeight="1">
      <c r="B113" s="147"/>
      <c r="C113" s="148" t="s">
        <v>169</v>
      </c>
      <c r="D113" s="148" t="s">
        <v>126</v>
      </c>
      <c r="E113" s="149" t="s">
        <v>170</v>
      </c>
      <c r="F113" s="150" t="s">
        <v>171</v>
      </c>
      <c r="G113" s="151" t="s">
        <v>129</v>
      </c>
      <c r="H113" s="152">
        <v>67.897</v>
      </c>
      <c r="I113" s="153"/>
      <c r="J113" s="153">
        <f>ROUND(I113*H113,2)</f>
        <v>0</v>
      </c>
      <c r="K113" s="150" t="s">
        <v>130</v>
      </c>
      <c r="L113" s="37"/>
      <c r="M113" s="154" t="s">
        <v>5</v>
      </c>
      <c r="N113" s="155" t="s">
        <v>44</v>
      </c>
      <c r="O113" s="156">
        <v>0.046</v>
      </c>
      <c r="P113" s="156">
        <f>O113*H113</f>
        <v>3.123262</v>
      </c>
      <c r="Q113" s="156">
        <v>0</v>
      </c>
      <c r="R113" s="156">
        <f>Q113*H113</f>
        <v>0</v>
      </c>
      <c r="S113" s="156">
        <v>0</v>
      </c>
      <c r="T113" s="157">
        <f>S113*H113</f>
        <v>0</v>
      </c>
      <c r="AR113" s="23" t="s">
        <v>131</v>
      </c>
      <c r="AT113" s="23" t="s">
        <v>126</v>
      </c>
      <c r="AU113" s="23" t="s">
        <v>83</v>
      </c>
      <c r="AY113" s="23" t="s">
        <v>124</v>
      </c>
      <c r="BE113" s="158">
        <f>IF(N113="základní",J113,0)</f>
        <v>0</v>
      </c>
      <c r="BF113" s="158">
        <f>IF(N113="snížená",J113,0)</f>
        <v>0</v>
      </c>
      <c r="BG113" s="158">
        <f>IF(N113="zákl. přenesená",J113,0)</f>
        <v>0</v>
      </c>
      <c r="BH113" s="158">
        <f>IF(N113="sníž. přenesená",J113,0)</f>
        <v>0</v>
      </c>
      <c r="BI113" s="158">
        <f>IF(N113="nulová",J113,0)</f>
        <v>0</v>
      </c>
      <c r="BJ113" s="23" t="s">
        <v>81</v>
      </c>
      <c r="BK113" s="158">
        <f>ROUND(I113*H113,2)</f>
        <v>0</v>
      </c>
      <c r="BL113" s="23" t="s">
        <v>131</v>
      </c>
      <c r="BM113" s="23" t="s">
        <v>172</v>
      </c>
    </row>
    <row r="114" spans="2:51" s="11" customFormat="1" ht="13.5">
      <c r="B114" s="159"/>
      <c r="D114" s="160" t="s">
        <v>133</v>
      </c>
      <c r="E114" s="161" t="s">
        <v>5</v>
      </c>
      <c r="F114" s="162" t="s">
        <v>173</v>
      </c>
      <c r="H114" s="161" t="s">
        <v>5</v>
      </c>
      <c r="L114" s="159"/>
      <c r="M114" s="163"/>
      <c r="N114" s="164"/>
      <c r="O114" s="164"/>
      <c r="P114" s="164"/>
      <c r="Q114" s="164"/>
      <c r="R114" s="164"/>
      <c r="S114" s="164"/>
      <c r="T114" s="165"/>
      <c r="AT114" s="161" t="s">
        <v>133</v>
      </c>
      <c r="AU114" s="161" t="s">
        <v>83</v>
      </c>
      <c r="AV114" s="11" t="s">
        <v>81</v>
      </c>
      <c r="AW114" s="11" t="s">
        <v>36</v>
      </c>
      <c r="AX114" s="11" t="s">
        <v>73</v>
      </c>
      <c r="AY114" s="161" t="s">
        <v>124</v>
      </c>
    </row>
    <row r="115" spans="2:51" s="12" customFormat="1" ht="13.5">
      <c r="B115" s="166"/>
      <c r="D115" s="160" t="s">
        <v>133</v>
      </c>
      <c r="E115" s="167" t="s">
        <v>5</v>
      </c>
      <c r="F115" s="168" t="s">
        <v>174</v>
      </c>
      <c r="H115" s="169">
        <v>67.897</v>
      </c>
      <c r="L115" s="166"/>
      <c r="M115" s="170"/>
      <c r="N115" s="171"/>
      <c r="O115" s="171"/>
      <c r="P115" s="171"/>
      <c r="Q115" s="171"/>
      <c r="R115" s="171"/>
      <c r="S115" s="171"/>
      <c r="T115" s="172"/>
      <c r="AT115" s="167" t="s">
        <v>133</v>
      </c>
      <c r="AU115" s="167" t="s">
        <v>83</v>
      </c>
      <c r="AV115" s="12" t="s">
        <v>83</v>
      </c>
      <c r="AW115" s="12" t="s">
        <v>36</v>
      </c>
      <c r="AX115" s="12" t="s">
        <v>73</v>
      </c>
      <c r="AY115" s="167" t="s">
        <v>124</v>
      </c>
    </row>
    <row r="116" spans="2:51" s="13" customFormat="1" ht="13.5">
      <c r="B116" s="173"/>
      <c r="D116" s="160" t="s">
        <v>133</v>
      </c>
      <c r="E116" s="174" t="s">
        <v>5</v>
      </c>
      <c r="F116" s="175" t="s">
        <v>140</v>
      </c>
      <c r="H116" s="176">
        <v>67.897</v>
      </c>
      <c r="L116" s="173"/>
      <c r="M116" s="177"/>
      <c r="N116" s="178"/>
      <c r="O116" s="178"/>
      <c r="P116" s="178"/>
      <c r="Q116" s="178"/>
      <c r="R116" s="178"/>
      <c r="S116" s="178"/>
      <c r="T116" s="179"/>
      <c r="AT116" s="174" t="s">
        <v>133</v>
      </c>
      <c r="AU116" s="174" t="s">
        <v>83</v>
      </c>
      <c r="AV116" s="13" t="s">
        <v>131</v>
      </c>
      <c r="AW116" s="13" t="s">
        <v>36</v>
      </c>
      <c r="AX116" s="13" t="s">
        <v>81</v>
      </c>
      <c r="AY116" s="174" t="s">
        <v>124</v>
      </c>
    </row>
    <row r="117" spans="2:65" s="1" customFormat="1" ht="45.6" customHeight="1">
      <c r="B117" s="147"/>
      <c r="C117" s="148" t="s">
        <v>175</v>
      </c>
      <c r="D117" s="148" t="s">
        <v>126</v>
      </c>
      <c r="E117" s="149" t="s">
        <v>176</v>
      </c>
      <c r="F117" s="150" t="s">
        <v>177</v>
      </c>
      <c r="G117" s="151" t="s">
        <v>129</v>
      </c>
      <c r="H117" s="152">
        <v>2.83</v>
      </c>
      <c r="I117" s="153"/>
      <c r="J117" s="153">
        <f>ROUND(I117*H117,2)</f>
        <v>0</v>
      </c>
      <c r="K117" s="150" t="s">
        <v>130</v>
      </c>
      <c r="L117" s="37"/>
      <c r="M117" s="154" t="s">
        <v>5</v>
      </c>
      <c r="N117" s="155" t="s">
        <v>44</v>
      </c>
      <c r="O117" s="156">
        <v>0.083</v>
      </c>
      <c r="P117" s="156">
        <f>O117*H117</f>
        <v>0.23489000000000002</v>
      </c>
      <c r="Q117" s="156">
        <v>0</v>
      </c>
      <c r="R117" s="156">
        <f>Q117*H117</f>
        <v>0</v>
      </c>
      <c r="S117" s="156">
        <v>0</v>
      </c>
      <c r="T117" s="157">
        <f>S117*H117</f>
        <v>0</v>
      </c>
      <c r="AR117" s="23" t="s">
        <v>131</v>
      </c>
      <c r="AT117" s="23" t="s">
        <v>126</v>
      </c>
      <c r="AU117" s="23" t="s">
        <v>83</v>
      </c>
      <c r="AY117" s="23" t="s">
        <v>124</v>
      </c>
      <c r="BE117" s="158">
        <f>IF(N117="základní",J117,0)</f>
        <v>0</v>
      </c>
      <c r="BF117" s="158">
        <f>IF(N117="snížená",J117,0)</f>
        <v>0</v>
      </c>
      <c r="BG117" s="158">
        <f>IF(N117="zákl. přenesená",J117,0)</f>
        <v>0</v>
      </c>
      <c r="BH117" s="158">
        <f>IF(N117="sníž. přenesená",J117,0)</f>
        <v>0</v>
      </c>
      <c r="BI117" s="158">
        <f>IF(N117="nulová",J117,0)</f>
        <v>0</v>
      </c>
      <c r="BJ117" s="23" t="s">
        <v>81</v>
      </c>
      <c r="BK117" s="158">
        <f>ROUND(I117*H117,2)</f>
        <v>0</v>
      </c>
      <c r="BL117" s="23" t="s">
        <v>131</v>
      </c>
      <c r="BM117" s="23" t="s">
        <v>178</v>
      </c>
    </row>
    <row r="118" spans="2:51" s="11" customFormat="1" ht="13.5">
      <c r="B118" s="159"/>
      <c r="D118" s="160" t="s">
        <v>133</v>
      </c>
      <c r="E118" s="161" t="s">
        <v>5</v>
      </c>
      <c r="F118" s="162" t="s">
        <v>179</v>
      </c>
      <c r="H118" s="161" t="s">
        <v>5</v>
      </c>
      <c r="L118" s="159"/>
      <c r="M118" s="163"/>
      <c r="N118" s="164"/>
      <c r="O118" s="164"/>
      <c r="P118" s="164"/>
      <c r="Q118" s="164"/>
      <c r="R118" s="164"/>
      <c r="S118" s="164"/>
      <c r="T118" s="165"/>
      <c r="AT118" s="161" t="s">
        <v>133</v>
      </c>
      <c r="AU118" s="161" t="s">
        <v>83</v>
      </c>
      <c r="AV118" s="11" t="s">
        <v>81</v>
      </c>
      <c r="AW118" s="11" t="s">
        <v>36</v>
      </c>
      <c r="AX118" s="11" t="s">
        <v>73</v>
      </c>
      <c r="AY118" s="161" t="s">
        <v>124</v>
      </c>
    </row>
    <row r="119" spans="2:51" s="12" customFormat="1" ht="13.5">
      <c r="B119" s="166"/>
      <c r="D119" s="160" t="s">
        <v>133</v>
      </c>
      <c r="E119" s="167" t="s">
        <v>5</v>
      </c>
      <c r="F119" s="168" t="s">
        <v>180</v>
      </c>
      <c r="H119" s="169">
        <v>2.83</v>
      </c>
      <c r="L119" s="166"/>
      <c r="M119" s="170"/>
      <c r="N119" s="171"/>
      <c r="O119" s="171"/>
      <c r="P119" s="171"/>
      <c r="Q119" s="171"/>
      <c r="R119" s="171"/>
      <c r="S119" s="171"/>
      <c r="T119" s="172"/>
      <c r="AT119" s="167" t="s">
        <v>133</v>
      </c>
      <c r="AU119" s="167" t="s">
        <v>83</v>
      </c>
      <c r="AV119" s="12" t="s">
        <v>83</v>
      </c>
      <c r="AW119" s="12" t="s">
        <v>36</v>
      </c>
      <c r="AX119" s="12" t="s">
        <v>81</v>
      </c>
      <c r="AY119" s="167" t="s">
        <v>124</v>
      </c>
    </row>
    <row r="120" spans="2:65" s="1" customFormat="1" ht="45.6" customHeight="1">
      <c r="B120" s="147"/>
      <c r="C120" s="148" t="s">
        <v>181</v>
      </c>
      <c r="D120" s="148" t="s">
        <v>126</v>
      </c>
      <c r="E120" s="149" t="s">
        <v>182</v>
      </c>
      <c r="F120" s="150" t="s">
        <v>183</v>
      </c>
      <c r="G120" s="151" t="s">
        <v>129</v>
      </c>
      <c r="H120" s="152">
        <v>28.3</v>
      </c>
      <c r="I120" s="153"/>
      <c r="J120" s="153">
        <f>ROUND(I120*H120,2)</f>
        <v>0</v>
      </c>
      <c r="K120" s="150" t="s">
        <v>130</v>
      </c>
      <c r="L120" s="37"/>
      <c r="M120" s="154" t="s">
        <v>5</v>
      </c>
      <c r="N120" s="155" t="s">
        <v>44</v>
      </c>
      <c r="O120" s="156">
        <v>0.004</v>
      </c>
      <c r="P120" s="156">
        <f>O120*H120</f>
        <v>0.11320000000000001</v>
      </c>
      <c r="Q120" s="156">
        <v>0</v>
      </c>
      <c r="R120" s="156">
        <f>Q120*H120</f>
        <v>0</v>
      </c>
      <c r="S120" s="156">
        <v>0</v>
      </c>
      <c r="T120" s="157">
        <f>S120*H120</f>
        <v>0</v>
      </c>
      <c r="AR120" s="23" t="s">
        <v>131</v>
      </c>
      <c r="AT120" s="23" t="s">
        <v>126</v>
      </c>
      <c r="AU120" s="23" t="s">
        <v>83</v>
      </c>
      <c r="AY120" s="23" t="s">
        <v>124</v>
      </c>
      <c r="BE120" s="158">
        <f>IF(N120="základní",J120,0)</f>
        <v>0</v>
      </c>
      <c r="BF120" s="158">
        <f>IF(N120="snížená",J120,0)</f>
        <v>0</v>
      </c>
      <c r="BG120" s="158">
        <f>IF(N120="zákl. přenesená",J120,0)</f>
        <v>0</v>
      </c>
      <c r="BH120" s="158">
        <f>IF(N120="sníž. přenesená",J120,0)</f>
        <v>0</v>
      </c>
      <c r="BI120" s="158">
        <f>IF(N120="nulová",J120,0)</f>
        <v>0</v>
      </c>
      <c r="BJ120" s="23" t="s">
        <v>81</v>
      </c>
      <c r="BK120" s="158">
        <f>ROUND(I120*H120,2)</f>
        <v>0</v>
      </c>
      <c r="BL120" s="23" t="s">
        <v>131</v>
      </c>
      <c r="BM120" s="23" t="s">
        <v>184</v>
      </c>
    </row>
    <row r="121" spans="2:51" s="11" customFormat="1" ht="13.5">
      <c r="B121" s="159"/>
      <c r="D121" s="160" t="s">
        <v>133</v>
      </c>
      <c r="E121" s="161" t="s">
        <v>5</v>
      </c>
      <c r="F121" s="162" t="s">
        <v>185</v>
      </c>
      <c r="H121" s="161" t="s">
        <v>5</v>
      </c>
      <c r="L121" s="159"/>
      <c r="M121" s="163"/>
      <c r="N121" s="164"/>
      <c r="O121" s="164"/>
      <c r="P121" s="164"/>
      <c r="Q121" s="164"/>
      <c r="R121" s="164"/>
      <c r="S121" s="164"/>
      <c r="T121" s="165"/>
      <c r="AT121" s="161" t="s">
        <v>133</v>
      </c>
      <c r="AU121" s="161" t="s">
        <v>83</v>
      </c>
      <c r="AV121" s="11" t="s">
        <v>81</v>
      </c>
      <c r="AW121" s="11" t="s">
        <v>36</v>
      </c>
      <c r="AX121" s="11" t="s">
        <v>73</v>
      </c>
      <c r="AY121" s="161" t="s">
        <v>124</v>
      </c>
    </row>
    <row r="122" spans="2:51" s="12" customFormat="1" ht="13.5">
      <c r="B122" s="166"/>
      <c r="D122" s="160" t="s">
        <v>133</v>
      </c>
      <c r="E122" s="167" t="s">
        <v>5</v>
      </c>
      <c r="F122" s="168" t="s">
        <v>186</v>
      </c>
      <c r="H122" s="169">
        <v>28.3</v>
      </c>
      <c r="L122" s="166"/>
      <c r="M122" s="170"/>
      <c r="N122" s="171"/>
      <c r="O122" s="171"/>
      <c r="P122" s="171"/>
      <c r="Q122" s="171"/>
      <c r="R122" s="171"/>
      <c r="S122" s="171"/>
      <c r="T122" s="172"/>
      <c r="AT122" s="167" t="s">
        <v>133</v>
      </c>
      <c r="AU122" s="167" t="s">
        <v>83</v>
      </c>
      <c r="AV122" s="12" t="s">
        <v>83</v>
      </c>
      <c r="AW122" s="12" t="s">
        <v>36</v>
      </c>
      <c r="AX122" s="12" t="s">
        <v>81</v>
      </c>
      <c r="AY122" s="167" t="s">
        <v>124</v>
      </c>
    </row>
    <row r="123" spans="2:65" s="1" customFormat="1" ht="22.9" customHeight="1">
      <c r="B123" s="147"/>
      <c r="C123" s="148" t="s">
        <v>187</v>
      </c>
      <c r="D123" s="148" t="s">
        <v>126</v>
      </c>
      <c r="E123" s="149" t="s">
        <v>188</v>
      </c>
      <c r="F123" s="150" t="s">
        <v>189</v>
      </c>
      <c r="G123" s="151" t="s">
        <v>190</v>
      </c>
      <c r="H123" s="152">
        <v>28.3</v>
      </c>
      <c r="I123" s="153"/>
      <c r="J123" s="153">
        <f>ROUND(I123*H123,2)</f>
        <v>0</v>
      </c>
      <c r="K123" s="150" t="s">
        <v>130</v>
      </c>
      <c r="L123" s="37"/>
      <c r="M123" s="154" t="s">
        <v>5</v>
      </c>
      <c r="N123" s="155" t="s">
        <v>44</v>
      </c>
      <c r="O123" s="156">
        <v>0.13</v>
      </c>
      <c r="P123" s="156">
        <f>O123*H123</f>
        <v>3.6790000000000003</v>
      </c>
      <c r="Q123" s="156">
        <v>0</v>
      </c>
      <c r="R123" s="156">
        <f>Q123*H123</f>
        <v>0</v>
      </c>
      <c r="S123" s="156">
        <v>0</v>
      </c>
      <c r="T123" s="157">
        <f>S123*H123</f>
        <v>0</v>
      </c>
      <c r="AR123" s="23" t="s">
        <v>131</v>
      </c>
      <c r="AT123" s="23" t="s">
        <v>126</v>
      </c>
      <c r="AU123" s="23" t="s">
        <v>83</v>
      </c>
      <c r="AY123" s="23" t="s">
        <v>124</v>
      </c>
      <c r="BE123" s="158">
        <f>IF(N123="základní",J123,0)</f>
        <v>0</v>
      </c>
      <c r="BF123" s="158">
        <f>IF(N123="snížená",J123,0)</f>
        <v>0</v>
      </c>
      <c r="BG123" s="158">
        <f>IF(N123="zákl. přenesená",J123,0)</f>
        <v>0</v>
      </c>
      <c r="BH123" s="158">
        <f>IF(N123="sníž. přenesená",J123,0)</f>
        <v>0</v>
      </c>
      <c r="BI123" s="158">
        <f>IF(N123="nulová",J123,0)</f>
        <v>0</v>
      </c>
      <c r="BJ123" s="23" t="s">
        <v>81</v>
      </c>
      <c r="BK123" s="158">
        <f>ROUND(I123*H123,2)</f>
        <v>0</v>
      </c>
      <c r="BL123" s="23" t="s">
        <v>131</v>
      </c>
      <c r="BM123" s="23" t="s">
        <v>191</v>
      </c>
    </row>
    <row r="124" spans="2:51" s="11" customFormat="1" ht="13.5">
      <c r="B124" s="159"/>
      <c r="D124" s="160" t="s">
        <v>133</v>
      </c>
      <c r="E124" s="161" t="s">
        <v>5</v>
      </c>
      <c r="F124" s="162" t="s">
        <v>192</v>
      </c>
      <c r="H124" s="161" t="s">
        <v>5</v>
      </c>
      <c r="L124" s="159"/>
      <c r="M124" s="163"/>
      <c r="N124" s="164"/>
      <c r="O124" s="164"/>
      <c r="P124" s="164"/>
      <c r="Q124" s="164"/>
      <c r="R124" s="164"/>
      <c r="S124" s="164"/>
      <c r="T124" s="165"/>
      <c r="AT124" s="161" t="s">
        <v>133</v>
      </c>
      <c r="AU124" s="161" t="s">
        <v>83</v>
      </c>
      <c r="AV124" s="11" t="s">
        <v>81</v>
      </c>
      <c r="AW124" s="11" t="s">
        <v>36</v>
      </c>
      <c r="AX124" s="11" t="s">
        <v>73</v>
      </c>
      <c r="AY124" s="161" t="s">
        <v>124</v>
      </c>
    </row>
    <row r="125" spans="2:51" s="12" customFormat="1" ht="13.5">
      <c r="B125" s="166"/>
      <c r="D125" s="160" t="s">
        <v>133</v>
      </c>
      <c r="E125" s="167" t="s">
        <v>5</v>
      </c>
      <c r="F125" s="168" t="s">
        <v>193</v>
      </c>
      <c r="H125" s="169">
        <v>28.3</v>
      </c>
      <c r="L125" s="166"/>
      <c r="M125" s="170"/>
      <c r="N125" s="171"/>
      <c r="O125" s="171"/>
      <c r="P125" s="171"/>
      <c r="Q125" s="171"/>
      <c r="R125" s="171"/>
      <c r="S125" s="171"/>
      <c r="T125" s="172"/>
      <c r="AT125" s="167" t="s">
        <v>133</v>
      </c>
      <c r="AU125" s="167" t="s">
        <v>83</v>
      </c>
      <c r="AV125" s="12" t="s">
        <v>83</v>
      </c>
      <c r="AW125" s="12" t="s">
        <v>36</v>
      </c>
      <c r="AX125" s="12" t="s">
        <v>73</v>
      </c>
      <c r="AY125" s="167" t="s">
        <v>124</v>
      </c>
    </row>
    <row r="126" spans="2:51" s="13" customFormat="1" ht="13.5">
      <c r="B126" s="173"/>
      <c r="D126" s="160" t="s">
        <v>133</v>
      </c>
      <c r="E126" s="174" t="s">
        <v>5</v>
      </c>
      <c r="F126" s="175" t="s">
        <v>140</v>
      </c>
      <c r="H126" s="176">
        <v>28.3</v>
      </c>
      <c r="L126" s="173"/>
      <c r="M126" s="177"/>
      <c r="N126" s="178"/>
      <c r="O126" s="178"/>
      <c r="P126" s="178"/>
      <c r="Q126" s="178"/>
      <c r="R126" s="178"/>
      <c r="S126" s="178"/>
      <c r="T126" s="179"/>
      <c r="AT126" s="174" t="s">
        <v>133</v>
      </c>
      <c r="AU126" s="174" t="s">
        <v>83</v>
      </c>
      <c r="AV126" s="13" t="s">
        <v>131</v>
      </c>
      <c r="AW126" s="13" t="s">
        <v>36</v>
      </c>
      <c r="AX126" s="13" t="s">
        <v>81</v>
      </c>
      <c r="AY126" s="174" t="s">
        <v>124</v>
      </c>
    </row>
    <row r="127" spans="2:65" s="1" customFormat="1" ht="14.45" customHeight="1">
      <c r="B127" s="147"/>
      <c r="C127" s="180" t="s">
        <v>194</v>
      </c>
      <c r="D127" s="180" t="s">
        <v>195</v>
      </c>
      <c r="E127" s="181" t="s">
        <v>196</v>
      </c>
      <c r="F127" s="182" t="s">
        <v>197</v>
      </c>
      <c r="G127" s="183" t="s">
        <v>198</v>
      </c>
      <c r="H127" s="184">
        <v>2.547</v>
      </c>
      <c r="I127" s="185"/>
      <c r="J127" s="185">
        <f>ROUND(I127*H127,2)</f>
        <v>0</v>
      </c>
      <c r="K127" s="182" t="s">
        <v>130</v>
      </c>
      <c r="L127" s="186"/>
      <c r="M127" s="187" t="s">
        <v>5</v>
      </c>
      <c r="N127" s="188" t="s">
        <v>44</v>
      </c>
      <c r="O127" s="156">
        <v>0</v>
      </c>
      <c r="P127" s="156">
        <f>O127*H127</f>
        <v>0</v>
      </c>
      <c r="Q127" s="156">
        <v>1</v>
      </c>
      <c r="R127" s="156">
        <f>Q127*H127</f>
        <v>2.547</v>
      </c>
      <c r="S127" s="156">
        <v>0</v>
      </c>
      <c r="T127" s="157">
        <f>S127*H127</f>
        <v>0</v>
      </c>
      <c r="AR127" s="23" t="s">
        <v>175</v>
      </c>
      <c r="AT127" s="23" t="s">
        <v>195</v>
      </c>
      <c r="AU127" s="23" t="s">
        <v>83</v>
      </c>
      <c r="AY127" s="23" t="s">
        <v>124</v>
      </c>
      <c r="BE127" s="158">
        <f>IF(N127="základní",J127,0)</f>
        <v>0</v>
      </c>
      <c r="BF127" s="158">
        <f>IF(N127="snížená",J127,0)</f>
        <v>0</v>
      </c>
      <c r="BG127" s="158">
        <f>IF(N127="zákl. přenesená",J127,0)</f>
        <v>0</v>
      </c>
      <c r="BH127" s="158">
        <f>IF(N127="sníž. přenesená",J127,0)</f>
        <v>0</v>
      </c>
      <c r="BI127" s="158">
        <f>IF(N127="nulová",J127,0)</f>
        <v>0</v>
      </c>
      <c r="BJ127" s="23" t="s">
        <v>81</v>
      </c>
      <c r="BK127" s="158">
        <f>ROUND(I127*H127,2)</f>
        <v>0</v>
      </c>
      <c r="BL127" s="23" t="s">
        <v>131</v>
      </c>
      <c r="BM127" s="23" t="s">
        <v>199</v>
      </c>
    </row>
    <row r="128" spans="2:51" s="12" customFormat="1" ht="13.5">
      <c r="B128" s="166"/>
      <c r="D128" s="160" t="s">
        <v>133</v>
      </c>
      <c r="E128" s="167" t="s">
        <v>5</v>
      </c>
      <c r="F128" s="168" t="s">
        <v>200</v>
      </c>
      <c r="H128" s="169">
        <v>5.094</v>
      </c>
      <c r="L128" s="166"/>
      <c r="M128" s="170"/>
      <c r="N128" s="171"/>
      <c r="O128" s="171"/>
      <c r="P128" s="171"/>
      <c r="Q128" s="171"/>
      <c r="R128" s="171"/>
      <c r="S128" s="171"/>
      <c r="T128" s="172"/>
      <c r="AT128" s="167" t="s">
        <v>133</v>
      </c>
      <c r="AU128" s="167" t="s">
        <v>83</v>
      </c>
      <c r="AV128" s="12" t="s">
        <v>83</v>
      </c>
      <c r="AW128" s="12" t="s">
        <v>36</v>
      </c>
      <c r="AX128" s="12" t="s">
        <v>81</v>
      </c>
      <c r="AY128" s="167" t="s">
        <v>124</v>
      </c>
    </row>
    <row r="129" spans="2:51" s="12" customFormat="1" ht="13.5">
      <c r="B129" s="166"/>
      <c r="D129" s="160" t="s">
        <v>133</v>
      </c>
      <c r="F129" s="168" t="s">
        <v>201</v>
      </c>
      <c r="H129" s="169">
        <v>2.547</v>
      </c>
      <c r="L129" s="166"/>
      <c r="M129" s="170"/>
      <c r="N129" s="171"/>
      <c r="O129" s="171"/>
      <c r="P129" s="171"/>
      <c r="Q129" s="171"/>
      <c r="R129" s="171"/>
      <c r="S129" s="171"/>
      <c r="T129" s="172"/>
      <c r="AT129" s="167" t="s">
        <v>133</v>
      </c>
      <c r="AU129" s="167" t="s">
        <v>83</v>
      </c>
      <c r="AV129" s="12" t="s">
        <v>83</v>
      </c>
      <c r="AW129" s="12" t="s">
        <v>6</v>
      </c>
      <c r="AX129" s="12" t="s">
        <v>81</v>
      </c>
      <c r="AY129" s="167" t="s">
        <v>124</v>
      </c>
    </row>
    <row r="130" spans="2:65" s="1" customFormat="1" ht="34.15" customHeight="1">
      <c r="B130" s="147"/>
      <c r="C130" s="148" t="s">
        <v>202</v>
      </c>
      <c r="D130" s="148" t="s">
        <v>126</v>
      </c>
      <c r="E130" s="149" t="s">
        <v>203</v>
      </c>
      <c r="F130" s="150" t="s">
        <v>204</v>
      </c>
      <c r="G130" s="151" t="s">
        <v>190</v>
      </c>
      <c r="H130" s="152">
        <v>28.3</v>
      </c>
      <c r="I130" s="153"/>
      <c r="J130" s="153">
        <f>ROUND(I130*H130,2)</f>
        <v>0</v>
      </c>
      <c r="K130" s="150" t="s">
        <v>130</v>
      </c>
      <c r="L130" s="37"/>
      <c r="M130" s="154" t="s">
        <v>5</v>
      </c>
      <c r="N130" s="155" t="s">
        <v>44</v>
      </c>
      <c r="O130" s="156">
        <v>0.058</v>
      </c>
      <c r="P130" s="156">
        <f>O130*H130</f>
        <v>1.6414000000000002</v>
      </c>
      <c r="Q130" s="156">
        <v>0</v>
      </c>
      <c r="R130" s="156">
        <f>Q130*H130</f>
        <v>0</v>
      </c>
      <c r="S130" s="156">
        <v>0</v>
      </c>
      <c r="T130" s="157">
        <f>S130*H130</f>
        <v>0</v>
      </c>
      <c r="AR130" s="23" t="s">
        <v>131</v>
      </c>
      <c r="AT130" s="23" t="s">
        <v>126</v>
      </c>
      <c r="AU130" s="23" t="s">
        <v>83</v>
      </c>
      <c r="AY130" s="23" t="s">
        <v>124</v>
      </c>
      <c r="BE130" s="158">
        <f>IF(N130="základní",J130,0)</f>
        <v>0</v>
      </c>
      <c r="BF130" s="158">
        <f>IF(N130="snížená",J130,0)</f>
        <v>0</v>
      </c>
      <c r="BG130" s="158">
        <f>IF(N130="zákl. přenesená",J130,0)</f>
        <v>0</v>
      </c>
      <c r="BH130" s="158">
        <f>IF(N130="sníž. přenesená",J130,0)</f>
        <v>0</v>
      </c>
      <c r="BI130" s="158">
        <f>IF(N130="nulová",J130,0)</f>
        <v>0</v>
      </c>
      <c r="BJ130" s="23" t="s">
        <v>81</v>
      </c>
      <c r="BK130" s="158">
        <f>ROUND(I130*H130,2)</f>
        <v>0</v>
      </c>
      <c r="BL130" s="23" t="s">
        <v>131</v>
      </c>
      <c r="BM130" s="23" t="s">
        <v>205</v>
      </c>
    </row>
    <row r="131" spans="2:51" s="11" customFormat="1" ht="13.5">
      <c r="B131" s="159"/>
      <c r="D131" s="160" t="s">
        <v>133</v>
      </c>
      <c r="E131" s="161" t="s">
        <v>5</v>
      </c>
      <c r="F131" s="162" t="s">
        <v>192</v>
      </c>
      <c r="H131" s="161" t="s">
        <v>5</v>
      </c>
      <c r="L131" s="159"/>
      <c r="M131" s="163"/>
      <c r="N131" s="164"/>
      <c r="O131" s="164"/>
      <c r="P131" s="164"/>
      <c r="Q131" s="164"/>
      <c r="R131" s="164"/>
      <c r="S131" s="164"/>
      <c r="T131" s="165"/>
      <c r="AT131" s="161" t="s">
        <v>133</v>
      </c>
      <c r="AU131" s="161" t="s">
        <v>83</v>
      </c>
      <c r="AV131" s="11" t="s">
        <v>81</v>
      </c>
      <c r="AW131" s="11" t="s">
        <v>36</v>
      </c>
      <c r="AX131" s="11" t="s">
        <v>73</v>
      </c>
      <c r="AY131" s="161" t="s">
        <v>124</v>
      </c>
    </row>
    <row r="132" spans="2:51" s="12" customFormat="1" ht="13.5">
      <c r="B132" s="166"/>
      <c r="D132" s="160" t="s">
        <v>133</v>
      </c>
      <c r="E132" s="167" t="s">
        <v>5</v>
      </c>
      <c r="F132" s="168" t="s">
        <v>193</v>
      </c>
      <c r="H132" s="169">
        <v>28.3</v>
      </c>
      <c r="L132" s="166"/>
      <c r="M132" s="170"/>
      <c r="N132" s="171"/>
      <c r="O132" s="171"/>
      <c r="P132" s="171"/>
      <c r="Q132" s="171"/>
      <c r="R132" s="171"/>
      <c r="S132" s="171"/>
      <c r="T132" s="172"/>
      <c r="AT132" s="167" t="s">
        <v>133</v>
      </c>
      <c r="AU132" s="167" t="s">
        <v>83</v>
      </c>
      <c r="AV132" s="12" t="s">
        <v>83</v>
      </c>
      <c r="AW132" s="12" t="s">
        <v>36</v>
      </c>
      <c r="AX132" s="12" t="s">
        <v>73</v>
      </c>
      <c r="AY132" s="167" t="s">
        <v>124</v>
      </c>
    </row>
    <row r="133" spans="2:51" s="13" customFormat="1" ht="13.5">
      <c r="B133" s="173"/>
      <c r="D133" s="160" t="s">
        <v>133</v>
      </c>
      <c r="E133" s="174" t="s">
        <v>5</v>
      </c>
      <c r="F133" s="175" t="s">
        <v>140</v>
      </c>
      <c r="H133" s="176">
        <v>28.3</v>
      </c>
      <c r="L133" s="173"/>
      <c r="M133" s="177"/>
      <c r="N133" s="178"/>
      <c r="O133" s="178"/>
      <c r="P133" s="178"/>
      <c r="Q133" s="178"/>
      <c r="R133" s="178"/>
      <c r="S133" s="178"/>
      <c r="T133" s="179"/>
      <c r="AT133" s="174" t="s">
        <v>133</v>
      </c>
      <c r="AU133" s="174" t="s">
        <v>83</v>
      </c>
      <c r="AV133" s="13" t="s">
        <v>131</v>
      </c>
      <c r="AW133" s="13" t="s">
        <v>36</v>
      </c>
      <c r="AX133" s="13" t="s">
        <v>81</v>
      </c>
      <c r="AY133" s="174" t="s">
        <v>124</v>
      </c>
    </row>
    <row r="134" spans="2:65" s="1" customFormat="1" ht="14.45" customHeight="1">
      <c r="B134" s="147"/>
      <c r="C134" s="180" t="s">
        <v>206</v>
      </c>
      <c r="D134" s="180" t="s">
        <v>195</v>
      </c>
      <c r="E134" s="181" t="s">
        <v>207</v>
      </c>
      <c r="F134" s="182" t="s">
        <v>208</v>
      </c>
      <c r="G134" s="183" t="s">
        <v>209</v>
      </c>
      <c r="H134" s="184">
        <v>0.849</v>
      </c>
      <c r="I134" s="185"/>
      <c r="J134" s="185">
        <f>ROUND(I134*H134,2)</f>
        <v>0</v>
      </c>
      <c r="K134" s="182" t="s">
        <v>130</v>
      </c>
      <c r="L134" s="186"/>
      <c r="M134" s="187" t="s">
        <v>5</v>
      </c>
      <c r="N134" s="188" t="s">
        <v>44</v>
      </c>
      <c r="O134" s="156">
        <v>0</v>
      </c>
      <c r="P134" s="156">
        <f>O134*H134</f>
        <v>0</v>
      </c>
      <c r="Q134" s="156">
        <v>0.001</v>
      </c>
      <c r="R134" s="156">
        <f>Q134*H134</f>
        <v>0.000849</v>
      </c>
      <c r="S134" s="156">
        <v>0</v>
      </c>
      <c r="T134" s="157">
        <f>S134*H134</f>
        <v>0</v>
      </c>
      <c r="AR134" s="23" t="s">
        <v>175</v>
      </c>
      <c r="AT134" s="23" t="s">
        <v>195</v>
      </c>
      <c r="AU134" s="23" t="s">
        <v>83</v>
      </c>
      <c r="AY134" s="23" t="s">
        <v>124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23" t="s">
        <v>81</v>
      </c>
      <c r="BK134" s="158">
        <f>ROUND(I134*H134,2)</f>
        <v>0</v>
      </c>
      <c r="BL134" s="23" t="s">
        <v>131</v>
      </c>
      <c r="BM134" s="23" t="s">
        <v>210</v>
      </c>
    </row>
    <row r="135" spans="2:51" s="12" customFormat="1" ht="13.5">
      <c r="B135" s="166"/>
      <c r="D135" s="160" t="s">
        <v>133</v>
      </c>
      <c r="E135" s="167" t="s">
        <v>5</v>
      </c>
      <c r="F135" s="168" t="s">
        <v>211</v>
      </c>
      <c r="H135" s="169">
        <v>0.849</v>
      </c>
      <c r="L135" s="166"/>
      <c r="M135" s="170"/>
      <c r="N135" s="171"/>
      <c r="O135" s="171"/>
      <c r="P135" s="171"/>
      <c r="Q135" s="171"/>
      <c r="R135" s="171"/>
      <c r="S135" s="171"/>
      <c r="T135" s="172"/>
      <c r="AT135" s="167" t="s">
        <v>133</v>
      </c>
      <c r="AU135" s="167" t="s">
        <v>83</v>
      </c>
      <c r="AV135" s="12" t="s">
        <v>83</v>
      </c>
      <c r="AW135" s="12" t="s">
        <v>36</v>
      </c>
      <c r="AX135" s="12" t="s">
        <v>81</v>
      </c>
      <c r="AY135" s="167" t="s">
        <v>124</v>
      </c>
    </row>
    <row r="136" spans="2:65" s="1" customFormat="1" ht="22.9" customHeight="1">
      <c r="B136" s="147"/>
      <c r="C136" s="148" t="s">
        <v>212</v>
      </c>
      <c r="D136" s="148" t="s">
        <v>126</v>
      </c>
      <c r="E136" s="149" t="s">
        <v>213</v>
      </c>
      <c r="F136" s="150" t="s">
        <v>214</v>
      </c>
      <c r="G136" s="151" t="s">
        <v>190</v>
      </c>
      <c r="H136" s="152">
        <v>137.4</v>
      </c>
      <c r="I136" s="153"/>
      <c r="J136" s="153">
        <f>ROUND(I136*H136,2)</f>
        <v>0</v>
      </c>
      <c r="K136" s="150" t="s">
        <v>130</v>
      </c>
      <c r="L136" s="37"/>
      <c r="M136" s="154" t="s">
        <v>5</v>
      </c>
      <c r="N136" s="155" t="s">
        <v>44</v>
      </c>
      <c r="O136" s="156">
        <v>0.018</v>
      </c>
      <c r="P136" s="156">
        <f>O136*H136</f>
        <v>2.4732</v>
      </c>
      <c r="Q136" s="156">
        <v>0</v>
      </c>
      <c r="R136" s="156">
        <f>Q136*H136</f>
        <v>0</v>
      </c>
      <c r="S136" s="156">
        <v>0</v>
      </c>
      <c r="T136" s="157">
        <f>S136*H136</f>
        <v>0</v>
      </c>
      <c r="AR136" s="23" t="s">
        <v>131</v>
      </c>
      <c r="AT136" s="23" t="s">
        <v>126</v>
      </c>
      <c r="AU136" s="23" t="s">
        <v>83</v>
      </c>
      <c r="AY136" s="23" t="s">
        <v>124</v>
      </c>
      <c r="BE136" s="158">
        <f>IF(N136="základní",J136,0)</f>
        <v>0</v>
      </c>
      <c r="BF136" s="158">
        <f>IF(N136="snížená",J136,0)</f>
        <v>0</v>
      </c>
      <c r="BG136" s="158">
        <f>IF(N136="zákl. přenesená",J136,0)</f>
        <v>0</v>
      </c>
      <c r="BH136" s="158">
        <f>IF(N136="sníž. přenesená",J136,0)</f>
        <v>0</v>
      </c>
      <c r="BI136" s="158">
        <f>IF(N136="nulová",J136,0)</f>
        <v>0</v>
      </c>
      <c r="BJ136" s="23" t="s">
        <v>81</v>
      </c>
      <c r="BK136" s="158">
        <f>ROUND(I136*H136,2)</f>
        <v>0</v>
      </c>
      <c r="BL136" s="23" t="s">
        <v>131</v>
      </c>
      <c r="BM136" s="23" t="s">
        <v>215</v>
      </c>
    </row>
    <row r="137" spans="2:51" s="12" customFormat="1" ht="13.5">
      <c r="B137" s="166"/>
      <c r="D137" s="160" t="s">
        <v>133</v>
      </c>
      <c r="E137" s="167" t="s">
        <v>5</v>
      </c>
      <c r="F137" s="168" t="s">
        <v>216</v>
      </c>
      <c r="H137" s="169">
        <v>137.4</v>
      </c>
      <c r="L137" s="166"/>
      <c r="M137" s="170"/>
      <c r="N137" s="171"/>
      <c r="O137" s="171"/>
      <c r="P137" s="171"/>
      <c r="Q137" s="171"/>
      <c r="R137" s="171"/>
      <c r="S137" s="171"/>
      <c r="T137" s="172"/>
      <c r="AT137" s="167" t="s">
        <v>133</v>
      </c>
      <c r="AU137" s="167" t="s">
        <v>83</v>
      </c>
      <c r="AV137" s="12" t="s">
        <v>83</v>
      </c>
      <c r="AW137" s="12" t="s">
        <v>36</v>
      </c>
      <c r="AX137" s="12" t="s">
        <v>81</v>
      </c>
      <c r="AY137" s="167" t="s">
        <v>124</v>
      </c>
    </row>
    <row r="138" spans="2:65" s="1" customFormat="1" ht="34.15" customHeight="1">
      <c r="B138" s="147"/>
      <c r="C138" s="148" t="s">
        <v>11</v>
      </c>
      <c r="D138" s="148" t="s">
        <v>126</v>
      </c>
      <c r="E138" s="149" t="s">
        <v>217</v>
      </c>
      <c r="F138" s="150" t="s">
        <v>218</v>
      </c>
      <c r="G138" s="151" t="s">
        <v>219</v>
      </c>
      <c r="H138" s="152">
        <v>3</v>
      </c>
      <c r="I138" s="153"/>
      <c r="J138" s="153">
        <f>ROUND(I138*H138,2)</f>
        <v>0</v>
      </c>
      <c r="K138" s="150" t="s">
        <v>130</v>
      </c>
      <c r="L138" s="37"/>
      <c r="M138" s="154" t="s">
        <v>5</v>
      </c>
      <c r="N138" s="155" t="s">
        <v>44</v>
      </c>
      <c r="O138" s="156">
        <v>3.646</v>
      </c>
      <c r="P138" s="156">
        <f>O138*H138</f>
        <v>10.937999999999999</v>
      </c>
      <c r="Q138" s="156">
        <v>0</v>
      </c>
      <c r="R138" s="156">
        <f>Q138*H138</f>
        <v>0</v>
      </c>
      <c r="S138" s="156">
        <v>0</v>
      </c>
      <c r="T138" s="157">
        <f>S138*H138</f>
        <v>0</v>
      </c>
      <c r="AR138" s="23" t="s">
        <v>131</v>
      </c>
      <c r="AT138" s="23" t="s">
        <v>126</v>
      </c>
      <c r="AU138" s="23" t="s">
        <v>83</v>
      </c>
      <c r="AY138" s="23" t="s">
        <v>124</v>
      </c>
      <c r="BE138" s="158">
        <f>IF(N138="základní",J138,0)</f>
        <v>0</v>
      </c>
      <c r="BF138" s="158">
        <f>IF(N138="snížená",J138,0)</f>
        <v>0</v>
      </c>
      <c r="BG138" s="158">
        <f>IF(N138="zákl. přenesená",J138,0)</f>
        <v>0</v>
      </c>
      <c r="BH138" s="158">
        <f>IF(N138="sníž. přenesená",J138,0)</f>
        <v>0</v>
      </c>
      <c r="BI138" s="158">
        <f>IF(N138="nulová",J138,0)</f>
        <v>0</v>
      </c>
      <c r="BJ138" s="23" t="s">
        <v>81</v>
      </c>
      <c r="BK138" s="158">
        <f>ROUND(I138*H138,2)</f>
        <v>0</v>
      </c>
      <c r="BL138" s="23" t="s">
        <v>131</v>
      </c>
      <c r="BM138" s="23" t="s">
        <v>220</v>
      </c>
    </row>
    <row r="139" spans="2:51" s="12" customFormat="1" ht="13.5">
      <c r="B139" s="166"/>
      <c r="D139" s="160" t="s">
        <v>133</v>
      </c>
      <c r="E139" s="167" t="s">
        <v>5</v>
      </c>
      <c r="F139" s="168" t="s">
        <v>145</v>
      </c>
      <c r="H139" s="169">
        <v>3</v>
      </c>
      <c r="L139" s="166"/>
      <c r="M139" s="170"/>
      <c r="N139" s="171"/>
      <c r="O139" s="171"/>
      <c r="P139" s="171"/>
      <c r="Q139" s="171"/>
      <c r="R139" s="171"/>
      <c r="S139" s="171"/>
      <c r="T139" s="172"/>
      <c r="AT139" s="167" t="s">
        <v>133</v>
      </c>
      <c r="AU139" s="167" t="s">
        <v>83</v>
      </c>
      <c r="AV139" s="12" t="s">
        <v>83</v>
      </c>
      <c r="AW139" s="12" t="s">
        <v>36</v>
      </c>
      <c r="AX139" s="12" t="s">
        <v>81</v>
      </c>
      <c r="AY139" s="167" t="s">
        <v>124</v>
      </c>
    </row>
    <row r="140" spans="2:65" s="1" customFormat="1" ht="14.45" customHeight="1">
      <c r="B140" s="147"/>
      <c r="C140" s="180" t="s">
        <v>221</v>
      </c>
      <c r="D140" s="180" t="s">
        <v>195</v>
      </c>
      <c r="E140" s="181" t="s">
        <v>222</v>
      </c>
      <c r="F140" s="182" t="s">
        <v>223</v>
      </c>
      <c r="G140" s="183" t="s">
        <v>129</v>
      </c>
      <c r="H140" s="184">
        <v>1.5</v>
      </c>
      <c r="I140" s="185"/>
      <c r="J140" s="185">
        <f>ROUND(I140*H140,2)</f>
        <v>0</v>
      </c>
      <c r="K140" s="182" t="s">
        <v>130</v>
      </c>
      <c r="L140" s="186"/>
      <c r="M140" s="187" t="s">
        <v>5</v>
      </c>
      <c r="N140" s="188" t="s">
        <v>44</v>
      </c>
      <c r="O140" s="156">
        <v>0</v>
      </c>
      <c r="P140" s="156">
        <f>O140*H140</f>
        <v>0</v>
      </c>
      <c r="Q140" s="156">
        <v>0.22</v>
      </c>
      <c r="R140" s="156">
        <f>Q140*H140</f>
        <v>0.33</v>
      </c>
      <c r="S140" s="156">
        <v>0</v>
      </c>
      <c r="T140" s="157">
        <f>S140*H140</f>
        <v>0</v>
      </c>
      <c r="AR140" s="23" t="s">
        <v>175</v>
      </c>
      <c r="AT140" s="23" t="s">
        <v>195</v>
      </c>
      <c r="AU140" s="23" t="s">
        <v>83</v>
      </c>
      <c r="AY140" s="23" t="s">
        <v>124</v>
      </c>
      <c r="BE140" s="158">
        <f>IF(N140="základní",J140,0)</f>
        <v>0</v>
      </c>
      <c r="BF140" s="158">
        <f>IF(N140="snížená",J140,0)</f>
        <v>0</v>
      </c>
      <c r="BG140" s="158">
        <f>IF(N140="zákl. přenesená",J140,0)</f>
        <v>0</v>
      </c>
      <c r="BH140" s="158">
        <f>IF(N140="sníž. přenesená",J140,0)</f>
        <v>0</v>
      </c>
      <c r="BI140" s="158">
        <f>IF(N140="nulová",J140,0)</f>
        <v>0</v>
      </c>
      <c r="BJ140" s="23" t="s">
        <v>81</v>
      </c>
      <c r="BK140" s="158">
        <f>ROUND(I140*H140,2)</f>
        <v>0</v>
      </c>
      <c r="BL140" s="23" t="s">
        <v>131</v>
      </c>
      <c r="BM140" s="23" t="s">
        <v>224</v>
      </c>
    </row>
    <row r="141" spans="2:51" s="12" customFormat="1" ht="13.5">
      <c r="B141" s="166"/>
      <c r="D141" s="160" t="s">
        <v>133</v>
      </c>
      <c r="E141" s="167" t="s">
        <v>5</v>
      </c>
      <c r="F141" s="168" t="s">
        <v>225</v>
      </c>
      <c r="H141" s="169">
        <v>1.5</v>
      </c>
      <c r="L141" s="166"/>
      <c r="M141" s="170"/>
      <c r="N141" s="171"/>
      <c r="O141" s="171"/>
      <c r="P141" s="171"/>
      <c r="Q141" s="171"/>
      <c r="R141" s="171"/>
      <c r="S141" s="171"/>
      <c r="T141" s="172"/>
      <c r="AT141" s="167" t="s">
        <v>133</v>
      </c>
      <c r="AU141" s="167" t="s">
        <v>83</v>
      </c>
      <c r="AV141" s="12" t="s">
        <v>83</v>
      </c>
      <c r="AW141" s="12" t="s">
        <v>36</v>
      </c>
      <c r="AX141" s="12" t="s">
        <v>81</v>
      </c>
      <c r="AY141" s="167" t="s">
        <v>124</v>
      </c>
    </row>
    <row r="142" spans="2:65" s="1" customFormat="1" ht="34.15" customHeight="1">
      <c r="B142" s="147"/>
      <c r="C142" s="148" t="s">
        <v>226</v>
      </c>
      <c r="D142" s="148" t="s">
        <v>126</v>
      </c>
      <c r="E142" s="149" t="s">
        <v>227</v>
      </c>
      <c r="F142" s="150" t="s">
        <v>228</v>
      </c>
      <c r="G142" s="151" t="s">
        <v>219</v>
      </c>
      <c r="H142" s="152">
        <v>3</v>
      </c>
      <c r="I142" s="153"/>
      <c r="J142" s="153">
        <f>ROUND(I142*H142,2)</f>
        <v>0</v>
      </c>
      <c r="K142" s="150" t="s">
        <v>130</v>
      </c>
      <c r="L142" s="37"/>
      <c r="M142" s="154" t="s">
        <v>5</v>
      </c>
      <c r="N142" s="155" t="s">
        <v>44</v>
      </c>
      <c r="O142" s="156">
        <v>0.747</v>
      </c>
      <c r="P142" s="156">
        <f>O142*H142</f>
        <v>2.241</v>
      </c>
      <c r="Q142" s="156">
        <v>0</v>
      </c>
      <c r="R142" s="156">
        <f>Q142*H142</f>
        <v>0</v>
      </c>
      <c r="S142" s="156">
        <v>0</v>
      </c>
      <c r="T142" s="157">
        <f>S142*H142</f>
        <v>0</v>
      </c>
      <c r="AR142" s="23" t="s">
        <v>131</v>
      </c>
      <c r="AT142" s="23" t="s">
        <v>126</v>
      </c>
      <c r="AU142" s="23" t="s">
        <v>83</v>
      </c>
      <c r="AY142" s="23" t="s">
        <v>124</v>
      </c>
      <c r="BE142" s="158">
        <f>IF(N142="základní",J142,0)</f>
        <v>0</v>
      </c>
      <c r="BF142" s="158">
        <f>IF(N142="snížená",J142,0)</f>
        <v>0</v>
      </c>
      <c r="BG142" s="158">
        <f>IF(N142="zákl. přenesená",J142,0)</f>
        <v>0</v>
      </c>
      <c r="BH142" s="158">
        <f>IF(N142="sníž. přenesená",J142,0)</f>
        <v>0</v>
      </c>
      <c r="BI142" s="158">
        <f>IF(N142="nulová",J142,0)</f>
        <v>0</v>
      </c>
      <c r="BJ142" s="23" t="s">
        <v>81</v>
      </c>
      <c r="BK142" s="158">
        <f>ROUND(I142*H142,2)</f>
        <v>0</v>
      </c>
      <c r="BL142" s="23" t="s">
        <v>131</v>
      </c>
      <c r="BM142" s="23" t="s">
        <v>229</v>
      </c>
    </row>
    <row r="143" spans="2:51" s="12" customFormat="1" ht="13.5">
      <c r="B143" s="166"/>
      <c r="D143" s="160" t="s">
        <v>133</v>
      </c>
      <c r="E143" s="167" t="s">
        <v>5</v>
      </c>
      <c r="F143" s="168" t="s">
        <v>145</v>
      </c>
      <c r="H143" s="169">
        <v>3</v>
      </c>
      <c r="L143" s="166"/>
      <c r="M143" s="170"/>
      <c r="N143" s="171"/>
      <c r="O143" s="171"/>
      <c r="P143" s="171"/>
      <c r="Q143" s="171"/>
      <c r="R143" s="171"/>
      <c r="S143" s="171"/>
      <c r="T143" s="172"/>
      <c r="AT143" s="167" t="s">
        <v>133</v>
      </c>
      <c r="AU143" s="167" t="s">
        <v>83</v>
      </c>
      <c r="AV143" s="12" t="s">
        <v>83</v>
      </c>
      <c r="AW143" s="12" t="s">
        <v>36</v>
      </c>
      <c r="AX143" s="12" t="s">
        <v>81</v>
      </c>
      <c r="AY143" s="167" t="s">
        <v>124</v>
      </c>
    </row>
    <row r="144" spans="2:65" s="1" customFormat="1" ht="14.45" customHeight="1">
      <c r="B144" s="147"/>
      <c r="C144" s="148" t="s">
        <v>230</v>
      </c>
      <c r="D144" s="148" t="s">
        <v>126</v>
      </c>
      <c r="E144" s="149" t="s">
        <v>231</v>
      </c>
      <c r="F144" s="150" t="s">
        <v>232</v>
      </c>
      <c r="G144" s="151" t="s">
        <v>219</v>
      </c>
      <c r="H144" s="152">
        <v>3</v>
      </c>
      <c r="I144" s="153"/>
      <c r="J144" s="153">
        <f>ROUND(I144*H144,2)</f>
        <v>0</v>
      </c>
      <c r="K144" s="150" t="s">
        <v>130</v>
      </c>
      <c r="L144" s="37"/>
      <c r="M144" s="154" t="s">
        <v>5</v>
      </c>
      <c r="N144" s="155" t="s">
        <v>44</v>
      </c>
      <c r="O144" s="156">
        <v>0.574</v>
      </c>
      <c r="P144" s="156">
        <f>O144*H144</f>
        <v>1.722</v>
      </c>
      <c r="Q144" s="156">
        <v>5E-05</v>
      </c>
      <c r="R144" s="156">
        <f>Q144*H144</f>
        <v>0.00015000000000000001</v>
      </c>
      <c r="S144" s="156">
        <v>0</v>
      </c>
      <c r="T144" s="157">
        <f>S144*H144</f>
        <v>0</v>
      </c>
      <c r="AR144" s="23" t="s">
        <v>131</v>
      </c>
      <c r="AT144" s="23" t="s">
        <v>126</v>
      </c>
      <c r="AU144" s="23" t="s">
        <v>83</v>
      </c>
      <c r="AY144" s="23" t="s">
        <v>124</v>
      </c>
      <c r="BE144" s="158">
        <f>IF(N144="základní",J144,0)</f>
        <v>0</v>
      </c>
      <c r="BF144" s="158">
        <f>IF(N144="snížená",J144,0)</f>
        <v>0</v>
      </c>
      <c r="BG144" s="158">
        <f>IF(N144="zákl. přenesená",J144,0)</f>
        <v>0</v>
      </c>
      <c r="BH144" s="158">
        <f>IF(N144="sníž. přenesená",J144,0)</f>
        <v>0</v>
      </c>
      <c r="BI144" s="158">
        <f>IF(N144="nulová",J144,0)</f>
        <v>0</v>
      </c>
      <c r="BJ144" s="23" t="s">
        <v>81</v>
      </c>
      <c r="BK144" s="158">
        <f>ROUND(I144*H144,2)</f>
        <v>0</v>
      </c>
      <c r="BL144" s="23" t="s">
        <v>131</v>
      </c>
      <c r="BM144" s="23" t="s">
        <v>233</v>
      </c>
    </row>
    <row r="145" spans="2:51" s="12" customFormat="1" ht="13.5">
      <c r="B145" s="166"/>
      <c r="D145" s="160" t="s">
        <v>133</v>
      </c>
      <c r="E145" s="167" t="s">
        <v>5</v>
      </c>
      <c r="F145" s="168" t="s">
        <v>145</v>
      </c>
      <c r="H145" s="169">
        <v>3</v>
      </c>
      <c r="L145" s="166"/>
      <c r="M145" s="170"/>
      <c r="N145" s="171"/>
      <c r="O145" s="171"/>
      <c r="P145" s="171"/>
      <c r="Q145" s="171"/>
      <c r="R145" s="171"/>
      <c r="S145" s="171"/>
      <c r="T145" s="172"/>
      <c r="AT145" s="167" t="s">
        <v>133</v>
      </c>
      <c r="AU145" s="167" t="s">
        <v>83</v>
      </c>
      <c r="AV145" s="12" t="s">
        <v>83</v>
      </c>
      <c r="AW145" s="12" t="s">
        <v>36</v>
      </c>
      <c r="AX145" s="12" t="s">
        <v>81</v>
      </c>
      <c r="AY145" s="167" t="s">
        <v>124</v>
      </c>
    </row>
    <row r="146" spans="2:65" s="1" customFormat="1" ht="14.45" customHeight="1">
      <c r="B146" s="147"/>
      <c r="C146" s="180" t="s">
        <v>234</v>
      </c>
      <c r="D146" s="180" t="s">
        <v>195</v>
      </c>
      <c r="E146" s="181" t="s">
        <v>235</v>
      </c>
      <c r="F146" s="182" t="s">
        <v>236</v>
      </c>
      <c r="G146" s="183" t="s">
        <v>219</v>
      </c>
      <c r="H146" s="184">
        <v>9</v>
      </c>
      <c r="I146" s="185"/>
      <c r="J146" s="185">
        <f>ROUND(I146*H146,2)</f>
        <v>0</v>
      </c>
      <c r="K146" s="182" t="s">
        <v>130</v>
      </c>
      <c r="L146" s="186"/>
      <c r="M146" s="187" t="s">
        <v>5</v>
      </c>
      <c r="N146" s="188" t="s">
        <v>44</v>
      </c>
      <c r="O146" s="156">
        <v>0</v>
      </c>
      <c r="P146" s="156">
        <f>O146*H146</f>
        <v>0</v>
      </c>
      <c r="Q146" s="156">
        <v>0.00472</v>
      </c>
      <c r="R146" s="156">
        <f>Q146*H146</f>
        <v>0.042480000000000004</v>
      </c>
      <c r="S146" s="156">
        <v>0</v>
      </c>
      <c r="T146" s="157">
        <f>S146*H146</f>
        <v>0</v>
      </c>
      <c r="AR146" s="23" t="s">
        <v>175</v>
      </c>
      <c r="AT146" s="23" t="s">
        <v>195</v>
      </c>
      <c r="AU146" s="23" t="s">
        <v>83</v>
      </c>
      <c r="AY146" s="23" t="s">
        <v>124</v>
      </c>
      <c r="BE146" s="158">
        <f>IF(N146="základní",J146,0)</f>
        <v>0</v>
      </c>
      <c r="BF146" s="158">
        <f>IF(N146="snížená",J146,0)</f>
        <v>0</v>
      </c>
      <c r="BG146" s="158">
        <f>IF(N146="zákl. přenesená",J146,0)</f>
        <v>0</v>
      </c>
      <c r="BH146" s="158">
        <f>IF(N146="sníž. přenesená",J146,0)</f>
        <v>0</v>
      </c>
      <c r="BI146" s="158">
        <f>IF(N146="nulová",J146,0)</f>
        <v>0</v>
      </c>
      <c r="BJ146" s="23" t="s">
        <v>81</v>
      </c>
      <c r="BK146" s="158">
        <f>ROUND(I146*H146,2)</f>
        <v>0</v>
      </c>
      <c r="BL146" s="23" t="s">
        <v>131</v>
      </c>
      <c r="BM146" s="23" t="s">
        <v>237</v>
      </c>
    </row>
    <row r="147" spans="2:51" s="12" customFormat="1" ht="13.5">
      <c r="B147" s="166"/>
      <c r="D147" s="160" t="s">
        <v>133</v>
      </c>
      <c r="E147" s="167" t="s">
        <v>5</v>
      </c>
      <c r="F147" s="168" t="s">
        <v>238</v>
      </c>
      <c r="H147" s="169">
        <v>9</v>
      </c>
      <c r="L147" s="166"/>
      <c r="M147" s="170"/>
      <c r="N147" s="171"/>
      <c r="O147" s="171"/>
      <c r="P147" s="171"/>
      <c r="Q147" s="171"/>
      <c r="R147" s="171"/>
      <c r="S147" s="171"/>
      <c r="T147" s="172"/>
      <c r="AT147" s="167" t="s">
        <v>133</v>
      </c>
      <c r="AU147" s="167" t="s">
        <v>83</v>
      </c>
      <c r="AV147" s="12" t="s">
        <v>83</v>
      </c>
      <c r="AW147" s="12" t="s">
        <v>36</v>
      </c>
      <c r="AX147" s="12" t="s">
        <v>81</v>
      </c>
      <c r="AY147" s="167" t="s">
        <v>124</v>
      </c>
    </row>
    <row r="148" spans="2:65" s="1" customFormat="1" ht="22.9" customHeight="1">
      <c r="B148" s="147"/>
      <c r="C148" s="148" t="s">
        <v>239</v>
      </c>
      <c r="D148" s="148" t="s">
        <v>126</v>
      </c>
      <c r="E148" s="149" t="s">
        <v>240</v>
      </c>
      <c r="F148" s="150" t="s">
        <v>241</v>
      </c>
      <c r="G148" s="151" t="s">
        <v>219</v>
      </c>
      <c r="H148" s="152">
        <v>3</v>
      </c>
      <c r="I148" s="153"/>
      <c r="J148" s="153">
        <f>ROUND(I148*H148,2)</f>
        <v>0</v>
      </c>
      <c r="K148" s="150" t="s">
        <v>130</v>
      </c>
      <c r="L148" s="37"/>
      <c r="M148" s="154" t="s">
        <v>5</v>
      </c>
      <c r="N148" s="155" t="s">
        <v>44</v>
      </c>
      <c r="O148" s="156">
        <v>8.288</v>
      </c>
      <c r="P148" s="156">
        <f>O148*H148</f>
        <v>24.864</v>
      </c>
      <c r="Q148" s="156">
        <v>0</v>
      </c>
      <c r="R148" s="156">
        <f>Q148*H148</f>
        <v>0</v>
      </c>
      <c r="S148" s="156">
        <v>0</v>
      </c>
      <c r="T148" s="157">
        <f>S148*H148</f>
        <v>0</v>
      </c>
      <c r="AR148" s="23" t="s">
        <v>131</v>
      </c>
      <c r="AT148" s="23" t="s">
        <v>126</v>
      </c>
      <c r="AU148" s="23" t="s">
        <v>83</v>
      </c>
      <c r="AY148" s="23" t="s">
        <v>124</v>
      </c>
      <c r="BE148" s="158">
        <f>IF(N148="základní",J148,0)</f>
        <v>0</v>
      </c>
      <c r="BF148" s="158">
        <f>IF(N148="snížená",J148,0)</f>
        <v>0</v>
      </c>
      <c r="BG148" s="158">
        <f>IF(N148="zákl. přenesená",J148,0)</f>
        <v>0</v>
      </c>
      <c r="BH148" s="158">
        <f>IF(N148="sníž. přenesená",J148,0)</f>
        <v>0</v>
      </c>
      <c r="BI148" s="158">
        <f>IF(N148="nulová",J148,0)</f>
        <v>0</v>
      </c>
      <c r="BJ148" s="23" t="s">
        <v>81</v>
      </c>
      <c r="BK148" s="158">
        <f>ROUND(I148*H148,2)</f>
        <v>0</v>
      </c>
      <c r="BL148" s="23" t="s">
        <v>131</v>
      </c>
      <c r="BM148" s="23" t="s">
        <v>242</v>
      </c>
    </row>
    <row r="149" spans="2:51" s="12" customFormat="1" ht="13.5">
      <c r="B149" s="166"/>
      <c r="D149" s="160" t="s">
        <v>133</v>
      </c>
      <c r="E149" s="167" t="s">
        <v>5</v>
      </c>
      <c r="F149" s="168" t="s">
        <v>145</v>
      </c>
      <c r="H149" s="169">
        <v>3</v>
      </c>
      <c r="L149" s="166"/>
      <c r="M149" s="170"/>
      <c r="N149" s="171"/>
      <c r="O149" s="171"/>
      <c r="P149" s="171"/>
      <c r="Q149" s="171"/>
      <c r="R149" s="171"/>
      <c r="S149" s="171"/>
      <c r="T149" s="172"/>
      <c r="AT149" s="167" t="s">
        <v>133</v>
      </c>
      <c r="AU149" s="167" t="s">
        <v>83</v>
      </c>
      <c r="AV149" s="12" t="s">
        <v>83</v>
      </c>
      <c r="AW149" s="12" t="s">
        <v>36</v>
      </c>
      <c r="AX149" s="12" t="s">
        <v>81</v>
      </c>
      <c r="AY149" s="167" t="s">
        <v>124</v>
      </c>
    </row>
    <row r="150" spans="2:65" s="1" customFormat="1" ht="22.9" customHeight="1">
      <c r="B150" s="147"/>
      <c r="C150" s="148" t="s">
        <v>10</v>
      </c>
      <c r="D150" s="148" t="s">
        <v>126</v>
      </c>
      <c r="E150" s="149" t="s">
        <v>243</v>
      </c>
      <c r="F150" s="150" t="s">
        <v>244</v>
      </c>
      <c r="G150" s="151" t="s">
        <v>219</v>
      </c>
      <c r="H150" s="152">
        <v>3</v>
      </c>
      <c r="I150" s="153"/>
      <c r="J150" s="153">
        <f>ROUND(I150*H150,2)</f>
        <v>0</v>
      </c>
      <c r="K150" s="150" t="s">
        <v>130</v>
      </c>
      <c r="L150" s="37"/>
      <c r="M150" s="154" t="s">
        <v>5</v>
      </c>
      <c r="N150" s="155" t="s">
        <v>44</v>
      </c>
      <c r="O150" s="156">
        <v>1.621</v>
      </c>
      <c r="P150" s="156">
        <f>O150*H150</f>
        <v>4.8629999999999995</v>
      </c>
      <c r="Q150" s="156">
        <v>0.00119</v>
      </c>
      <c r="R150" s="156">
        <f>Q150*H150</f>
        <v>0.0035700000000000003</v>
      </c>
      <c r="S150" s="156">
        <v>0</v>
      </c>
      <c r="T150" s="157">
        <f>S150*H150</f>
        <v>0</v>
      </c>
      <c r="AR150" s="23" t="s">
        <v>131</v>
      </c>
      <c r="AT150" s="23" t="s">
        <v>126</v>
      </c>
      <c r="AU150" s="23" t="s">
        <v>83</v>
      </c>
      <c r="AY150" s="23" t="s">
        <v>124</v>
      </c>
      <c r="BE150" s="158">
        <f>IF(N150="základní",J150,0)</f>
        <v>0</v>
      </c>
      <c r="BF150" s="158">
        <f>IF(N150="snížená",J150,0)</f>
        <v>0</v>
      </c>
      <c r="BG150" s="158">
        <f>IF(N150="zákl. přenesená",J150,0)</f>
        <v>0</v>
      </c>
      <c r="BH150" s="158">
        <f>IF(N150="sníž. přenesená",J150,0)</f>
        <v>0</v>
      </c>
      <c r="BI150" s="158">
        <f>IF(N150="nulová",J150,0)</f>
        <v>0</v>
      </c>
      <c r="BJ150" s="23" t="s">
        <v>81</v>
      </c>
      <c r="BK150" s="158">
        <f>ROUND(I150*H150,2)</f>
        <v>0</v>
      </c>
      <c r="BL150" s="23" t="s">
        <v>131</v>
      </c>
      <c r="BM150" s="23" t="s">
        <v>245</v>
      </c>
    </row>
    <row r="151" spans="2:51" s="12" customFormat="1" ht="13.5">
      <c r="B151" s="166"/>
      <c r="D151" s="160" t="s">
        <v>133</v>
      </c>
      <c r="E151" s="167" t="s">
        <v>5</v>
      </c>
      <c r="F151" s="168" t="s">
        <v>145</v>
      </c>
      <c r="H151" s="169">
        <v>3</v>
      </c>
      <c r="L151" s="166"/>
      <c r="M151" s="170"/>
      <c r="N151" s="171"/>
      <c r="O151" s="171"/>
      <c r="P151" s="171"/>
      <c r="Q151" s="171"/>
      <c r="R151" s="171"/>
      <c r="S151" s="171"/>
      <c r="T151" s="172"/>
      <c r="AT151" s="167" t="s">
        <v>133</v>
      </c>
      <c r="AU151" s="167" t="s">
        <v>83</v>
      </c>
      <c r="AV151" s="12" t="s">
        <v>83</v>
      </c>
      <c r="AW151" s="12" t="s">
        <v>36</v>
      </c>
      <c r="AX151" s="12" t="s">
        <v>81</v>
      </c>
      <c r="AY151" s="167" t="s">
        <v>124</v>
      </c>
    </row>
    <row r="152" spans="2:63" s="10" customFormat="1" ht="29.85" customHeight="1">
      <c r="B152" s="135"/>
      <c r="D152" s="136" t="s">
        <v>72</v>
      </c>
      <c r="E152" s="145" t="s">
        <v>83</v>
      </c>
      <c r="F152" s="145" t="s">
        <v>246</v>
      </c>
      <c r="J152" s="146">
        <f>BK152</f>
        <v>0</v>
      </c>
      <c r="L152" s="135"/>
      <c r="M152" s="139"/>
      <c r="N152" s="140"/>
      <c r="O152" s="140"/>
      <c r="P152" s="141">
        <f>SUM(P153:P183)</f>
        <v>47.700419</v>
      </c>
      <c r="Q152" s="140"/>
      <c r="R152" s="141">
        <f>SUM(R153:R183)</f>
        <v>42.22867883999999</v>
      </c>
      <c r="S152" s="140"/>
      <c r="T152" s="142">
        <f>SUM(T153:T183)</f>
        <v>0</v>
      </c>
      <c r="AR152" s="136" t="s">
        <v>81</v>
      </c>
      <c r="AT152" s="143" t="s">
        <v>72</v>
      </c>
      <c r="AU152" s="143" t="s">
        <v>81</v>
      </c>
      <c r="AY152" s="136" t="s">
        <v>124</v>
      </c>
      <c r="BK152" s="144">
        <f>SUM(BK153:BK183)</f>
        <v>0</v>
      </c>
    </row>
    <row r="153" spans="2:65" s="1" customFormat="1" ht="34.15" customHeight="1">
      <c r="B153" s="147"/>
      <c r="C153" s="148" t="s">
        <v>247</v>
      </c>
      <c r="D153" s="148" t="s">
        <v>126</v>
      </c>
      <c r="E153" s="149" t="s">
        <v>248</v>
      </c>
      <c r="F153" s="150" t="s">
        <v>249</v>
      </c>
      <c r="G153" s="151" t="s">
        <v>129</v>
      </c>
      <c r="H153" s="152">
        <v>2.9</v>
      </c>
      <c r="I153" s="153"/>
      <c r="J153" s="153">
        <f>ROUND(I153*H153,2)</f>
        <v>0</v>
      </c>
      <c r="K153" s="150" t="s">
        <v>130</v>
      </c>
      <c r="L153" s="37"/>
      <c r="M153" s="154" t="s">
        <v>5</v>
      </c>
      <c r="N153" s="155" t="s">
        <v>44</v>
      </c>
      <c r="O153" s="156">
        <v>0.92</v>
      </c>
      <c r="P153" s="156">
        <f>O153*H153</f>
        <v>2.668</v>
      </c>
      <c r="Q153" s="156">
        <v>0</v>
      </c>
      <c r="R153" s="156">
        <f>Q153*H153</f>
        <v>0</v>
      </c>
      <c r="S153" s="156">
        <v>0</v>
      </c>
      <c r="T153" s="157">
        <f>S153*H153</f>
        <v>0</v>
      </c>
      <c r="AR153" s="23" t="s">
        <v>131</v>
      </c>
      <c r="AT153" s="23" t="s">
        <v>126</v>
      </c>
      <c r="AU153" s="23" t="s">
        <v>83</v>
      </c>
      <c r="AY153" s="23" t="s">
        <v>124</v>
      </c>
      <c r="BE153" s="158">
        <f>IF(N153="základní",J153,0)</f>
        <v>0</v>
      </c>
      <c r="BF153" s="158">
        <f>IF(N153="snížená",J153,0)</f>
        <v>0</v>
      </c>
      <c r="BG153" s="158">
        <f>IF(N153="zákl. přenesená",J153,0)</f>
        <v>0</v>
      </c>
      <c r="BH153" s="158">
        <f>IF(N153="sníž. přenesená",J153,0)</f>
        <v>0</v>
      </c>
      <c r="BI153" s="158">
        <f>IF(N153="nulová",J153,0)</f>
        <v>0</v>
      </c>
      <c r="BJ153" s="23" t="s">
        <v>81</v>
      </c>
      <c r="BK153" s="158">
        <f>ROUND(I153*H153,2)</f>
        <v>0</v>
      </c>
      <c r="BL153" s="23" t="s">
        <v>131</v>
      </c>
      <c r="BM153" s="23" t="s">
        <v>250</v>
      </c>
    </row>
    <row r="154" spans="2:51" s="11" customFormat="1" ht="13.5">
      <c r="B154" s="159"/>
      <c r="D154" s="160" t="s">
        <v>133</v>
      </c>
      <c r="E154" s="161" t="s">
        <v>5</v>
      </c>
      <c r="F154" s="162" t="s">
        <v>251</v>
      </c>
      <c r="H154" s="161" t="s">
        <v>5</v>
      </c>
      <c r="L154" s="159"/>
      <c r="M154" s="163"/>
      <c r="N154" s="164"/>
      <c r="O154" s="164"/>
      <c r="P154" s="164"/>
      <c r="Q154" s="164"/>
      <c r="R154" s="164"/>
      <c r="S154" s="164"/>
      <c r="T154" s="165"/>
      <c r="AT154" s="161" t="s">
        <v>133</v>
      </c>
      <c r="AU154" s="161" t="s">
        <v>83</v>
      </c>
      <c r="AV154" s="11" t="s">
        <v>81</v>
      </c>
      <c r="AW154" s="11" t="s">
        <v>36</v>
      </c>
      <c r="AX154" s="11" t="s">
        <v>73</v>
      </c>
      <c r="AY154" s="161" t="s">
        <v>124</v>
      </c>
    </row>
    <row r="155" spans="2:51" s="12" customFormat="1" ht="13.5">
      <c r="B155" s="166"/>
      <c r="D155" s="160" t="s">
        <v>133</v>
      </c>
      <c r="E155" s="167" t="s">
        <v>5</v>
      </c>
      <c r="F155" s="168" t="s">
        <v>252</v>
      </c>
      <c r="H155" s="169">
        <v>2.9</v>
      </c>
      <c r="L155" s="166"/>
      <c r="M155" s="170"/>
      <c r="N155" s="171"/>
      <c r="O155" s="171"/>
      <c r="P155" s="171"/>
      <c r="Q155" s="171"/>
      <c r="R155" s="171"/>
      <c r="S155" s="171"/>
      <c r="T155" s="172"/>
      <c r="AT155" s="167" t="s">
        <v>133</v>
      </c>
      <c r="AU155" s="167" t="s">
        <v>83</v>
      </c>
      <c r="AV155" s="12" t="s">
        <v>83</v>
      </c>
      <c r="AW155" s="12" t="s">
        <v>36</v>
      </c>
      <c r="AX155" s="12" t="s">
        <v>81</v>
      </c>
      <c r="AY155" s="167" t="s">
        <v>124</v>
      </c>
    </row>
    <row r="156" spans="2:65" s="1" customFormat="1" ht="34.15" customHeight="1">
      <c r="B156" s="147"/>
      <c r="C156" s="148" t="s">
        <v>253</v>
      </c>
      <c r="D156" s="148" t="s">
        <v>126</v>
      </c>
      <c r="E156" s="149" t="s">
        <v>254</v>
      </c>
      <c r="F156" s="150" t="s">
        <v>255</v>
      </c>
      <c r="G156" s="151" t="s">
        <v>190</v>
      </c>
      <c r="H156" s="152">
        <v>62.62</v>
      </c>
      <c r="I156" s="153"/>
      <c r="J156" s="153">
        <f>ROUND(I156*H156,2)</f>
        <v>0</v>
      </c>
      <c r="K156" s="150" t="s">
        <v>130</v>
      </c>
      <c r="L156" s="37"/>
      <c r="M156" s="154" t="s">
        <v>5</v>
      </c>
      <c r="N156" s="155" t="s">
        <v>44</v>
      </c>
      <c r="O156" s="156">
        <v>0.075</v>
      </c>
      <c r="P156" s="156">
        <f>O156*H156</f>
        <v>4.6964999999999995</v>
      </c>
      <c r="Q156" s="156">
        <v>0.00017</v>
      </c>
      <c r="R156" s="156">
        <f>Q156*H156</f>
        <v>0.010645400000000001</v>
      </c>
      <c r="S156" s="156">
        <v>0</v>
      </c>
      <c r="T156" s="157">
        <f>S156*H156</f>
        <v>0</v>
      </c>
      <c r="AR156" s="23" t="s">
        <v>131</v>
      </c>
      <c r="AT156" s="23" t="s">
        <v>126</v>
      </c>
      <c r="AU156" s="23" t="s">
        <v>83</v>
      </c>
      <c r="AY156" s="23" t="s">
        <v>124</v>
      </c>
      <c r="BE156" s="158">
        <f>IF(N156="základní",J156,0)</f>
        <v>0</v>
      </c>
      <c r="BF156" s="158">
        <f>IF(N156="snížená",J156,0)</f>
        <v>0</v>
      </c>
      <c r="BG156" s="158">
        <f>IF(N156="zákl. přenesená",J156,0)</f>
        <v>0</v>
      </c>
      <c r="BH156" s="158">
        <f>IF(N156="sníž. přenesená",J156,0)</f>
        <v>0</v>
      </c>
      <c r="BI156" s="158">
        <f>IF(N156="nulová",J156,0)</f>
        <v>0</v>
      </c>
      <c r="BJ156" s="23" t="s">
        <v>81</v>
      </c>
      <c r="BK156" s="158">
        <f>ROUND(I156*H156,2)</f>
        <v>0</v>
      </c>
      <c r="BL156" s="23" t="s">
        <v>131</v>
      </c>
      <c r="BM156" s="23" t="s">
        <v>256</v>
      </c>
    </row>
    <row r="157" spans="2:51" s="12" customFormat="1" ht="13.5">
      <c r="B157" s="166"/>
      <c r="D157" s="160" t="s">
        <v>133</v>
      </c>
      <c r="E157" s="167" t="s">
        <v>5</v>
      </c>
      <c r="F157" s="168" t="s">
        <v>257</v>
      </c>
      <c r="H157" s="169">
        <v>27.55</v>
      </c>
      <c r="L157" s="166"/>
      <c r="M157" s="170"/>
      <c r="N157" s="171"/>
      <c r="O157" s="171"/>
      <c r="P157" s="171"/>
      <c r="Q157" s="171"/>
      <c r="R157" s="171"/>
      <c r="S157" s="171"/>
      <c r="T157" s="172"/>
      <c r="AT157" s="167" t="s">
        <v>133</v>
      </c>
      <c r="AU157" s="167" t="s">
        <v>83</v>
      </c>
      <c r="AV157" s="12" t="s">
        <v>83</v>
      </c>
      <c r="AW157" s="12" t="s">
        <v>36</v>
      </c>
      <c r="AX157" s="12" t="s">
        <v>73</v>
      </c>
      <c r="AY157" s="167" t="s">
        <v>124</v>
      </c>
    </row>
    <row r="158" spans="2:51" s="12" customFormat="1" ht="13.5">
      <c r="B158" s="166"/>
      <c r="D158" s="160" t="s">
        <v>133</v>
      </c>
      <c r="E158" s="167" t="s">
        <v>5</v>
      </c>
      <c r="F158" s="168" t="s">
        <v>258</v>
      </c>
      <c r="H158" s="169">
        <v>35.07</v>
      </c>
      <c r="L158" s="166"/>
      <c r="M158" s="170"/>
      <c r="N158" s="171"/>
      <c r="O158" s="171"/>
      <c r="P158" s="171"/>
      <c r="Q158" s="171"/>
      <c r="R158" s="171"/>
      <c r="S158" s="171"/>
      <c r="T158" s="172"/>
      <c r="AT158" s="167" t="s">
        <v>133</v>
      </c>
      <c r="AU158" s="167" t="s">
        <v>83</v>
      </c>
      <c r="AV158" s="12" t="s">
        <v>83</v>
      </c>
      <c r="AW158" s="12" t="s">
        <v>36</v>
      </c>
      <c r="AX158" s="12" t="s">
        <v>73</v>
      </c>
      <c r="AY158" s="167" t="s">
        <v>124</v>
      </c>
    </row>
    <row r="159" spans="2:51" s="13" customFormat="1" ht="13.5">
      <c r="B159" s="173"/>
      <c r="D159" s="160" t="s">
        <v>133</v>
      </c>
      <c r="E159" s="174" t="s">
        <v>5</v>
      </c>
      <c r="F159" s="175" t="s">
        <v>140</v>
      </c>
      <c r="H159" s="176">
        <v>62.62</v>
      </c>
      <c r="L159" s="173"/>
      <c r="M159" s="177"/>
      <c r="N159" s="178"/>
      <c r="O159" s="178"/>
      <c r="P159" s="178"/>
      <c r="Q159" s="178"/>
      <c r="R159" s="178"/>
      <c r="S159" s="178"/>
      <c r="T159" s="179"/>
      <c r="AT159" s="174" t="s">
        <v>133</v>
      </c>
      <c r="AU159" s="174" t="s">
        <v>83</v>
      </c>
      <c r="AV159" s="13" t="s">
        <v>131</v>
      </c>
      <c r="AW159" s="13" t="s">
        <v>36</v>
      </c>
      <c r="AX159" s="13" t="s">
        <v>81</v>
      </c>
      <c r="AY159" s="174" t="s">
        <v>124</v>
      </c>
    </row>
    <row r="160" spans="2:65" s="1" customFormat="1" ht="14.45" customHeight="1">
      <c r="B160" s="147"/>
      <c r="C160" s="180" t="s">
        <v>259</v>
      </c>
      <c r="D160" s="180" t="s">
        <v>195</v>
      </c>
      <c r="E160" s="181" t="s">
        <v>260</v>
      </c>
      <c r="F160" s="182" t="s">
        <v>261</v>
      </c>
      <c r="G160" s="183" t="s">
        <v>190</v>
      </c>
      <c r="H160" s="184">
        <v>63.872</v>
      </c>
      <c r="I160" s="185"/>
      <c r="J160" s="185">
        <f>ROUND(I160*H160,2)</f>
        <v>0</v>
      </c>
      <c r="K160" s="182" t="s">
        <v>130</v>
      </c>
      <c r="L160" s="186"/>
      <c r="M160" s="187" t="s">
        <v>5</v>
      </c>
      <c r="N160" s="188" t="s">
        <v>44</v>
      </c>
      <c r="O160" s="156">
        <v>0</v>
      </c>
      <c r="P160" s="156">
        <f>O160*H160</f>
        <v>0</v>
      </c>
      <c r="Q160" s="156">
        <v>0.0003</v>
      </c>
      <c r="R160" s="156">
        <f>Q160*H160</f>
        <v>0.019161599999999997</v>
      </c>
      <c r="S160" s="156">
        <v>0</v>
      </c>
      <c r="T160" s="157">
        <f>S160*H160</f>
        <v>0</v>
      </c>
      <c r="AR160" s="23" t="s">
        <v>175</v>
      </c>
      <c r="AT160" s="23" t="s">
        <v>195</v>
      </c>
      <c r="AU160" s="23" t="s">
        <v>83</v>
      </c>
      <c r="AY160" s="23" t="s">
        <v>124</v>
      </c>
      <c r="BE160" s="158">
        <f>IF(N160="základní",J160,0)</f>
        <v>0</v>
      </c>
      <c r="BF160" s="158">
        <f>IF(N160="snížená",J160,0)</f>
        <v>0</v>
      </c>
      <c r="BG160" s="158">
        <f>IF(N160="zákl. přenesená",J160,0)</f>
        <v>0</v>
      </c>
      <c r="BH160" s="158">
        <f>IF(N160="sníž. přenesená",J160,0)</f>
        <v>0</v>
      </c>
      <c r="BI160" s="158">
        <f>IF(N160="nulová",J160,0)</f>
        <v>0</v>
      </c>
      <c r="BJ160" s="23" t="s">
        <v>81</v>
      </c>
      <c r="BK160" s="158">
        <f>ROUND(I160*H160,2)</f>
        <v>0</v>
      </c>
      <c r="BL160" s="23" t="s">
        <v>131</v>
      </c>
      <c r="BM160" s="23" t="s">
        <v>262</v>
      </c>
    </row>
    <row r="161" spans="2:51" s="12" customFormat="1" ht="13.5">
      <c r="B161" s="166"/>
      <c r="D161" s="160" t="s">
        <v>133</v>
      </c>
      <c r="E161" s="167" t="s">
        <v>5</v>
      </c>
      <c r="F161" s="168" t="s">
        <v>263</v>
      </c>
      <c r="H161" s="169">
        <v>63.872</v>
      </c>
      <c r="L161" s="166"/>
      <c r="M161" s="170"/>
      <c r="N161" s="171"/>
      <c r="O161" s="171"/>
      <c r="P161" s="171"/>
      <c r="Q161" s="171"/>
      <c r="R161" s="171"/>
      <c r="S161" s="171"/>
      <c r="T161" s="172"/>
      <c r="AT161" s="167" t="s">
        <v>133</v>
      </c>
      <c r="AU161" s="167" t="s">
        <v>83</v>
      </c>
      <c r="AV161" s="12" t="s">
        <v>83</v>
      </c>
      <c r="AW161" s="12" t="s">
        <v>36</v>
      </c>
      <c r="AX161" s="12" t="s">
        <v>81</v>
      </c>
      <c r="AY161" s="167" t="s">
        <v>124</v>
      </c>
    </row>
    <row r="162" spans="2:65" s="1" customFormat="1" ht="45.6" customHeight="1">
      <c r="B162" s="147"/>
      <c r="C162" s="148" t="s">
        <v>264</v>
      </c>
      <c r="D162" s="148" t="s">
        <v>126</v>
      </c>
      <c r="E162" s="149" t="s">
        <v>265</v>
      </c>
      <c r="F162" s="150" t="s">
        <v>266</v>
      </c>
      <c r="G162" s="151" t="s">
        <v>267</v>
      </c>
      <c r="H162" s="152">
        <v>47.15</v>
      </c>
      <c r="I162" s="153"/>
      <c r="J162" s="153">
        <f>ROUND(I162*H162,2)</f>
        <v>0</v>
      </c>
      <c r="K162" s="150" t="s">
        <v>130</v>
      </c>
      <c r="L162" s="37"/>
      <c r="M162" s="154" t="s">
        <v>5</v>
      </c>
      <c r="N162" s="155" t="s">
        <v>44</v>
      </c>
      <c r="O162" s="156">
        <v>0.19</v>
      </c>
      <c r="P162" s="156">
        <f>O162*H162</f>
        <v>8.958499999999999</v>
      </c>
      <c r="Q162" s="156">
        <v>0.24184</v>
      </c>
      <c r="R162" s="156">
        <f>Q162*H162</f>
        <v>11.402756</v>
      </c>
      <c r="S162" s="156">
        <v>0</v>
      </c>
      <c r="T162" s="157">
        <f>S162*H162</f>
        <v>0</v>
      </c>
      <c r="AR162" s="23" t="s">
        <v>131</v>
      </c>
      <c r="AT162" s="23" t="s">
        <v>126</v>
      </c>
      <c r="AU162" s="23" t="s">
        <v>83</v>
      </c>
      <c r="AY162" s="23" t="s">
        <v>124</v>
      </c>
      <c r="BE162" s="158">
        <f>IF(N162="základní",J162,0)</f>
        <v>0</v>
      </c>
      <c r="BF162" s="158">
        <f>IF(N162="snížená",J162,0)</f>
        <v>0</v>
      </c>
      <c r="BG162" s="158">
        <f>IF(N162="zákl. přenesená",J162,0)</f>
        <v>0</v>
      </c>
      <c r="BH162" s="158">
        <f>IF(N162="sníž. přenesená",J162,0)</f>
        <v>0</v>
      </c>
      <c r="BI162" s="158">
        <f>IF(N162="nulová",J162,0)</f>
        <v>0</v>
      </c>
      <c r="BJ162" s="23" t="s">
        <v>81</v>
      </c>
      <c r="BK162" s="158">
        <f>ROUND(I162*H162,2)</f>
        <v>0</v>
      </c>
      <c r="BL162" s="23" t="s">
        <v>131</v>
      </c>
      <c r="BM162" s="23" t="s">
        <v>268</v>
      </c>
    </row>
    <row r="163" spans="2:51" s="12" customFormat="1" ht="13.5">
      <c r="B163" s="166"/>
      <c r="D163" s="160" t="s">
        <v>133</v>
      </c>
      <c r="E163" s="167" t="s">
        <v>5</v>
      </c>
      <c r="F163" s="168" t="s">
        <v>269</v>
      </c>
      <c r="H163" s="169">
        <v>47.15</v>
      </c>
      <c r="L163" s="166"/>
      <c r="M163" s="170"/>
      <c r="N163" s="171"/>
      <c r="O163" s="171"/>
      <c r="P163" s="171"/>
      <c r="Q163" s="171"/>
      <c r="R163" s="171"/>
      <c r="S163" s="171"/>
      <c r="T163" s="172"/>
      <c r="AT163" s="167" t="s">
        <v>133</v>
      </c>
      <c r="AU163" s="167" t="s">
        <v>83</v>
      </c>
      <c r="AV163" s="12" t="s">
        <v>83</v>
      </c>
      <c r="AW163" s="12" t="s">
        <v>36</v>
      </c>
      <c r="AX163" s="12" t="s">
        <v>81</v>
      </c>
      <c r="AY163" s="167" t="s">
        <v>124</v>
      </c>
    </row>
    <row r="164" spans="2:65" s="1" customFormat="1" ht="45.6" customHeight="1">
      <c r="B164" s="147"/>
      <c r="C164" s="148" t="s">
        <v>270</v>
      </c>
      <c r="D164" s="148" t="s">
        <v>126</v>
      </c>
      <c r="E164" s="149" t="s">
        <v>271</v>
      </c>
      <c r="F164" s="150" t="s">
        <v>272</v>
      </c>
      <c r="G164" s="151" t="s">
        <v>267</v>
      </c>
      <c r="H164" s="152">
        <v>25.8</v>
      </c>
      <c r="I164" s="153"/>
      <c r="J164" s="153">
        <f>ROUND(I164*H164,2)</f>
        <v>0</v>
      </c>
      <c r="K164" s="150" t="s">
        <v>130</v>
      </c>
      <c r="L164" s="37"/>
      <c r="M164" s="154" t="s">
        <v>5</v>
      </c>
      <c r="N164" s="155" t="s">
        <v>44</v>
      </c>
      <c r="O164" s="156">
        <v>0.228</v>
      </c>
      <c r="P164" s="156">
        <f>O164*H164</f>
        <v>5.8824000000000005</v>
      </c>
      <c r="Q164" s="156">
        <v>0.2585</v>
      </c>
      <c r="R164" s="156">
        <f>Q164*H164</f>
        <v>6.669300000000001</v>
      </c>
      <c r="S164" s="156">
        <v>0</v>
      </c>
      <c r="T164" s="157">
        <f>S164*H164</f>
        <v>0</v>
      </c>
      <c r="AR164" s="23" t="s">
        <v>131</v>
      </c>
      <c r="AT164" s="23" t="s">
        <v>126</v>
      </c>
      <c r="AU164" s="23" t="s">
        <v>83</v>
      </c>
      <c r="AY164" s="23" t="s">
        <v>124</v>
      </c>
      <c r="BE164" s="158">
        <f>IF(N164="základní",J164,0)</f>
        <v>0</v>
      </c>
      <c r="BF164" s="158">
        <f>IF(N164="snížená",J164,0)</f>
        <v>0</v>
      </c>
      <c r="BG164" s="158">
        <f>IF(N164="zákl. přenesená",J164,0)</f>
        <v>0</v>
      </c>
      <c r="BH164" s="158">
        <f>IF(N164="sníž. přenesená",J164,0)</f>
        <v>0</v>
      </c>
      <c r="BI164" s="158">
        <f>IF(N164="nulová",J164,0)</f>
        <v>0</v>
      </c>
      <c r="BJ164" s="23" t="s">
        <v>81</v>
      </c>
      <c r="BK164" s="158">
        <f>ROUND(I164*H164,2)</f>
        <v>0</v>
      </c>
      <c r="BL164" s="23" t="s">
        <v>131</v>
      </c>
      <c r="BM164" s="23" t="s">
        <v>273</v>
      </c>
    </row>
    <row r="165" spans="2:51" s="12" customFormat="1" ht="13.5">
      <c r="B165" s="166"/>
      <c r="D165" s="160" t="s">
        <v>133</v>
      </c>
      <c r="E165" s="167" t="s">
        <v>5</v>
      </c>
      <c r="F165" s="168" t="s">
        <v>274</v>
      </c>
      <c r="H165" s="169">
        <v>25.8</v>
      </c>
      <c r="L165" s="166"/>
      <c r="M165" s="170"/>
      <c r="N165" s="171"/>
      <c r="O165" s="171"/>
      <c r="P165" s="171"/>
      <c r="Q165" s="171"/>
      <c r="R165" s="171"/>
      <c r="S165" s="171"/>
      <c r="T165" s="172"/>
      <c r="AT165" s="167" t="s">
        <v>133</v>
      </c>
      <c r="AU165" s="167" t="s">
        <v>83</v>
      </c>
      <c r="AV165" s="12" t="s">
        <v>83</v>
      </c>
      <c r="AW165" s="12" t="s">
        <v>36</v>
      </c>
      <c r="AX165" s="12" t="s">
        <v>81</v>
      </c>
      <c r="AY165" s="167" t="s">
        <v>124</v>
      </c>
    </row>
    <row r="166" spans="2:65" s="1" customFormat="1" ht="14.45" customHeight="1">
      <c r="B166" s="147"/>
      <c r="C166" s="180" t="s">
        <v>275</v>
      </c>
      <c r="D166" s="180" t="s">
        <v>195</v>
      </c>
      <c r="E166" s="181" t="s">
        <v>276</v>
      </c>
      <c r="F166" s="182" t="s">
        <v>277</v>
      </c>
      <c r="G166" s="183" t="s">
        <v>219</v>
      </c>
      <c r="H166" s="184">
        <v>5</v>
      </c>
      <c r="I166" s="185"/>
      <c r="J166" s="185">
        <f>ROUND(I166*H166,2)</f>
        <v>0</v>
      </c>
      <c r="K166" s="182" t="s">
        <v>130</v>
      </c>
      <c r="L166" s="186"/>
      <c r="M166" s="187" t="s">
        <v>5</v>
      </c>
      <c r="N166" s="188" t="s">
        <v>44</v>
      </c>
      <c r="O166" s="156">
        <v>0</v>
      </c>
      <c r="P166" s="156">
        <f>O166*H166</f>
        <v>0</v>
      </c>
      <c r="Q166" s="156">
        <v>0.0019</v>
      </c>
      <c r="R166" s="156">
        <f>Q166*H166</f>
        <v>0.0095</v>
      </c>
      <c r="S166" s="156">
        <v>0</v>
      </c>
      <c r="T166" s="157">
        <f>S166*H166</f>
        <v>0</v>
      </c>
      <c r="AR166" s="23" t="s">
        <v>175</v>
      </c>
      <c r="AT166" s="23" t="s">
        <v>195</v>
      </c>
      <c r="AU166" s="23" t="s">
        <v>83</v>
      </c>
      <c r="AY166" s="23" t="s">
        <v>124</v>
      </c>
      <c r="BE166" s="158">
        <f>IF(N166="základní",J166,0)</f>
        <v>0</v>
      </c>
      <c r="BF166" s="158">
        <f>IF(N166="snížená",J166,0)</f>
        <v>0</v>
      </c>
      <c r="BG166" s="158">
        <f>IF(N166="zákl. přenesená",J166,0)</f>
        <v>0</v>
      </c>
      <c r="BH166" s="158">
        <f>IF(N166="sníž. přenesená",J166,0)</f>
        <v>0</v>
      </c>
      <c r="BI166" s="158">
        <f>IF(N166="nulová",J166,0)</f>
        <v>0</v>
      </c>
      <c r="BJ166" s="23" t="s">
        <v>81</v>
      </c>
      <c r="BK166" s="158">
        <f>ROUND(I166*H166,2)</f>
        <v>0</v>
      </c>
      <c r="BL166" s="23" t="s">
        <v>131</v>
      </c>
      <c r="BM166" s="23" t="s">
        <v>278</v>
      </c>
    </row>
    <row r="167" spans="2:51" s="12" customFormat="1" ht="13.5">
      <c r="B167" s="166"/>
      <c r="D167" s="160" t="s">
        <v>133</v>
      </c>
      <c r="E167" s="167" t="s">
        <v>5</v>
      </c>
      <c r="F167" s="168" t="s">
        <v>158</v>
      </c>
      <c r="H167" s="169">
        <v>5</v>
      </c>
      <c r="L167" s="166"/>
      <c r="M167" s="170"/>
      <c r="N167" s="171"/>
      <c r="O167" s="171"/>
      <c r="P167" s="171"/>
      <c r="Q167" s="171"/>
      <c r="R167" s="171"/>
      <c r="S167" s="171"/>
      <c r="T167" s="172"/>
      <c r="AT167" s="167" t="s">
        <v>133</v>
      </c>
      <c r="AU167" s="167" t="s">
        <v>83</v>
      </c>
      <c r="AV167" s="12" t="s">
        <v>83</v>
      </c>
      <c r="AW167" s="12" t="s">
        <v>36</v>
      </c>
      <c r="AX167" s="12" t="s">
        <v>81</v>
      </c>
      <c r="AY167" s="167" t="s">
        <v>124</v>
      </c>
    </row>
    <row r="168" spans="2:65" s="1" customFormat="1" ht="14.45" customHeight="1">
      <c r="B168" s="147"/>
      <c r="C168" s="180" t="s">
        <v>279</v>
      </c>
      <c r="D168" s="180" t="s">
        <v>195</v>
      </c>
      <c r="E168" s="181" t="s">
        <v>280</v>
      </c>
      <c r="F168" s="182" t="s">
        <v>281</v>
      </c>
      <c r="G168" s="183" t="s">
        <v>219</v>
      </c>
      <c r="H168" s="184">
        <v>4</v>
      </c>
      <c r="I168" s="185"/>
      <c r="J168" s="185">
        <f>ROUND(I168*H168,2)</f>
        <v>0</v>
      </c>
      <c r="K168" s="182" t="s">
        <v>130</v>
      </c>
      <c r="L168" s="186"/>
      <c r="M168" s="187" t="s">
        <v>5</v>
      </c>
      <c r="N168" s="188" t="s">
        <v>44</v>
      </c>
      <c r="O168" s="156">
        <v>0</v>
      </c>
      <c r="P168" s="156">
        <f>O168*H168</f>
        <v>0</v>
      </c>
      <c r="Q168" s="156">
        <v>0.00083</v>
      </c>
      <c r="R168" s="156">
        <f>Q168*H168</f>
        <v>0.00332</v>
      </c>
      <c r="S168" s="156">
        <v>0</v>
      </c>
      <c r="T168" s="157">
        <f>S168*H168</f>
        <v>0</v>
      </c>
      <c r="AR168" s="23" t="s">
        <v>175</v>
      </c>
      <c r="AT168" s="23" t="s">
        <v>195</v>
      </c>
      <c r="AU168" s="23" t="s">
        <v>83</v>
      </c>
      <c r="AY168" s="23" t="s">
        <v>124</v>
      </c>
      <c r="BE168" s="158">
        <f>IF(N168="základní",J168,0)</f>
        <v>0</v>
      </c>
      <c r="BF168" s="158">
        <f>IF(N168="snížená",J168,0)</f>
        <v>0</v>
      </c>
      <c r="BG168" s="158">
        <f>IF(N168="zákl. přenesená",J168,0)</f>
        <v>0</v>
      </c>
      <c r="BH168" s="158">
        <f>IF(N168="sníž. přenesená",J168,0)</f>
        <v>0</v>
      </c>
      <c r="BI168" s="158">
        <f>IF(N168="nulová",J168,0)</f>
        <v>0</v>
      </c>
      <c r="BJ168" s="23" t="s">
        <v>81</v>
      </c>
      <c r="BK168" s="158">
        <f>ROUND(I168*H168,2)</f>
        <v>0</v>
      </c>
      <c r="BL168" s="23" t="s">
        <v>131</v>
      </c>
      <c r="BM168" s="23" t="s">
        <v>282</v>
      </c>
    </row>
    <row r="169" spans="2:51" s="12" customFormat="1" ht="13.5">
      <c r="B169" s="166"/>
      <c r="D169" s="160" t="s">
        <v>133</v>
      </c>
      <c r="E169" s="167" t="s">
        <v>5</v>
      </c>
      <c r="F169" s="168" t="s">
        <v>131</v>
      </c>
      <c r="H169" s="169">
        <v>4</v>
      </c>
      <c r="L169" s="166"/>
      <c r="M169" s="170"/>
      <c r="N169" s="171"/>
      <c r="O169" s="171"/>
      <c r="P169" s="171"/>
      <c r="Q169" s="171"/>
      <c r="R169" s="171"/>
      <c r="S169" s="171"/>
      <c r="T169" s="172"/>
      <c r="AT169" s="167" t="s">
        <v>133</v>
      </c>
      <c r="AU169" s="167" t="s">
        <v>83</v>
      </c>
      <c r="AV169" s="12" t="s">
        <v>83</v>
      </c>
      <c r="AW169" s="12" t="s">
        <v>36</v>
      </c>
      <c r="AX169" s="12" t="s">
        <v>81</v>
      </c>
      <c r="AY169" s="167" t="s">
        <v>124</v>
      </c>
    </row>
    <row r="170" spans="2:65" s="1" customFormat="1" ht="14.45" customHeight="1">
      <c r="B170" s="147"/>
      <c r="C170" s="180" t="s">
        <v>283</v>
      </c>
      <c r="D170" s="180" t="s">
        <v>195</v>
      </c>
      <c r="E170" s="181" t="s">
        <v>284</v>
      </c>
      <c r="F170" s="182" t="s">
        <v>285</v>
      </c>
      <c r="G170" s="183" t="s">
        <v>219</v>
      </c>
      <c r="H170" s="184">
        <v>1</v>
      </c>
      <c r="I170" s="185"/>
      <c r="J170" s="185">
        <f>ROUND(I170*H170,2)</f>
        <v>0</v>
      </c>
      <c r="K170" s="182" t="s">
        <v>130</v>
      </c>
      <c r="L170" s="186"/>
      <c r="M170" s="187" t="s">
        <v>5</v>
      </c>
      <c r="N170" s="188" t="s">
        <v>44</v>
      </c>
      <c r="O170" s="156">
        <v>0</v>
      </c>
      <c r="P170" s="156">
        <f>O170*H170</f>
        <v>0</v>
      </c>
      <c r="Q170" s="156">
        <v>0.0007</v>
      </c>
      <c r="R170" s="156">
        <f>Q170*H170</f>
        <v>0.0007</v>
      </c>
      <c r="S170" s="156">
        <v>0</v>
      </c>
      <c r="T170" s="157">
        <f>S170*H170</f>
        <v>0</v>
      </c>
      <c r="AR170" s="23" t="s">
        <v>175</v>
      </c>
      <c r="AT170" s="23" t="s">
        <v>195</v>
      </c>
      <c r="AU170" s="23" t="s">
        <v>83</v>
      </c>
      <c r="AY170" s="23" t="s">
        <v>124</v>
      </c>
      <c r="BE170" s="158">
        <f>IF(N170="základní",J170,0)</f>
        <v>0</v>
      </c>
      <c r="BF170" s="158">
        <f>IF(N170="snížená",J170,0)</f>
        <v>0</v>
      </c>
      <c r="BG170" s="158">
        <f>IF(N170="zákl. přenesená",J170,0)</f>
        <v>0</v>
      </c>
      <c r="BH170" s="158">
        <f>IF(N170="sníž. přenesená",J170,0)</f>
        <v>0</v>
      </c>
      <c r="BI170" s="158">
        <f>IF(N170="nulová",J170,0)</f>
        <v>0</v>
      </c>
      <c r="BJ170" s="23" t="s">
        <v>81</v>
      </c>
      <c r="BK170" s="158">
        <f>ROUND(I170*H170,2)</f>
        <v>0</v>
      </c>
      <c r="BL170" s="23" t="s">
        <v>131</v>
      </c>
      <c r="BM170" s="23" t="s">
        <v>286</v>
      </c>
    </row>
    <row r="171" spans="2:51" s="12" customFormat="1" ht="13.5">
      <c r="B171" s="166"/>
      <c r="D171" s="160" t="s">
        <v>133</v>
      </c>
      <c r="E171" s="167" t="s">
        <v>5</v>
      </c>
      <c r="F171" s="168" t="s">
        <v>81</v>
      </c>
      <c r="H171" s="169">
        <v>1</v>
      </c>
      <c r="L171" s="166"/>
      <c r="M171" s="170"/>
      <c r="N171" s="171"/>
      <c r="O171" s="171"/>
      <c r="P171" s="171"/>
      <c r="Q171" s="171"/>
      <c r="R171" s="171"/>
      <c r="S171" s="171"/>
      <c r="T171" s="172"/>
      <c r="AT171" s="167" t="s">
        <v>133</v>
      </c>
      <c r="AU171" s="167" t="s">
        <v>83</v>
      </c>
      <c r="AV171" s="12" t="s">
        <v>83</v>
      </c>
      <c r="AW171" s="12" t="s">
        <v>36</v>
      </c>
      <c r="AX171" s="12" t="s">
        <v>81</v>
      </c>
      <c r="AY171" s="167" t="s">
        <v>124</v>
      </c>
    </row>
    <row r="172" spans="2:65" s="1" customFormat="1" ht="34.15" customHeight="1">
      <c r="B172" s="147"/>
      <c r="C172" s="148" t="s">
        <v>287</v>
      </c>
      <c r="D172" s="148" t="s">
        <v>126</v>
      </c>
      <c r="E172" s="149" t="s">
        <v>288</v>
      </c>
      <c r="F172" s="150" t="s">
        <v>289</v>
      </c>
      <c r="G172" s="151" t="s">
        <v>190</v>
      </c>
      <c r="H172" s="152">
        <v>137.4</v>
      </c>
      <c r="I172" s="153"/>
      <c r="J172" s="153">
        <f>ROUND(I172*H172,2)</f>
        <v>0</v>
      </c>
      <c r="K172" s="150" t="s">
        <v>130</v>
      </c>
      <c r="L172" s="37"/>
      <c r="M172" s="154" t="s">
        <v>5</v>
      </c>
      <c r="N172" s="155" t="s">
        <v>44</v>
      </c>
      <c r="O172" s="156">
        <v>0.065</v>
      </c>
      <c r="P172" s="156">
        <f>O172*H172</f>
        <v>8.931000000000001</v>
      </c>
      <c r="Q172" s="156">
        <v>0.00022</v>
      </c>
      <c r="R172" s="156">
        <f>Q172*H172</f>
        <v>0.030228</v>
      </c>
      <c r="S172" s="156">
        <v>0</v>
      </c>
      <c r="T172" s="157">
        <f>S172*H172</f>
        <v>0</v>
      </c>
      <c r="AR172" s="23" t="s">
        <v>131</v>
      </c>
      <c r="AT172" s="23" t="s">
        <v>126</v>
      </c>
      <c r="AU172" s="23" t="s">
        <v>83</v>
      </c>
      <c r="AY172" s="23" t="s">
        <v>124</v>
      </c>
      <c r="BE172" s="158">
        <f>IF(N172="základní",J172,0)</f>
        <v>0</v>
      </c>
      <c r="BF172" s="158">
        <f>IF(N172="snížená",J172,0)</f>
        <v>0</v>
      </c>
      <c r="BG172" s="158">
        <f>IF(N172="zákl. přenesená",J172,0)</f>
        <v>0</v>
      </c>
      <c r="BH172" s="158">
        <f>IF(N172="sníž. přenesená",J172,0)</f>
        <v>0</v>
      </c>
      <c r="BI172" s="158">
        <f>IF(N172="nulová",J172,0)</f>
        <v>0</v>
      </c>
      <c r="BJ172" s="23" t="s">
        <v>81</v>
      </c>
      <c r="BK172" s="158">
        <f>ROUND(I172*H172,2)</f>
        <v>0</v>
      </c>
      <c r="BL172" s="23" t="s">
        <v>131</v>
      </c>
      <c r="BM172" s="23" t="s">
        <v>290</v>
      </c>
    </row>
    <row r="173" spans="2:51" s="12" customFormat="1" ht="13.5">
      <c r="B173" s="166"/>
      <c r="D173" s="160" t="s">
        <v>133</v>
      </c>
      <c r="E173" s="167" t="s">
        <v>5</v>
      </c>
      <c r="F173" s="168" t="s">
        <v>216</v>
      </c>
      <c r="H173" s="169">
        <v>137.4</v>
      </c>
      <c r="L173" s="166"/>
      <c r="M173" s="170"/>
      <c r="N173" s="171"/>
      <c r="O173" s="171"/>
      <c r="P173" s="171"/>
      <c r="Q173" s="171"/>
      <c r="R173" s="171"/>
      <c r="S173" s="171"/>
      <c r="T173" s="172"/>
      <c r="AT173" s="167" t="s">
        <v>133</v>
      </c>
      <c r="AU173" s="167" t="s">
        <v>83</v>
      </c>
      <c r="AV173" s="12" t="s">
        <v>83</v>
      </c>
      <c r="AW173" s="12" t="s">
        <v>36</v>
      </c>
      <c r="AX173" s="12" t="s">
        <v>81</v>
      </c>
      <c r="AY173" s="167" t="s">
        <v>124</v>
      </c>
    </row>
    <row r="174" spans="2:65" s="1" customFormat="1" ht="14.45" customHeight="1">
      <c r="B174" s="147"/>
      <c r="C174" s="180" t="s">
        <v>291</v>
      </c>
      <c r="D174" s="180" t="s">
        <v>195</v>
      </c>
      <c r="E174" s="181" t="s">
        <v>260</v>
      </c>
      <c r="F174" s="182" t="s">
        <v>261</v>
      </c>
      <c r="G174" s="183" t="s">
        <v>190</v>
      </c>
      <c r="H174" s="184">
        <v>158.01</v>
      </c>
      <c r="I174" s="185"/>
      <c r="J174" s="185">
        <f>ROUND(I174*H174,2)</f>
        <v>0</v>
      </c>
      <c r="K174" s="182" t="s">
        <v>130</v>
      </c>
      <c r="L174" s="186"/>
      <c r="M174" s="187" t="s">
        <v>5</v>
      </c>
      <c r="N174" s="188" t="s">
        <v>44</v>
      </c>
      <c r="O174" s="156">
        <v>0</v>
      </c>
      <c r="P174" s="156">
        <f>O174*H174</f>
        <v>0</v>
      </c>
      <c r="Q174" s="156">
        <v>0.0003</v>
      </c>
      <c r="R174" s="156">
        <f>Q174*H174</f>
        <v>0.047402999999999994</v>
      </c>
      <c r="S174" s="156">
        <v>0</v>
      </c>
      <c r="T174" s="157">
        <f>S174*H174</f>
        <v>0</v>
      </c>
      <c r="AR174" s="23" t="s">
        <v>175</v>
      </c>
      <c r="AT174" s="23" t="s">
        <v>195</v>
      </c>
      <c r="AU174" s="23" t="s">
        <v>83</v>
      </c>
      <c r="AY174" s="23" t="s">
        <v>124</v>
      </c>
      <c r="BE174" s="158">
        <f>IF(N174="základní",J174,0)</f>
        <v>0</v>
      </c>
      <c r="BF174" s="158">
        <f>IF(N174="snížená",J174,0)</f>
        <v>0</v>
      </c>
      <c r="BG174" s="158">
        <f>IF(N174="zákl. přenesená",J174,0)</f>
        <v>0</v>
      </c>
      <c r="BH174" s="158">
        <f>IF(N174="sníž. přenesená",J174,0)</f>
        <v>0</v>
      </c>
      <c r="BI174" s="158">
        <f>IF(N174="nulová",J174,0)</f>
        <v>0</v>
      </c>
      <c r="BJ174" s="23" t="s">
        <v>81</v>
      </c>
      <c r="BK174" s="158">
        <f>ROUND(I174*H174,2)</f>
        <v>0</v>
      </c>
      <c r="BL174" s="23" t="s">
        <v>131</v>
      </c>
      <c r="BM174" s="23" t="s">
        <v>292</v>
      </c>
    </row>
    <row r="175" spans="2:51" s="12" customFormat="1" ht="13.5">
      <c r="B175" s="166"/>
      <c r="D175" s="160" t="s">
        <v>133</v>
      </c>
      <c r="E175" s="167" t="s">
        <v>5</v>
      </c>
      <c r="F175" s="168" t="s">
        <v>293</v>
      </c>
      <c r="H175" s="169">
        <v>158.01</v>
      </c>
      <c r="L175" s="166"/>
      <c r="M175" s="170"/>
      <c r="N175" s="171"/>
      <c r="O175" s="171"/>
      <c r="P175" s="171"/>
      <c r="Q175" s="171"/>
      <c r="R175" s="171"/>
      <c r="S175" s="171"/>
      <c r="T175" s="172"/>
      <c r="AT175" s="167" t="s">
        <v>133</v>
      </c>
      <c r="AU175" s="167" t="s">
        <v>83</v>
      </c>
      <c r="AV175" s="12" t="s">
        <v>83</v>
      </c>
      <c r="AW175" s="12" t="s">
        <v>36</v>
      </c>
      <c r="AX175" s="12" t="s">
        <v>81</v>
      </c>
      <c r="AY175" s="167" t="s">
        <v>124</v>
      </c>
    </row>
    <row r="176" spans="2:65" s="1" customFormat="1" ht="22.9" customHeight="1">
      <c r="B176" s="147"/>
      <c r="C176" s="148" t="s">
        <v>294</v>
      </c>
      <c r="D176" s="148" t="s">
        <v>126</v>
      </c>
      <c r="E176" s="149" t="s">
        <v>295</v>
      </c>
      <c r="F176" s="150" t="s">
        <v>296</v>
      </c>
      <c r="G176" s="151" t="s">
        <v>129</v>
      </c>
      <c r="H176" s="152">
        <v>1.123</v>
      </c>
      <c r="I176" s="153"/>
      <c r="J176" s="153">
        <f>ROUND(I176*H176,2)</f>
        <v>0</v>
      </c>
      <c r="K176" s="150" t="s">
        <v>130</v>
      </c>
      <c r="L176" s="37"/>
      <c r="M176" s="154" t="s">
        <v>5</v>
      </c>
      <c r="N176" s="155" t="s">
        <v>44</v>
      </c>
      <c r="O176" s="156">
        <v>1.025</v>
      </c>
      <c r="P176" s="156">
        <f>O176*H176</f>
        <v>1.1510749999999998</v>
      </c>
      <c r="Q176" s="156">
        <v>2.16</v>
      </c>
      <c r="R176" s="156">
        <f>Q176*H176</f>
        <v>2.4256800000000003</v>
      </c>
      <c r="S176" s="156">
        <v>0</v>
      </c>
      <c r="T176" s="157">
        <f>S176*H176</f>
        <v>0</v>
      </c>
      <c r="AR176" s="23" t="s">
        <v>131</v>
      </c>
      <c r="AT176" s="23" t="s">
        <v>126</v>
      </c>
      <c r="AU176" s="23" t="s">
        <v>83</v>
      </c>
      <c r="AY176" s="23" t="s">
        <v>124</v>
      </c>
      <c r="BE176" s="158">
        <f>IF(N176="základní",J176,0)</f>
        <v>0</v>
      </c>
      <c r="BF176" s="158">
        <f>IF(N176="snížená",J176,0)</f>
        <v>0</v>
      </c>
      <c r="BG176" s="158">
        <f>IF(N176="zákl. přenesená",J176,0)</f>
        <v>0</v>
      </c>
      <c r="BH176" s="158">
        <f>IF(N176="sníž. přenesená",J176,0)</f>
        <v>0</v>
      </c>
      <c r="BI176" s="158">
        <f>IF(N176="nulová",J176,0)</f>
        <v>0</v>
      </c>
      <c r="BJ176" s="23" t="s">
        <v>81</v>
      </c>
      <c r="BK176" s="158">
        <f>ROUND(I176*H176,2)</f>
        <v>0</v>
      </c>
      <c r="BL176" s="23" t="s">
        <v>131</v>
      </c>
      <c r="BM176" s="23" t="s">
        <v>297</v>
      </c>
    </row>
    <row r="177" spans="2:51" s="12" customFormat="1" ht="13.5">
      <c r="B177" s="166"/>
      <c r="D177" s="160" t="s">
        <v>133</v>
      </c>
      <c r="E177" s="167" t="s">
        <v>5</v>
      </c>
      <c r="F177" s="168" t="s">
        <v>298</v>
      </c>
      <c r="H177" s="169">
        <v>1.123</v>
      </c>
      <c r="L177" s="166"/>
      <c r="M177" s="170"/>
      <c r="N177" s="171"/>
      <c r="O177" s="171"/>
      <c r="P177" s="171"/>
      <c r="Q177" s="171"/>
      <c r="R177" s="171"/>
      <c r="S177" s="171"/>
      <c r="T177" s="172"/>
      <c r="AT177" s="167" t="s">
        <v>133</v>
      </c>
      <c r="AU177" s="167" t="s">
        <v>83</v>
      </c>
      <c r="AV177" s="12" t="s">
        <v>83</v>
      </c>
      <c r="AW177" s="12" t="s">
        <v>36</v>
      </c>
      <c r="AX177" s="12" t="s">
        <v>81</v>
      </c>
      <c r="AY177" s="167" t="s">
        <v>124</v>
      </c>
    </row>
    <row r="178" spans="2:65" s="1" customFormat="1" ht="22.9" customHeight="1">
      <c r="B178" s="147"/>
      <c r="C178" s="148" t="s">
        <v>299</v>
      </c>
      <c r="D178" s="148" t="s">
        <v>126</v>
      </c>
      <c r="E178" s="149" t="s">
        <v>300</v>
      </c>
      <c r="F178" s="150" t="s">
        <v>301</v>
      </c>
      <c r="G178" s="151" t="s">
        <v>129</v>
      </c>
      <c r="H178" s="152">
        <v>9.546</v>
      </c>
      <c r="I178" s="153"/>
      <c r="J178" s="153">
        <f>ROUND(I178*H178,2)</f>
        <v>0</v>
      </c>
      <c r="K178" s="150" t="s">
        <v>130</v>
      </c>
      <c r="L178" s="37"/>
      <c r="M178" s="154" t="s">
        <v>5</v>
      </c>
      <c r="N178" s="155" t="s">
        <v>44</v>
      </c>
      <c r="O178" s="156">
        <v>0.584</v>
      </c>
      <c r="P178" s="156">
        <f>O178*H178</f>
        <v>5.574863999999999</v>
      </c>
      <c r="Q178" s="156">
        <v>2.25634</v>
      </c>
      <c r="R178" s="156">
        <f>Q178*H178</f>
        <v>21.539021639999998</v>
      </c>
      <c r="S178" s="156">
        <v>0</v>
      </c>
      <c r="T178" s="157">
        <f>S178*H178</f>
        <v>0</v>
      </c>
      <c r="AR178" s="23" t="s">
        <v>131</v>
      </c>
      <c r="AT178" s="23" t="s">
        <v>126</v>
      </c>
      <c r="AU178" s="23" t="s">
        <v>83</v>
      </c>
      <c r="AY178" s="23" t="s">
        <v>124</v>
      </c>
      <c r="BE178" s="158">
        <f>IF(N178="základní",J178,0)</f>
        <v>0</v>
      </c>
      <c r="BF178" s="158">
        <f>IF(N178="snížená",J178,0)</f>
        <v>0</v>
      </c>
      <c r="BG178" s="158">
        <f>IF(N178="zákl. přenesená",J178,0)</f>
        <v>0</v>
      </c>
      <c r="BH178" s="158">
        <f>IF(N178="sníž. přenesená",J178,0)</f>
        <v>0</v>
      </c>
      <c r="BI178" s="158">
        <f>IF(N178="nulová",J178,0)</f>
        <v>0</v>
      </c>
      <c r="BJ178" s="23" t="s">
        <v>81</v>
      </c>
      <c r="BK178" s="158">
        <f>ROUND(I178*H178,2)</f>
        <v>0</v>
      </c>
      <c r="BL178" s="23" t="s">
        <v>131</v>
      </c>
      <c r="BM178" s="23" t="s">
        <v>302</v>
      </c>
    </row>
    <row r="179" spans="2:51" s="12" customFormat="1" ht="13.5">
      <c r="B179" s="166"/>
      <c r="D179" s="160" t="s">
        <v>133</v>
      </c>
      <c r="E179" s="167" t="s">
        <v>5</v>
      </c>
      <c r="F179" s="168" t="s">
        <v>303</v>
      </c>
      <c r="H179" s="169">
        <v>9.546</v>
      </c>
      <c r="L179" s="166"/>
      <c r="M179" s="170"/>
      <c r="N179" s="171"/>
      <c r="O179" s="171"/>
      <c r="P179" s="171"/>
      <c r="Q179" s="171"/>
      <c r="R179" s="171"/>
      <c r="S179" s="171"/>
      <c r="T179" s="172"/>
      <c r="AT179" s="167" t="s">
        <v>133</v>
      </c>
      <c r="AU179" s="167" t="s">
        <v>83</v>
      </c>
      <c r="AV179" s="12" t="s">
        <v>83</v>
      </c>
      <c r="AW179" s="12" t="s">
        <v>36</v>
      </c>
      <c r="AX179" s="12" t="s">
        <v>81</v>
      </c>
      <c r="AY179" s="167" t="s">
        <v>124</v>
      </c>
    </row>
    <row r="180" spans="2:65" s="1" customFormat="1" ht="14.45" customHeight="1">
      <c r="B180" s="147"/>
      <c r="C180" s="148" t="s">
        <v>304</v>
      </c>
      <c r="D180" s="148" t="s">
        <v>126</v>
      </c>
      <c r="E180" s="149" t="s">
        <v>305</v>
      </c>
      <c r="F180" s="150" t="s">
        <v>306</v>
      </c>
      <c r="G180" s="151" t="s">
        <v>190</v>
      </c>
      <c r="H180" s="152">
        <v>26.88</v>
      </c>
      <c r="I180" s="153"/>
      <c r="J180" s="153">
        <f>ROUND(I180*H180,2)</f>
        <v>0</v>
      </c>
      <c r="K180" s="150" t="s">
        <v>130</v>
      </c>
      <c r="L180" s="37"/>
      <c r="M180" s="154" t="s">
        <v>5</v>
      </c>
      <c r="N180" s="155" t="s">
        <v>44</v>
      </c>
      <c r="O180" s="156">
        <v>0.274</v>
      </c>
      <c r="P180" s="156">
        <f>O180*H180</f>
        <v>7.36512</v>
      </c>
      <c r="Q180" s="156">
        <v>0.00264</v>
      </c>
      <c r="R180" s="156">
        <f>Q180*H180</f>
        <v>0.07096319999999999</v>
      </c>
      <c r="S180" s="156">
        <v>0</v>
      </c>
      <c r="T180" s="157">
        <f>S180*H180</f>
        <v>0</v>
      </c>
      <c r="AR180" s="23" t="s">
        <v>131</v>
      </c>
      <c r="AT180" s="23" t="s">
        <v>126</v>
      </c>
      <c r="AU180" s="23" t="s">
        <v>83</v>
      </c>
      <c r="AY180" s="23" t="s">
        <v>124</v>
      </c>
      <c r="BE180" s="158">
        <f>IF(N180="základní",J180,0)</f>
        <v>0</v>
      </c>
      <c r="BF180" s="158">
        <f>IF(N180="snížená",J180,0)</f>
        <v>0</v>
      </c>
      <c r="BG180" s="158">
        <f>IF(N180="zákl. přenesená",J180,0)</f>
        <v>0</v>
      </c>
      <c r="BH180" s="158">
        <f>IF(N180="sníž. přenesená",J180,0)</f>
        <v>0</v>
      </c>
      <c r="BI180" s="158">
        <f>IF(N180="nulová",J180,0)</f>
        <v>0</v>
      </c>
      <c r="BJ180" s="23" t="s">
        <v>81</v>
      </c>
      <c r="BK180" s="158">
        <f>ROUND(I180*H180,2)</f>
        <v>0</v>
      </c>
      <c r="BL180" s="23" t="s">
        <v>131</v>
      </c>
      <c r="BM180" s="23" t="s">
        <v>307</v>
      </c>
    </row>
    <row r="181" spans="2:51" s="12" customFormat="1" ht="13.5">
      <c r="B181" s="166"/>
      <c r="D181" s="160" t="s">
        <v>133</v>
      </c>
      <c r="E181" s="167" t="s">
        <v>5</v>
      </c>
      <c r="F181" s="168" t="s">
        <v>308</v>
      </c>
      <c r="H181" s="169">
        <v>26.88</v>
      </c>
      <c r="L181" s="166"/>
      <c r="M181" s="170"/>
      <c r="N181" s="171"/>
      <c r="O181" s="171"/>
      <c r="P181" s="171"/>
      <c r="Q181" s="171"/>
      <c r="R181" s="171"/>
      <c r="S181" s="171"/>
      <c r="T181" s="172"/>
      <c r="AT181" s="167" t="s">
        <v>133</v>
      </c>
      <c r="AU181" s="167" t="s">
        <v>83</v>
      </c>
      <c r="AV181" s="12" t="s">
        <v>83</v>
      </c>
      <c r="AW181" s="12" t="s">
        <v>36</v>
      </c>
      <c r="AX181" s="12" t="s">
        <v>81</v>
      </c>
      <c r="AY181" s="167" t="s">
        <v>124</v>
      </c>
    </row>
    <row r="182" spans="2:65" s="1" customFormat="1" ht="14.45" customHeight="1">
      <c r="B182" s="147"/>
      <c r="C182" s="148" t="s">
        <v>309</v>
      </c>
      <c r="D182" s="148" t="s">
        <v>126</v>
      </c>
      <c r="E182" s="149" t="s">
        <v>310</v>
      </c>
      <c r="F182" s="150" t="s">
        <v>311</v>
      </c>
      <c r="G182" s="151" t="s">
        <v>190</v>
      </c>
      <c r="H182" s="152">
        <v>26.88</v>
      </c>
      <c r="I182" s="153"/>
      <c r="J182" s="153">
        <f>ROUND(I182*H182,2)</f>
        <v>0</v>
      </c>
      <c r="K182" s="150" t="s">
        <v>130</v>
      </c>
      <c r="L182" s="37"/>
      <c r="M182" s="154" t="s">
        <v>5</v>
      </c>
      <c r="N182" s="155" t="s">
        <v>44</v>
      </c>
      <c r="O182" s="156">
        <v>0.092</v>
      </c>
      <c r="P182" s="156">
        <f>O182*H182</f>
        <v>2.47296</v>
      </c>
      <c r="Q182" s="156">
        <v>0</v>
      </c>
      <c r="R182" s="156">
        <f>Q182*H182</f>
        <v>0</v>
      </c>
      <c r="S182" s="156">
        <v>0</v>
      </c>
      <c r="T182" s="157">
        <f>S182*H182</f>
        <v>0</v>
      </c>
      <c r="AR182" s="23" t="s">
        <v>131</v>
      </c>
      <c r="AT182" s="23" t="s">
        <v>126</v>
      </c>
      <c r="AU182" s="23" t="s">
        <v>83</v>
      </c>
      <c r="AY182" s="23" t="s">
        <v>124</v>
      </c>
      <c r="BE182" s="158">
        <f>IF(N182="základní",J182,0)</f>
        <v>0</v>
      </c>
      <c r="BF182" s="158">
        <f>IF(N182="snížená",J182,0)</f>
        <v>0</v>
      </c>
      <c r="BG182" s="158">
        <f>IF(N182="zákl. přenesená",J182,0)</f>
        <v>0</v>
      </c>
      <c r="BH182" s="158">
        <f>IF(N182="sníž. přenesená",J182,0)</f>
        <v>0</v>
      </c>
      <c r="BI182" s="158">
        <f>IF(N182="nulová",J182,0)</f>
        <v>0</v>
      </c>
      <c r="BJ182" s="23" t="s">
        <v>81</v>
      </c>
      <c r="BK182" s="158">
        <f>ROUND(I182*H182,2)</f>
        <v>0</v>
      </c>
      <c r="BL182" s="23" t="s">
        <v>131</v>
      </c>
      <c r="BM182" s="23" t="s">
        <v>312</v>
      </c>
    </row>
    <row r="183" spans="2:51" s="12" customFormat="1" ht="13.5">
      <c r="B183" s="166"/>
      <c r="D183" s="160" t="s">
        <v>133</v>
      </c>
      <c r="E183" s="167" t="s">
        <v>5</v>
      </c>
      <c r="F183" s="168" t="s">
        <v>313</v>
      </c>
      <c r="H183" s="169">
        <v>26.88</v>
      </c>
      <c r="L183" s="166"/>
      <c r="M183" s="170"/>
      <c r="N183" s="171"/>
      <c r="O183" s="171"/>
      <c r="P183" s="171"/>
      <c r="Q183" s="171"/>
      <c r="R183" s="171"/>
      <c r="S183" s="171"/>
      <c r="T183" s="172"/>
      <c r="AT183" s="167" t="s">
        <v>133</v>
      </c>
      <c r="AU183" s="167" t="s">
        <v>83</v>
      </c>
      <c r="AV183" s="12" t="s">
        <v>83</v>
      </c>
      <c r="AW183" s="12" t="s">
        <v>36</v>
      </c>
      <c r="AX183" s="12" t="s">
        <v>81</v>
      </c>
      <c r="AY183" s="167" t="s">
        <v>124</v>
      </c>
    </row>
    <row r="184" spans="2:63" s="10" customFormat="1" ht="29.85" customHeight="1">
      <c r="B184" s="135"/>
      <c r="D184" s="136" t="s">
        <v>72</v>
      </c>
      <c r="E184" s="145" t="s">
        <v>158</v>
      </c>
      <c r="F184" s="145" t="s">
        <v>314</v>
      </c>
      <c r="J184" s="146">
        <f>BK184</f>
        <v>0</v>
      </c>
      <c r="L184" s="135"/>
      <c r="M184" s="139"/>
      <c r="N184" s="140"/>
      <c r="O184" s="140"/>
      <c r="P184" s="141">
        <f>SUM(P185:P201)</f>
        <v>121.02980000000001</v>
      </c>
      <c r="Q184" s="140"/>
      <c r="R184" s="141">
        <f>SUM(R185:R201)</f>
        <v>7.637474000000001</v>
      </c>
      <c r="S184" s="140"/>
      <c r="T184" s="142">
        <f>SUM(T185:T201)</f>
        <v>0</v>
      </c>
      <c r="AR184" s="136" t="s">
        <v>81</v>
      </c>
      <c r="AT184" s="143" t="s">
        <v>72</v>
      </c>
      <c r="AU184" s="143" t="s">
        <v>81</v>
      </c>
      <c r="AY184" s="136" t="s">
        <v>124</v>
      </c>
      <c r="BK184" s="144">
        <f>SUM(BK185:BK201)</f>
        <v>0</v>
      </c>
    </row>
    <row r="185" spans="2:65" s="1" customFormat="1" ht="22.9" customHeight="1">
      <c r="B185" s="147"/>
      <c r="C185" s="148" t="s">
        <v>315</v>
      </c>
      <c r="D185" s="148" t="s">
        <v>126</v>
      </c>
      <c r="E185" s="149" t="s">
        <v>316</v>
      </c>
      <c r="F185" s="150" t="s">
        <v>317</v>
      </c>
      <c r="G185" s="151" t="s">
        <v>190</v>
      </c>
      <c r="H185" s="152">
        <v>2</v>
      </c>
      <c r="I185" s="153"/>
      <c r="J185" s="153">
        <f>ROUND(I185*H185,2)</f>
        <v>0</v>
      </c>
      <c r="K185" s="150" t="s">
        <v>130</v>
      </c>
      <c r="L185" s="37"/>
      <c r="M185" s="154" t="s">
        <v>5</v>
      </c>
      <c r="N185" s="155" t="s">
        <v>44</v>
      </c>
      <c r="O185" s="156">
        <v>0.019</v>
      </c>
      <c r="P185" s="156">
        <f>O185*H185</f>
        <v>0.038</v>
      </c>
      <c r="Q185" s="156">
        <v>0</v>
      </c>
      <c r="R185" s="156">
        <f>Q185*H185</f>
        <v>0</v>
      </c>
      <c r="S185" s="156">
        <v>0</v>
      </c>
      <c r="T185" s="157">
        <f>S185*H185</f>
        <v>0</v>
      </c>
      <c r="AR185" s="23" t="s">
        <v>131</v>
      </c>
      <c r="AT185" s="23" t="s">
        <v>126</v>
      </c>
      <c r="AU185" s="23" t="s">
        <v>83</v>
      </c>
      <c r="AY185" s="23" t="s">
        <v>124</v>
      </c>
      <c r="BE185" s="158">
        <f>IF(N185="základní",J185,0)</f>
        <v>0</v>
      </c>
      <c r="BF185" s="158">
        <f>IF(N185="snížená",J185,0)</f>
        <v>0</v>
      </c>
      <c r="BG185" s="158">
        <f>IF(N185="zákl. přenesená",J185,0)</f>
        <v>0</v>
      </c>
      <c r="BH185" s="158">
        <f>IF(N185="sníž. přenesená",J185,0)</f>
        <v>0</v>
      </c>
      <c r="BI185" s="158">
        <f>IF(N185="nulová",J185,0)</f>
        <v>0</v>
      </c>
      <c r="BJ185" s="23" t="s">
        <v>81</v>
      </c>
      <c r="BK185" s="158">
        <f>ROUND(I185*H185,2)</f>
        <v>0</v>
      </c>
      <c r="BL185" s="23" t="s">
        <v>131</v>
      </c>
      <c r="BM185" s="23" t="s">
        <v>318</v>
      </c>
    </row>
    <row r="186" spans="2:51" s="12" customFormat="1" ht="13.5">
      <c r="B186" s="166"/>
      <c r="D186" s="160" t="s">
        <v>133</v>
      </c>
      <c r="E186" s="167" t="s">
        <v>5</v>
      </c>
      <c r="F186" s="168" t="s">
        <v>319</v>
      </c>
      <c r="H186" s="169">
        <v>2</v>
      </c>
      <c r="L186" s="166"/>
      <c r="M186" s="170"/>
      <c r="N186" s="171"/>
      <c r="O186" s="171"/>
      <c r="P186" s="171"/>
      <c r="Q186" s="171"/>
      <c r="R186" s="171"/>
      <c r="S186" s="171"/>
      <c r="T186" s="172"/>
      <c r="AT186" s="167" t="s">
        <v>133</v>
      </c>
      <c r="AU186" s="167" t="s">
        <v>83</v>
      </c>
      <c r="AV186" s="12" t="s">
        <v>83</v>
      </c>
      <c r="AW186" s="12" t="s">
        <v>36</v>
      </c>
      <c r="AX186" s="12" t="s">
        <v>81</v>
      </c>
      <c r="AY186" s="167" t="s">
        <v>124</v>
      </c>
    </row>
    <row r="187" spans="2:65" s="1" customFormat="1" ht="22.9" customHeight="1">
      <c r="B187" s="147"/>
      <c r="C187" s="148" t="s">
        <v>320</v>
      </c>
      <c r="D187" s="148" t="s">
        <v>126</v>
      </c>
      <c r="E187" s="149" t="s">
        <v>321</v>
      </c>
      <c r="F187" s="150" t="s">
        <v>322</v>
      </c>
      <c r="G187" s="151" t="s">
        <v>190</v>
      </c>
      <c r="H187" s="152">
        <v>137.4</v>
      </c>
      <c r="I187" s="153"/>
      <c r="J187" s="153">
        <f>ROUND(I187*H187,2)</f>
        <v>0</v>
      </c>
      <c r="K187" s="150" t="s">
        <v>130</v>
      </c>
      <c r="L187" s="37"/>
      <c r="M187" s="154" t="s">
        <v>5</v>
      </c>
      <c r="N187" s="155" t="s">
        <v>44</v>
      </c>
      <c r="O187" s="156">
        <v>0.034</v>
      </c>
      <c r="P187" s="156">
        <f>O187*H187</f>
        <v>4.671600000000001</v>
      </c>
      <c r="Q187" s="156">
        <v>0</v>
      </c>
      <c r="R187" s="156">
        <f>Q187*H187</f>
        <v>0</v>
      </c>
      <c r="S187" s="156">
        <v>0</v>
      </c>
      <c r="T187" s="157">
        <f>S187*H187</f>
        <v>0</v>
      </c>
      <c r="AR187" s="23" t="s">
        <v>131</v>
      </c>
      <c r="AT187" s="23" t="s">
        <v>126</v>
      </c>
      <c r="AU187" s="23" t="s">
        <v>83</v>
      </c>
      <c r="AY187" s="23" t="s">
        <v>124</v>
      </c>
      <c r="BE187" s="158">
        <f>IF(N187="základní",J187,0)</f>
        <v>0</v>
      </c>
      <c r="BF187" s="158">
        <f>IF(N187="snížená",J187,0)</f>
        <v>0</v>
      </c>
      <c r="BG187" s="158">
        <f>IF(N187="zákl. přenesená",J187,0)</f>
        <v>0</v>
      </c>
      <c r="BH187" s="158">
        <f>IF(N187="sníž. přenesená",J187,0)</f>
        <v>0</v>
      </c>
      <c r="BI187" s="158">
        <f>IF(N187="nulová",J187,0)</f>
        <v>0</v>
      </c>
      <c r="BJ187" s="23" t="s">
        <v>81</v>
      </c>
      <c r="BK187" s="158">
        <f>ROUND(I187*H187,2)</f>
        <v>0</v>
      </c>
      <c r="BL187" s="23" t="s">
        <v>131</v>
      </c>
      <c r="BM187" s="23" t="s">
        <v>323</v>
      </c>
    </row>
    <row r="188" spans="2:51" s="11" customFormat="1" ht="13.5">
      <c r="B188" s="159"/>
      <c r="D188" s="160" t="s">
        <v>133</v>
      </c>
      <c r="E188" s="161" t="s">
        <v>5</v>
      </c>
      <c r="F188" s="162" t="s">
        <v>324</v>
      </c>
      <c r="H188" s="161" t="s">
        <v>5</v>
      </c>
      <c r="L188" s="159"/>
      <c r="M188" s="163"/>
      <c r="N188" s="164"/>
      <c r="O188" s="164"/>
      <c r="P188" s="164"/>
      <c r="Q188" s="164"/>
      <c r="R188" s="164"/>
      <c r="S188" s="164"/>
      <c r="T188" s="165"/>
      <c r="AT188" s="161" t="s">
        <v>133</v>
      </c>
      <c r="AU188" s="161" t="s">
        <v>83</v>
      </c>
      <c r="AV188" s="11" t="s">
        <v>81</v>
      </c>
      <c r="AW188" s="11" t="s">
        <v>36</v>
      </c>
      <c r="AX188" s="11" t="s">
        <v>73</v>
      </c>
      <c r="AY188" s="161" t="s">
        <v>124</v>
      </c>
    </row>
    <row r="189" spans="2:51" s="12" customFormat="1" ht="13.5">
      <c r="B189" s="166"/>
      <c r="D189" s="160" t="s">
        <v>133</v>
      </c>
      <c r="E189" s="167" t="s">
        <v>5</v>
      </c>
      <c r="F189" s="168" t="s">
        <v>216</v>
      </c>
      <c r="H189" s="169">
        <v>137.4</v>
      </c>
      <c r="L189" s="166"/>
      <c r="M189" s="170"/>
      <c r="N189" s="171"/>
      <c r="O189" s="171"/>
      <c r="P189" s="171"/>
      <c r="Q189" s="171"/>
      <c r="R189" s="171"/>
      <c r="S189" s="171"/>
      <c r="T189" s="172"/>
      <c r="AT189" s="167" t="s">
        <v>133</v>
      </c>
      <c r="AU189" s="167" t="s">
        <v>83</v>
      </c>
      <c r="AV189" s="12" t="s">
        <v>83</v>
      </c>
      <c r="AW189" s="12" t="s">
        <v>36</v>
      </c>
      <c r="AX189" s="12" t="s">
        <v>81</v>
      </c>
      <c r="AY189" s="167" t="s">
        <v>124</v>
      </c>
    </row>
    <row r="190" spans="2:65" s="1" customFormat="1" ht="22.9" customHeight="1">
      <c r="B190" s="147"/>
      <c r="C190" s="148" t="s">
        <v>325</v>
      </c>
      <c r="D190" s="148" t="s">
        <v>126</v>
      </c>
      <c r="E190" s="149" t="s">
        <v>326</v>
      </c>
      <c r="F190" s="150" t="s">
        <v>327</v>
      </c>
      <c r="G190" s="151" t="s">
        <v>190</v>
      </c>
      <c r="H190" s="152">
        <v>137.4</v>
      </c>
      <c r="I190" s="153"/>
      <c r="J190" s="153">
        <f>ROUND(I190*H190,2)</f>
        <v>0</v>
      </c>
      <c r="K190" s="150" t="s">
        <v>130</v>
      </c>
      <c r="L190" s="37"/>
      <c r="M190" s="154" t="s">
        <v>5</v>
      </c>
      <c r="N190" s="155" t="s">
        <v>44</v>
      </c>
      <c r="O190" s="156">
        <v>0.025</v>
      </c>
      <c r="P190" s="156">
        <f>O190*H190</f>
        <v>3.4350000000000005</v>
      </c>
      <c r="Q190" s="156">
        <v>0</v>
      </c>
      <c r="R190" s="156">
        <f>Q190*H190</f>
        <v>0</v>
      </c>
      <c r="S190" s="156">
        <v>0</v>
      </c>
      <c r="T190" s="157">
        <f>S190*H190</f>
        <v>0</v>
      </c>
      <c r="AR190" s="23" t="s">
        <v>131</v>
      </c>
      <c r="AT190" s="23" t="s">
        <v>126</v>
      </c>
      <c r="AU190" s="23" t="s">
        <v>83</v>
      </c>
      <c r="AY190" s="23" t="s">
        <v>124</v>
      </c>
      <c r="BE190" s="158">
        <f>IF(N190="základní",J190,0)</f>
        <v>0</v>
      </c>
      <c r="BF190" s="158">
        <f>IF(N190="snížená",J190,0)</f>
        <v>0</v>
      </c>
      <c r="BG190" s="158">
        <f>IF(N190="zákl. přenesená",J190,0)</f>
        <v>0</v>
      </c>
      <c r="BH190" s="158">
        <f>IF(N190="sníž. přenesená",J190,0)</f>
        <v>0</v>
      </c>
      <c r="BI190" s="158">
        <f>IF(N190="nulová",J190,0)</f>
        <v>0</v>
      </c>
      <c r="BJ190" s="23" t="s">
        <v>81</v>
      </c>
      <c r="BK190" s="158">
        <f>ROUND(I190*H190,2)</f>
        <v>0</v>
      </c>
      <c r="BL190" s="23" t="s">
        <v>131</v>
      </c>
      <c r="BM190" s="23" t="s">
        <v>328</v>
      </c>
    </row>
    <row r="191" spans="2:51" s="12" customFormat="1" ht="13.5">
      <c r="B191" s="166"/>
      <c r="D191" s="160" t="s">
        <v>133</v>
      </c>
      <c r="E191" s="167" t="s">
        <v>5</v>
      </c>
      <c r="F191" s="168" t="s">
        <v>216</v>
      </c>
      <c r="H191" s="169">
        <v>137.4</v>
      </c>
      <c r="L191" s="166"/>
      <c r="M191" s="170"/>
      <c r="N191" s="171"/>
      <c r="O191" s="171"/>
      <c r="P191" s="171"/>
      <c r="Q191" s="171"/>
      <c r="R191" s="171"/>
      <c r="S191" s="171"/>
      <c r="T191" s="172"/>
      <c r="AT191" s="167" t="s">
        <v>133</v>
      </c>
      <c r="AU191" s="167" t="s">
        <v>83</v>
      </c>
      <c r="AV191" s="12" t="s">
        <v>83</v>
      </c>
      <c r="AW191" s="12" t="s">
        <v>36</v>
      </c>
      <c r="AX191" s="12" t="s">
        <v>81</v>
      </c>
      <c r="AY191" s="167" t="s">
        <v>124</v>
      </c>
    </row>
    <row r="192" spans="2:65" s="1" customFormat="1" ht="22.9" customHeight="1">
      <c r="B192" s="147"/>
      <c r="C192" s="148" t="s">
        <v>329</v>
      </c>
      <c r="D192" s="148" t="s">
        <v>126</v>
      </c>
      <c r="E192" s="149" t="s">
        <v>330</v>
      </c>
      <c r="F192" s="150" t="s">
        <v>331</v>
      </c>
      <c r="G192" s="151" t="s">
        <v>190</v>
      </c>
      <c r="H192" s="152">
        <v>137.4</v>
      </c>
      <c r="I192" s="153"/>
      <c r="J192" s="153">
        <f>ROUND(I192*H192,2)</f>
        <v>0</v>
      </c>
      <c r="K192" s="150" t="s">
        <v>130</v>
      </c>
      <c r="L192" s="37"/>
      <c r="M192" s="154" t="s">
        <v>5</v>
      </c>
      <c r="N192" s="155" t="s">
        <v>44</v>
      </c>
      <c r="O192" s="156">
        <v>0.028</v>
      </c>
      <c r="P192" s="156">
        <f>O192*H192</f>
        <v>3.8472000000000004</v>
      </c>
      <c r="Q192" s="156">
        <v>0</v>
      </c>
      <c r="R192" s="156">
        <f>Q192*H192</f>
        <v>0</v>
      </c>
      <c r="S192" s="156">
        <v>0</v>
      </c>
      <c r="T192" s="157">
        <f>S192*H192</f>
        <v>0</v>
      </c>
      <c r="AR192" s="23" t="s">
        <v>131</v>
      </c>
      <c r="AT192" s="23" t="s">
        <v>126</v>
      </c>
      <c r="AU192" s="23" t="s">
        <v>83</v>
      </c>
      <c r="AY192" s="23" t="s">
        <v>124</v>
      </c>
      <c r="BE192" s="158">
        <f>IF(N192="základní",J192,0)</f>
        <v>0</v>
      </c>
      <c r="BF192" s="158">
        <f>IF(N192="snížená",J192,0)</f>
        <v>0</v>
      </c>
      <c r="BG192" s="158">
        <f>IF(N192="zákl. přenesená",J192,0)</f>
        <v>0</v>
      </c>
      <c r="BH192" s="158">
        <f>IF(N192="sníž. přenesená",J192,0)</f>
        <v>0</v>
      </c>
      <c r="BI192" s="158">
        <f>IF(N192="nulová",J192,0)</f>
        <v>0</v>
      </c>
      <c r="BJ192" s="23" t="s">
        <v>81</v>
      </c>
      <c r="BK192" s="158">
        <f>ROUND(I192*H192,2)</f>
        <v>0</v>
      </c>
      <c r="BL192" s="23" t="s">
        <v>131</v>
      </c>
      <c r="BM192" s="23" t="s">
        <v>332</v>
      </c>
    </row>
    <row r="193" spans="2:51" s="12" customFormat="1" ht="13.5">
      <c r="B193" s="166"/>
      <c r="D193" s="160" t="s">
        <v>133</v>
      </c>
      <c r="E193" s="167" t="s">
        <v>5</v>
      </c>
      <c r="F193" s="168" t="s">
        <v>216</v>
      </c>
      <c r="H193" s="169">
        <v>137.4</v>
      </c>
      <c r="L193" s="166"/>
      <c r="M193" s="170"/>
      <c r="N193" s="171"/>
      <c r="O193" s="171"/>
      <c r="P193" s="171"/>
      <c r="Q193" s="171"/>
      <c r="R193" s="171"/>
      <c r="S193" s="171"/>
      <c r="T193" s="172"/>
      <c r="AT193" s="167" t="s">
        <v>133</v>
      </c>
      <c r="AU193" s="167" t="s">
        <v>83</v>
      </c>
      <c r="AV193" s="12" t="s">
        <v>83</v>
      </c>
      <c r="AW193" s="12" t="s">
        <v>36</v>
      </c>
      <c r="AX193" s="12" t="s">
        <v>81</v>
      </c>
      <c r="AY193" s="167" t="s">
        <v>124</v>
      </c>
    </row>
    <row r="194" spans="2:65" s="1" customFormat="1" ht="22.9" customHeight="1">
      <c r="B194" s="147"/>
      <c r="C194" s="148" t="s">
        <v>333</v>
      </c>
      <c r="D194" s="148" t="s">
        <v>126</v>
      </c>
      <c r="E194" s="149" t="s">
        <v>334</v>
      </c>
      <c r="F194" s="150" t="s">
        <v>335</v>
      </c>
      <c r="G194" s="151" t="s">
        <v>190</v>
      </c>
      <c r="H194" s="152">
        <v>137.4</v>
      </c>
      <c r="I194" s="153"/>
      <c r="J194" s="153">
        <f>ROUND(I194*H194,2)</f>
        <v>0</v>
      </c>
      <c r="K194" s="150" t="s">
        <v>130</v>
      </c>
      <c r="L194" s="37"/>
      <c r="M194" s="154" t="s">
        <v>5</v>
      </c>
      <c r="N194" s="155" t="s">
        <v>44</v>
      </c>
      <c r="O194" s="156">
        <v>0.02</v>
      </c>
      <c r="P194" s="156">
        <f>O194*H194</f>
        <v>2.748</v>
      </c>
      <c r="Q194" s="156">
        <v>0</v>
      </c>
      <c r="R194" s="156">
        <f>Q194*H194</f>
        <v>0</v>
      </c>
      <c r="S194" s="156">
        <v>0</v>
      </c>
      <c r="T194" s="157">
        <f>S194*H194</f>
        <v>0</v>
      </c>
      <c r="AR194" s="23" t="s">
        <v>131</v>
      </c>
      <c r="AT194" s="23" t="s">
        <v>126</v>
      </c>
      <c r="AU194" s="23" t="s">
        <v>83</v>
      </c>
      <c r="AY194" s="23" t="s">
        <v>124</v>
      </c>
      <c r="BE194" s="158">
        <f>IF(N194="základní",J194,0)</f>
        <v>0</v>
      </c>
      <c r="BF194" s="158">
        <f>IF(N194="snížená",J194,0)</f>
        <v>0</v>
      </c>
      <c r="BG194" s="158">
        <f>IF(N194="zákl. přenesená",J194,0)</f>
        <v>0</v>
      </c>
      <c r="BH194" s="158">
        <f>IF(N194="sníž. přenesená",J194,0)</f>
        <v>0</v>
      </c>
      <c r="BI194" s="158">
        <f>IF(N194="nulová",J194,0)</f>
        <v>0</v>
      </c>
      <c r="BJ194" s="23" t="s">
        <v>81</v>
      </c>
      <c r="BK194" s="158">
        <f>ROUND(I194*H194,2)</f>
        <v>0</v>
      </c>
      <c r="BL194" s="23" t="s">
        <v>131</v>
      </c>
      <c r="BM194" s="23" t="s">
        <v>336</v>
      </c>
    </row>
    <row r="195" spans="2:51" s="12" customFormat="1" ht="13.5">
      <c r="B195" s="166"/>
      <c r="D195" s="160" t="s">
        <v>133</v>
      </c>
      <c r="E195" s="167" t="s">
        <v>5</v>
      </c>
      <c r="F195" s="168" t="s">
        <v>216</v>
      </c>
      <c r="H195" s="169">
        <v>137.4</v>
      </c>
      <c r="L195" s="166"/>
      <c r="M195" s="170"/>
      <c r="N195" s="171"/>
      <c r="O195" s="171"/>
      <c r="P195" s="171"/>
      <c r="Q195" s="171"/>
      <c r="R195" s="171"/>
      <c r="S195" s="171"/>
      <c r="T195" s="172"/>
      <c r="AT195" s="167" t="s">
        <v>133</v>
      </c>
      <c r="AU195" s="167" t="s">
        <v>83</v>
      </c>
      <c r="AV195" s="12" t="s">
        <v>83</v>
      </c>
      <c r="AW195" s="12" t="s">
        <v>36</v>
      </c>
      <c r="AX195" s="12" t="s">
        <v>81</v>
      </c>
      <c r="AY195" s="167" t="s">
        <v>124</v>
      </c>
    </row>
    <row r="196" spans="2:65" s="1" customFormat="1" ht="22.9" customHeight="1">
      <c r="B196" s="147"/>
      <c r="C196" s="148" t="s">
        <v>337</v>
      </c>
      <c r="D196" s="148" t="s">
        <v>126</v>
      </c>
      <c r="E196" s="149" t="s">
        <v>338</v>
      </c>
      <c r="F196" s="150" t="s">
        <v>339</v>
      </c>
      <c r="G196" s="151" t="s">
        <v>190</v>
      </c>
      <c r="H196" s="152">
        <v>137.4</v>
      </c>
      <c r="I196" s="153"/>
      <c r="J196" s="153">
        <f>ROUND(I196*H196,2)</f>
        <v>0</v>
      </c>
      <c r="K196" s="150" t="s">
        <v>5</v>
      </c>
      <c r="L196" s="37"/>
      <c r="M196" s="154" t="s">
        <v>5</v>
      </c>
      <c r="N196" s="155" t="s">
        <v>44</v>
      </c>
      <c r="O196" s="156">
        <v>0.77</v>
      </c>
      <c r="P196" s="156">
        <f>O196*H196</f>
        <v>105.798</v>
      </c>
      <c r="Q196" s="156">
        <v>0.05151</v>
      </c>
      <c r="R196" s="156">
        <f>Q196*H196</f>
        <v>7.0774740000000005</v>
      </c>
      <c r="S196" s="156">
        <v>0</v>
      </c>
      <c r="T196" s="157">
        <f>S196*H196</f>
        <v>0</v>
      </c>
      <c r="AR196" s="23" t="s">
        <v>131</v>
      </c>
      <c r="AT196" s="23" t="s">
        <v>126</v>
      </c>
      <c r="AU196" s="23" t="s">
        <v>83</v>
      </c>
      <c r="AY196" s="23" t="s">
        <v>124</v>
      </c>
      <c r="BE196" s="158">
        <f>IF(N196="základní",J196,0)</f>
        <v>0</v>
      </c>
      <c r="BF196" s="158">
        <f>IF(N196="snížená",J196,0)</f>
        <v>0</v>
      </c>
      <c r="BG196" s="158">
        <f>IF(N196="zákl. přenesená",J196,0)</f>
        <v>0</v>
      </c>
      <c r="BH196" s="158">
        <f>IF(N196="sníž. přenesená",J196,0)</f>
        <v>0</v>
      </c>
      <c r="BI196" s="158">
        <f>IF(N196="nulová",J196,0)</f>
        <v>0</v>
      </c>
      <c r="BJ196" s="23" t="s">
        <v>81</v>
      </c>
      <c r="BK196" s="158">
        <f>ROUND(I196*H196,2)</f>
        <v>0</v>
      </c>
      <c r="BL196" s="23" t="s">
        <v>131</v>
      </c>
      <c r="BM196" s="23" t="s">
        <v>340</v>
      </c>
    </row>
    <row r="197" spans="2:51" s="12" customFormat="1" ht="13.5">
      <c r="B197" s="166"/>
      <c r="D197" s="160" t="s">
        <v>133</v>
      </c>
      <c r="E197" s="167" t="s">
        <v>5</v>
      </c>
      <c r="F197" s="168" t="s">
        <v>216</v>
      </c>
      <c r="H197" s="169">
        <v>137.4</v>
      </c>
      <c r="L197" s="166"/>
      <c r="M197" s="170"/>
      <c r="N197" s="171"/>
      <c r="O197" s="171"/>
      <c r="P197" s="171"/>
      <c r="Q197" s="171"/>
      <c r="R197" s="171"/>
      <c r="S197" s="171"/>
      <c r="T197" s="172"/>
      <c r="AT197" s="167" t="s">
        <v>133</v>
      </c>
      <c r="AU197" s="167" t="s">
        <v>83</v>
      </c>
      <c r="AV197" s="12" t="s">
        <v>83</v>
      </c>
      <c r="AW197" s="12" t="s">
        <v>36</v>
      </c>
      <c r="AX197" s="12" t="s">
        <v>81</v>
      </c>
      <c r="AY197" s="167" t="s">
        <v>124</v>
      </c>
    </row>
    <row r="198" spans="2:65" s="1" customFormat="1" ht="22.9" customHeight="1">
      <c r="B198" s="147"/>
      <c r="C198" s="148" t="s">
        <v>341</v>
      </c>
      <c r="D198" s="148" t="s">
        <v>126</v>
      </c>
      <c r="E198" s="149" t="s">
        <v>342</v>
      </c>
      <c r="F198" s="150" t="s">
        <v>343</v>
      </c>
      <c r="G198" s="151" t="s">
        <v>190</v>
      </c>
      <c r="H198" s="152">
        <v>2</v>
      </c>
      <c r="I198" s="153"/>
      <c r="J198" s="153">
        <f>ROUND(I198*H198,2)</f>
        <v>0</v>
      </c>
      <c r="K198" s="150" t="s">
        <v>130</v>
      </c>
      <c r="L198" s="37"/>
      <c r="M198" s="154" t="s">
        <v>5</v>
      </c>
      <c r="N198" s="155" t="s">
        <v>44</v>
      </c>
      <c r="O198" s="156">
        <v>0.246</v>
      </c>
      <c r="P198" s="156">
        <f>O198*H198</f>
        <v>0.492</v>
      </c>
      <c r="Q198" s="156">
        <v>0</v>
      </c>
      <c r="R198" s="156">
        <f>Q198*H198</f>
        <v>0</v>
      </c>
      <c r="S198" s="156">
        <v>0</v>
      </c>
      <c r="T198" s="157">
        <f>S198*H198</f>
        <v>0</v>
      </c>
      <c r="AR198" s="23" t="s">
        <v>131</v>
      </c>
      <c r="AT198" s="23" t="s">
        <v>126</v>
      </c>
      <c r="AU198" s="23" t="s">
        <v>83</v>
      </c>
      <c r="AY198" s="23" t="s">
        <v>124</v>
      </c>
      <c r="BE198" s="158">
        <f>IF(N198="základní",J198,0)</f>
        <v>0</v>
      </c>
      <c r="BF198" s="158">
        <f>IF(N198="snížená",J198,0)</f>
        <v>0</v>
      </c>
      <c r="BG198" s="158">
        <f>IF(N198="zákl. přenesená",J198,0)</f>
        <v>0</v>
      </c>
      <c r="BH198" s="158">
        <f>IF(N198="sníž. přenesená",J198,0)</f>
        <v>0</v>
      </c>
      <c r="BI198" s="158">
        <f>IF(N198="nulová",J198,0)</f>
        <v>0</v>
      </c>
      <c r="BJ198" s="23" t="s">
        <v>81</v>
      </c>
      <c r="BK198" s="158">
        <f>ROUND(I198*H198,2)</f>
        <v>0</v>
      </c>
      <c r="BL198" s="23" t="s">
        <v>131</v>
      </c>
      <c r="BM198" s="23" t="s">
        <v>344</v>
      </c>
    </row>
    <row r="199" spans="2:51" s="12" customFormat="1" ht="13.5">
      <c r="B199" s="166"/>
      <c r="D199" s="160" t="s">
        <v>133</v>
      </c>
      <c r="E199" s="167" t="s">
        <v>5</v>
      </c>
      <c r="F199" s="168" t="s">
        <v>319</v>
      </c>
      <c r="H199" s="169">
        <v>2</v>
      </c>
      <c r="L199" s="166"/>
      <c r="M199" s="170"/>
      <c r="N199" s="171"/>
      <c r="O199" s="171"/>
      <c r="P199" s="171"/>
      <c r="Q199" s="171"/>
      <c r="R199" s="171"/>
      <c r="S199" s="171"/>
      <c r="T199" s="172"/>
      <c r="AT199" s="167" t="s">
        <v>133</v>
      </c>
      <c r="AU199" s="167" t="s">
        <v>83</v>
      </c>
      <c r="AV199" s="12" t="s">
        <v>83</v>
      </c>
      <c r="AW199" s="12" t="s">
        <v>36</v>
      </c>
      <c r="AX199" s="12" t="s">
        <v>81</v>
      </c>
      <c r="AY199" s="167" t="s">
        <v>124</v>
      </c>
    </row>
    <row r="200" spans="2:65" s="1" customFormat="1" ht="14.45" customHeight="1">
      <c r="B200" s="147"/>
      <c r="C200" s="180" t="s">
        <v>345</v>
      </c>
      <c r="D200" s="180" t="s">
        <v>195</v>
      </c>
      <c r="E200" s="181" t="s">
        <v>346</v>
      </c>
      <c r="F200" s="182" t="s">
        <v>347</v>
      </c>
      <c r="G200" s="183" t="s">
        <v>348</v>
      </c>
      <c r="H200" s="184">
        <v>4</v>
      </c>
      <c r="I200" s="185"/>
      <c r="J200" s="185">
        <f>ROUND(I200*H200,2)</f>
        <v>0</v>
      </c>
      <c r="K200" s="182" t="s">
        <v>5</v>
      </c>
      <c r="L200" s="186"/>
      <c r="M200" s="187" t="s">
        <v>5</v>
      </c>
      <c r="N200" s="188" t="s">
        <v>44</v>
      </c>
      <c r="O200" s="156">
        <v>0</v>
      </c>
      <c r="P200" s="156">
        <f>O200*H200</f>
        <v>0</v>
      </c>
      <c r="Q200" s="156">
        <v>0.14</v>
      </c>
      <c r="R200" s="156">
        <f>Q200*H200</f>
        <v>0.56</v>
      </c>
      <c r="S200" s="156">
        <v>0</v>
      </c>
      <c r="T200" s="157">
        <f>S200*H200</f>
        <v>0</v>
      </c>
      <c r="AR200" s="23" t="s">
        <v>175</v>
      </c>
      <c r="AT200" s="23" t="s">
        <v>195</v>
      </c>
      <c r="AU200" s="23" t="s">
        <v>83</v>
      </c>
      <c r="AY200" s="23" t="s">
        <v>124</v>
      </c>
      <c r="BE200" s="158">
        <f>IF(N200="základní",J200,0)</f>
        <v>0</v>
      </c>
      <c r="BF200" s="158">
        <f>IF(N200="snížená",J200,0)</f>
        <v>0</v>
      </c>
      <c r="BG200" s="158">
        <f>IF(N200="zákl. přenesená",J200,0)</f>
        <v>0</v>
      </c>
      <c r="BH200" s="158">
        <f>IF(N200="sníž. přenesená",J200,0)</f>
        <v>0</v>
      </c>
      <c r="BI200" s="158">
        <f>IF(N200="nulová",J200,0)</f>
        <v>0</v>
      </c>
      <c r="BJ200" s="23" t="s">
        <v>81</v>
      </c>
      <c r="BK200" s="158">
        <f>ROUND(I200*H200,2)</f>
        <v>0</v>
      </c>
      <c r="BL200" s="23" t="s">
        <v>131</v>
      </c>
      <c r="BM200" s="23" t="s">
        <v>349</v>
      </c>
    </row>
    <row r="201" spans="2:51" s="12" customFormat="1" ht="13.5">
      <c r="B201" s="166"/>
      <c r="D201" s="160" t="s">
        <v>133</v>
      </c>
      <c r="E201" s="167" t="s">
        <v>5</v>
      </c>
      <c r="F201" s="168" t="s">
        <v>131</v>
      </c>
      <c r="H201" s="169">
        <v>4</v>
      </c>
      <c r="L201" s="166"/>
      <c r="M201" s="170"/>
      <c r="N201" s="171"/>
      <c r="O201" s="171"/>
      <c r="P201" s="171"/>
      <c r="Q201" s="171"/>
      <c r="R201" s="171"/>
      <c r="S201" s="171"/>
      <c r="T201" s="172"/>
      <c r="AT201" s="167" t="s">
        <v>133</v>
      </c>
      <c r="AU201" s="167" t="s">
        <v>83</v>
      </c>
      <c r="AV201" s="12" t="s">
        <v>83</v>
      </c>
      <c r="AW201" s="12" t="s">
        <v>36</v>
      </c>
      <c r="AX201" s="12" t="s">
        <v>81</v>
      </c>
      <c r="AY201" s="167" t="s">
        <v>124</v>
      </c>
    </row>
    <row r="202" spans="2:63" s="10" customFormat="1" ht="29.85" customHeight="1">
      <c r="B202" s="135"/>
      <c r="D202" s="136" t="s">
        <v>72</v>
      </c>
      <c r="E202" s="145" t="s">
        <v>181</v>
      </c>
      <c r="F202" s="145" t="s">
        <v>350</v>
      </c>
      <c r="J202" s="146">
        <f>BK202</f>
        <v>0</v>
      </c>
      <c r="L202" s="135"/>
      <c r="M202" s="139"/>
      <c r="N202" s="140"/>
      <c r="O202" s="140"/>
      <c r="P202" s="141">
        <f>SUM(P203:P226)</f>
        <v>12.8004</v>
      </c>
      <c r="Q202" s="140"/>
      <c r="R202" s="141">
        <f>SUM(R203:R226)</f>
        <v>8.20505</v>
      </c>
      <c r="S202" s="140"/>
      <c r="T202" s="142">
        <f>SUM(T203:T226)</f>
        <v>0</v>
      </c>
      <c r="AR202" s="136" t="s">
        <v>81</v>
      </c>
      <c r="AT202" s="143" t="s">
        <v>72</v>
      </c>
      <c r="AU202" s="143" t="s">
        <v>81</v>
      </c>
      <c r="AY202" s="136" t="s">
        <v>124</v>
      </c>
      <c r="BK202" s="144">
        <f>SUM(BK203:BK226)</f>
        <v>0</v>
      </c>
    </row>
    <row r="203" spans="2:65" s="1" customFormat="1" ht="34.15" customHeight="1">
      <c r="B203" s="147"/>
      <c r="C203" s="148" t="s">
        <v>351</v>
      </c>
      <c r="D203" s="148" t="s">
        <v>126</v>
      </c>
      <c r="E203" s="149" t="s">
        <v>352</v>
      </c>
      <c r="F203" s="150" t="s">
        <v>353</v>
      </c>
      <c r="G203" s="151" t="s">
        <v>267</v>
      </c>
      <c r="H203" s="152">
        <v>46.4</v>
      </c>
      <c r="I203" s="153"/>
      <c r="J203" s="153">
        <f>ROUND(I203*H203,2)</f>
        <v>0</v>
      </c>
      <c r="K203" s="150" t="s">
        <v>130</v>
      </c>
      <c r="L203" s="37"/>
      <c r="M203" s="154" t="s">
        <v>5</v>
      </c>
      <c r="N203" s="155" t="s">
        <v>44</v>
      </c>
      <c r="O203" s="156">
        <v>0.216</v>
      </c>
      <c r="P203" s="156">
        <f>O203*H203</f>
        <v>10.0224</v>
      </c>
      <c r="Q203" s="156">
        <v>0.1295</v>
      </c>
      <c r="R203" s="156">
        <f>Q203*H203</f>
        <v>6.0088</v>
      </c>
      <c r="S203" s="156">
        <v>0</v>
      </c>
      <c r="T203" s="157">
        <f>S203*H203</f>
        <v>0</v>
      </c>
      <c r="AR203" s="23" t="s">
        <v>131</v>
      </c>
      <c r="AT203" s="23" t="s">
        <v>126</v>
      </c>
      <c r="AU203" s="23" t="s">
        <v>83</v>
      </c>
      <c r="AY203" s="23" t="s">
        <v>124</v>
      </c>
      <c r="BE203" s="158">
        <f>IF(N203="základní",J203,0)</f>
        <v>0</v>
      </c>
      <c r="BF203" s="158">
        <f>IF(N203="snížená",J203,0)</f>
        <v>0</v>
      </c>
      <c r="BG203" s="158">
        <f>IF(N203="zákl. přenesená",J203,0)</f>
        <v>0</v>
      </c>
      <c r="BH203" s="158">
        <f>IF(N203="sníž. přenesená",J203,0)</f>
        <v>0</v>
      </c>
      <c r="BI203" s="158">
        <f>IF(N203="nulová",J203,0)</f>
        <v>0</v>
      </c>
      <c r="BJ203" s="23" t="s">
        <v>81</v>
      </c>
      <c r="BK203" s="158">
        <f>ROUND(I203*H203,2)</f>
        <v>0</v>
      </c>
      <c r="BL203" s="23" t="s">
        <v>131</v>
      </c>
      <c r="BM203" s="23" t="s">
        <v>354</v>
      </c>
    </row>
    <row r="204" spans="2:51" s="12" customFormat="1" ht="13.5">
      <c r="B204" s="166"/>
      <c r="D204" s="160" t="s">
        <v>133</v>
      </c>
      <c r="E204" s="167" t="s">
        <v>5</v>
      </c>
      <c r="F204" s="168" t="s">
        <v>355</v>
      </c>
      <c r="H204" s="169">
        <v>46.4</v>
      </c>
      <c r="L204" s="166"/>
      <c r="M204" s="170"/>
      <c r="N204" s="171"/>
      <c r="O204" s="171"/>
      <c r="P204" s="171"/>
      <c r="Q204" s="171"/>
      <c r="R204" s="171"/>
      <c r="S204" s="171"/>
      <c r="T204" s="172"/>
      <c r="AT204" s="167" t="s">
        <v>133</v>
      </c>
      <c r="AU204" s="167" t="s">
        <v>83</v>
      </c>
      <c r="AV204" s="12" t="s">
        <v>83</v>
      </c>
      <c r="AW204" s="12" t="s">
        <v>36</v>
      </c>
      <c r="AX204" s="12" t="s">
        <v>81</v>
      </c>
      <c r="AY204" s="167" t="s">
        <v>124</v>
      </c>
    </row>
    <row r="205" spans="2:65" s="1" customFormat="1" ht="14.45" customHeight="1">
      <c r="B205" s="147"/>
      <c r="C205" s="180" t="s">
        <v>356</v>
      </c>
      <c r="D205" s="180" t="s">
        <v>195</v>
      </c>
      <c r="E205" s="181" t="s">
        <v>357</v>
      </c>
      <c r="F205" s="182" t="s">
        <v>358</v>
      </c>
      <c r="G205" s="183" t="s">
        <v>267</v>
      </c>
      <c r="H205" s="184">
        <v>46.864</v>
      </c>
      <c r="I205" s="185"/>
      <c r="J205" s="185">
        <f>ROUND(I205*H205,2)</f>
        <v>0</v>
      </c>
      <c r="K205" s="182" t="s">
        <v>130</v>
      </c>
      <c r="L205" s="186"/>
      <c r="M205" s="187" t="s">
        <v>5</v>
      </c>
      <c r="N205" s="188" t="s">
        <v>44</v>
      </c>
      <c r="O205" s="156">
        <v>0</v>
      </c>
      <c r="P205" s="156">
        <f>O205*H205</f>
        <v>0</v>
      </c>
      <c r="Q205" s="156">
        <v>0.045</v>
      </c>
      <c r="R205" s="156">
        <f>Q205*H205</f>
        <v>2.1088799999999996</v>
      </c>
      <c r="S205" s="156">
        <v>0</v>
      </c>
      <c r="T205" s="157">
        <f>S205*H205</f>
        <v>0</v>
      </c>
      <c r="AR205" s="23" t="s">
        <v>175</v>
      </c>
      <c r="AT205" s="23" t="s">
        <v>195</v>
      </c>
      <c r="AU205" s="23" t="s">
        <v>83</v>
      </c>
      <c r="AY205" s="23" t="s">
        <v>124</v>
      </c>
      <c r="BE205" s="158">
        <f>IF(N205="základní",J205,0)</f>
        <v>0</v>
      </c>
      <c r="BF205" s="158">
        <f>IF(N205="snížená",J205,0)</f>
        <v>0</v>
      </c>
      <c r="BG205" s="158">
        <f>IF(N205="zákl. přenesená",J205,0)</f>
        <v>0</v>
      </c>
      <c r="BH205" s="158">
        <f>IF(N205="sníž. přenesená",J205,0)</f>
        <v>0</v>
      </c>
      <c r="BI205" s="158">
        <f>IF(N205="nulová",J205,0)</f>
        <v>0</v>
      </c>
      <c r="BJ205" s="23" t="s">
        <v>81</v>
      </c>
      <c r="BK205" s="158">
        <f>ROUND(I205*H205,2)</f>
        <v>0</v>
      </c>
      <c r="BL205" s="23" t="s">
        <v>131</v>
      </c>
      <c r="BM205" s="23" t="s">
        <v>359</v>
      </c>
    </row>
    <row r="206" spans="2:51" s="12" customFormat="1" ht="13.5">
      <c r="B206" s="166"/>
      <c r="D206" s="160" t="s">
        <v>133</v>
      </c>
      <c r="E206" s="167" t="s">
        <v>5</v>
      </c>
      <c r="F206" s="168" t="s">
        <v>360</v>
      </c>
      <c r="H206" s="169">
        <v>46.864</v>
      </c>
      <c r="L206" s="166"/>
      <c r="M206" s="170"/>
      <c r="N206" s="171"/>
      <c r="O206" s="171"/>
      <c r="P206" s="171"/>
      <c r="Q206" s="171"/>
      <c r="R206" s="171"/>
      <c r="S206" s="171"/>
      <c r="T206" s="172"/>
      <c r="AT206" s="167" t="s">
        <v>133</v>
      </c>
      <c r="AU206" s="167" t="s">
        <v>83</v>
      </c>
      <c r="AV206" s="12" t="s">
        <v>83</v>
      </c>
      <c r="AW206" s="12" t="s">
        <v>36</v>
      </c>
      <c r="AX206" s="12" t="s">
        <v>81</v>
      </c>
      <c r="AY206" s="167" t="s">
        <v>124</v>
      </c>
    </row>
    <row r="207" spans="2:65" s="1" customFormat="1" ht="22.9" customHeight="1">
      <c r="B207" s="147"/>
      <c r="C207" s="148" t="s">
        <v>361</v>
      </c>
      <c r="D207" s="148" t="s">
        <v>126</v>
      </c>
      <c r="E207" s="149" t="s">
        <v>362</v>
      </c>
      <c r="F207" s="150" t="s">
        <v>363</v>
      </c>
      <c r="G207" s="151" t="s">
        <v>364</v>
      </c>
      <c r="H207" s="152">
        <v>1</v>
      </c>
      <c r="I207" s="153"/>
      <c r="J207" s="153">
        <f>ROUND(I207*H207,2)</f>
        <v>0</v>
      </c>
      <c r="K207" s="150" t="s">
        <v>5</v>
      </c>
      <c r="L207" s="37"/>
      <c r="M207" s="154" t="s">
        <v>5</v>
      </c>
      <c r="N207" s="155" t="s">
        <v>44</v>
      </c>
      <c r="O207" s="156">
        <v>1.181</v>
      </c>
      <c r="P207" s="156">
        <f>O207*H207</f>
        <v>1.181</v>
      </c>
      <c r="Q207" s="156">
        <v>0</v>
      </c>
      <c r="R207" s="156">
        <f>Q207*H207</f>
        <v>0</v>
      </c>
      <c r="S207" s="156">
        <v>0</v>
      </c>
      <c r="T207" s="157">
        <f>S207*H207</f>
        <v>0</v>
      </c>
      <c r="AR207" s="23" t="s">
        <v>131</v>
      </c>
      <c r="AT207" s="23" t="s">
        <v>126</v>
      </c>
      <c r="AU207" s="23" t="s">
        <v>83</v>
      </c>
      <c r="AY207" s="23" t="s">
        <v>124</v>
      </c>
      <c r="BE207" s="158">
        <f>IF(N207="základní",J207,0)</f>
        <v>0</v>
      </c>
      <c r="BF207" s="158">
        <f>IF(N207="snížená",J207,0)</f>
        <v>0</v>
      </c>
      <c r="BG207" s="158">
        <f>IF(N207="zákl. přenesená",J207,0)</f>
        <v>0</v>
      </c>
      <c r="BH207" s="158">
        <f>IF(N207="sníž. přenesená",J207,0)</f>
        <v>0</v>
      </c>
      <c r="BI207" s="158">
        <f>IF(N207="nulová",J207,0)</f>
        <v>0</v>
      </c>
      <c r="BJ207" s="23" t="s">
        <v>81</v>
      </c>
      <c r="BK207" s="158">
        <f>ROUND(I207*H207,2)</f>
        <v>0</v>
      </c>
      <c r="BL207" s="23" t="s">
        <v>131</v>
      </c>
      <c r="BM207" s="23" t="s">
        <v>365</v>
      </c>
    </row>
    <row r="208" spans="2:51" s="11" customFormat="1" ht="13.5">
      <c r="B208" s="159"/>
      <c r="D208" s="160" t="s">
        <v>133</v>
      </c>
      <c r="E208" s="161" t="s">
        <v>5</v>
      </c>
      <c r="F208" s="162" t="s">
        <v>366</v>
      </c>
      <c r="H208" s="161" t="s">
        <v>5</v>
      </c>
      <c r="L208" s="159"/>
      <c r="M208" s="163"/>
      <c r="N208" s="164"/>
      <c r="O208" s="164"/>
      <c r="P208" s="164"/>
      <c r="Q208" s="164"/>
      <c r="R208" s="164"/>
      <c r="S208" s="164"/>
      <c r="T208" s="165"/>
      <c r="AT208" s="161" t="s">
        <v>133</v>
      </c>
      <c r="AU208" s="161" t="s">
        <v>83</v>
      </c>
      <c r="AV208" s="11" t="s">
        <v>81</v>
      </c>
      <c r="AW208" s="11" t="s">
        <v>36</v>
      </c>
      <c r="AX208" s="11" t="s">
        <v>73</v>
      </c>
      <c r="AY208" s="161" t="s">
        <v>124</v>
      </c>
    </row>
    <row r="209" spans="2:51" s="11" customFormat="1" ht="27">
      <c r="B209" s="159"/>
      <c r="D209" s="160" t="s">
        <v>133</v>
      </c>
      <c r="E209" s="161" t="s">
        <v>5</v>
      </c>
      <c r="F209" s="162" t="s">
        <v>367</v>
      </c>
      <c r="H209" s="161" t="s">
        <v>5</v>
      </c>
      <c r="L209" s="159"/>
      <c r="M209" s="163"/>
      <c r="N209" s="164"/>
      <c r="O209" s="164"/>
      <c r="P209" s="164"/>
      <c r="Q209" s="164"/>
      <c r="R209" s="164"/>
      <c r="S209" s="164"/>
      <c r="T209" s="165"/>
      <c r="AT209" s="161" t="s">
        <v>133</v>
      </c>
      <c r="AU209" s="161" t="s">
        <v>83</v>
      </c>
      <c r="AV209" s="11" t="s">
        <v>81</v>
      </c>
      <c r="AW209" s="11" t="s">
        <v>36</v>
      </c>
      <c r="AX209" s="11" t="s">
        <v>73</v>
      </c>
      <c r="AY209" s="161" t="s">
        <v>124</v>
      </c>
    </row>
    <row r="210" spans="2:51" s="11" customFormat="1" ht="13.5">
      <c r="B210" s="159"/>
      <c r="D210" s="160" t="s">
        <v>133</v>
      </c>
      <c r="E210" s="161" t="s">
        <v>5</v>
      </c>
      <c r="F210" s="162" t="s">
        <v>368</v>
      </c>
      <c r="H210" s="161" t="s">
        <v>5</v>
      </c>
      <c r="L210" s="159"/>
      <c r="M210" s="163"/>
      <c r="N210" s="164"/>
      <c r="O210" s="164"/>
      <c r="P210" s="164"/>
      <c r="Q210" s="164"/>
      <c r="R210" s="164"/>
      <c r="S210" s="164"/>
      <c r="T210" s="165"/>
      <c r="AT210" s="161" t="s">
        <v>133</v>
      </c>
      <c r="AU210" s="161" t="s">
        <v>83</v>
      </c>
      <c r="AV210" s="11" t="s">
        <v>81</v>
      </c>
      <c r="AW210" s="11" t="s">
        <v>36</v>
      </c>
      <c r="AX210" s="11" t="s">
        <v>73</v>
      </c>
      <c r="AY210" s="161" t="s">
        <v>124</v>
      </c>
    </row>
    <row r="211" spans="2:51" s="11" customFormat="1" ht="13.5">
      <c r="B211" s="159"/>
      <c r="D211" s="160" t="s">
        <v>133</v>
      </c>
      <c r="E211" s="161" t="s">
        <v>5</v>
      </c>
      <c r="F211" s="162" t="s">
        <v>369</v>
      </c>
      <c r="H211" s="161" t="s">
        <v>5</v>
      </c>
      <c r="L211" s="159"/>
      <c r="M211" s="163"/>
      <c r="N211" s="164"/>
      <c r="O211" s="164"/>
      <c r="P211" s="164"/>
      <c r="Q211" s="164"/>
      <c r="R211" s="164"/>
      <c r="S211" s="164"/>
      <c r="T211" s="165"/>
      <c r="AT211" s="161" t="s">
        <v>133</v>
      </c>
      <c r="AU211" s="161" t="s">
        <v>83</v>
      </c>
      <c r="AV211" s="11" t="s">
        <v>81</v>
      </c>
      <c r="AW211" s="11" t="s">
        <v>36</v>
      </c>
      <c r="AX211" s="11" t="s">
        <v>73</v>
      </c>
      <c r="AY211" s="161" t="s">
        <v>124</v>
      </c>
    </row>
    <row r="212" spans="2:51" s="11" customFormat="1" ht="13.5">
      <c r="B212" s="159"/>
      <c r="D212" s="160" t="s">
        <v>133</v>
      </c>
      <c r="E212" s="161" t="s">
        <v>5</v>
      </c>
      <c r="F212" s="162" t="s">
        <v>370</v>
      </c>
      <c r="H212" s="161" t="s">
        <v>5</v>
      </c>
      <c r="L212" s="159"/>
      <c r="M212" s="163"/>
      <c r="N212" s="164"/>
      <c r="O212" s="164"/>
      <c r="P212" s="164"/>
      <c r="Q212" s="164"/>
      <c r="R212" s="164"/>
      <c r="S212" s="164"/>
      <c r="T212" s="165"/>
      <c r="AT212" s="161" t="s">
        <v>133</v>
      </c>
      <c r="AU212" s="161" t="s">
        <v>83</v>
      </c>
      <c r="AV212" s="11" t="s">
        <v>81</v>
      </c>
      <c r="AW212" s="11" t="s">
        <v>36</v>
      </c>
      <c r="AX212" s="11" t="s">
        <v>73</v>
      </c>
      <c r="AY212" s="161" t="s">
        <v>124</v>
      </c>
    </row>
    <row r="213" spans="2:51" s="11" customFormat="1" ht="13.5">
      <c r="B213" s="159"/>
      <c r="D213" s="160" t="s">
        <v>133</v>
      </c>
      <c r="E213" s="161" t="s">
        <v>5</v>
      </c>
      <c r="F213" s="162" t="s">
        <v>371</v>
      </c>
      <c r="H213" s="161" t="s">
        <v>5</v>
      </c>
      <c r="L213" s="159"/>
      <c r="M213" s="163"/>
      <c r="N213" s="164"/>
      <c r="O213" s="164"/>
      <c r="P213" s="164"/>
      <c r="Q213" s="164"/>
      <c r="R213" s="164"/>
      <c r="S213" s="164"/>
      <c r="T213" s="165"/>
      <c r="AT213" s="161" t="s">
        <v>133</v>
      </c>
      <c r="AU213" s="161" t="s">
        <v>83</v>
      </c>
      <c r="AV213" s="11" t="s">
        <v>81</v>
      </c>
      <c r="AW213" s="11" t="s">
        <v>36</v>
      </c>
      <c r="AX213" s="11" t="s">
        <v>73</v>
      </c>
      <c r="AY213" s="161" t="s">
        <v>124</v>
      </c>
    </row>
    <row r="214" spans="2:51" s="11" customFormat="1" ht="13.5">
      <c r="B214" s="159"/>
      <c r="D214" s="160" t="s">
        <v>133</v>
      </c>
      <c r="E214" s="161" t="s">
        <v>5</v>
      </c>
      <c r="F214" s="162" t="s">
        <v>372</v>
      </c>
      <c r="H214" s="161" t="s">
        <v>5</v>
      </c>
      <c r="L214" s="159"/>
      <c r="M214" s="163"/>
      <c r="N214" s="164"/>
      <c r="O214" s="164"/>
      <c r="P214" s="164"/>
      <c r="Q214" s="164"/>
      <c r="R214" s="164"/>
      <c r="S214" s="164"/>
      <c r="T214" s="165"/>
      <c r="AT214" s="161" t="s">
        <v>133</v>
      </c>
      <c r="AU214" s="161" t="s">
        <v>83</v>
      </c>
      <c r="AV214" s="11" t="s">
        <v>81</v>
      </c>
      <c r="AW214" s="11" t="s">
        <v>36</v>
      </c>
      <c r="AX214" s="11" t="s">
        <v>73</v>
      </c>
      <c r="AY214" s="161" t="s">
        <v>124</v>
      </c>
    </row>
    <row r="215" spans="2:51" s="11" customFormat="1" ht="13.5">
      <c r="B215" s="159"/>
      <c r="D215" s="160" t="s">
        <v>133</v>
      </c>
      <c r="E215" s="161" t="s">
        <v>5</v>
      </c>
      <c r="F215" s="162" t="s">
        <v>373</v>
      </c>
      <c r="H215" s="161" t="s">
        <v>5</v>
      </c>
      <c r="L215" s="159"/>
      <c r="M215" s="163"/>
      <c r="N215" s="164"/>
      <c r="O215" s="164"/>
      <c r="P215" s="164"/>
      <c r="Q215" s="164"/>
      <c r="R215" s="164"/>
      <c r="S215" s="164"/>
      <c r="T215" s="165"/>
      <c r="AT215" s="161" t="s">
        <v>133</v>
      </c>
      <c r="AU215" s="161" t="s">
        <v>83</v>
      </c>
      <c r="AV215" s="11" t="s">
        <v>81</v>
      </c>
      <c r="AW215" s="11" t="s">
        <v>36</v>
      </c>
      <c r="AX215" s="11" t="s">
        <v>73</v>
      </c>
      <c r="AY215" s="161" t="s">
        <v>124</v>
      </c>
    </row>
    <row r="216" spans="2:51" s="12" customFormat="1" ht="13.5">
      <c r="B216" s="166"/>
      <c r="D216" s="160" t="s">
        <v>133</v>
      </c>
      <c r="E216" s="167" t="s">
        <v>5</v>
      </c>
      <c r="F216" s="168" t="s">
        <v>81</v>
      </c>
      <c r="H216" s="169">
        <v>1</v>
      </c>
      <c r="L216" s="166"/>
      <c r="M216" s="170"/>
      <c r="N216" s="171"/>
      <c r="O216" s="171"/>
      <c r="P216" s="171"/>
      <c r="Q216" s="171"/>
      <c r="R216" s="171"/>
      <c r="S216" s="171"/>
      <c r="T216" s="172"/>
      <c r="AT216" s="167" t="s">
        <v>133</v>
      </c>
      <c r="AU216" s="167" t="s">
        <v>83</v>
      </c>
      <c r="AV216" s="12" t="s">
        <v>83</v>
      </c>
      <c r="AW216" s="12" t="s">
        <v>36</v>
      </c>
      <c r="AX216" s="12" t="s">
        <v>81</v>
      </c>
      <c r="AY216" s="167" t="s">
        <v>124</v>
      </c>
    </row>
    <row r="217" spans="2:65" s="1" customFormat="1" ht="22.9" customHeight="1">
      <c r="B217" s="147"/>
      <c r="C217" s="148" t="s">
        <v>374</v>
      </c>
      <c r="D217" s="148" t="s">
        <v>126</v>
      </c>
      <c r="E217" s="149" t="s">
        <v>375</v>
      </c>
      <c r="F217" s="150" t="s">
        <v>376</v>
      </c>
      <c r="G217" s="151" t="s">
        <v>364</v>
      </c>
      <c r="H217" s="152">
        <v>1</v>
      </c>
      <c r="I217" s="153"/>
      <c r="J217" s="153">
        <f>ROUND(I217*H217,2)</f>
        <v>0</v>
      </c>
      <c r="K217" s="150" t="s">
        <v>5</v>
      </c>
      <c r="L217" s="37"/>
      <c r="M217" s="154" t="s">
        <v>5</v>
      </c>
      <c r="N217" s="155" t="s">
        <v>44</v>
      </c>
      <c r="O217" s="156">
        <v>1.181</v>
      </c>
      <c r="P217" s="156">
        <f>O217*H217</f>
        <v>1.181</v>
      </c>
      <c r="Q217" s="156">
        <v>0</v>
      </c>
      <c r="R217" s="156">
        <f>Q217*H217</f>
        <v>0</v>
      </c>
      <c r="S217" s="156">
        <v>0</v>
      </c>
      <c r="T217" s="157">
        <f>S217*H217</f>
        <v>0</v>
      </c>
      <c r="AR217" s="23" t="s">
        <v>131</v>
      </c>
      <c r="AT217" s="23" t="s">
        <v>126</v>
      </c>
      <c r="AU217" s="23" t="s">
        <v>83</v>
      </c>
      <c r="AY217" s="23" t="s">
        <v>124</v>
      </c>
      <c r="BE217" s="158">
        <f>IF(N217="základní",J217,0)</f>
        <v>0</v>
      </c>
      <c r="BF217" s="158">
        <f>IF(N217="snížená",J217,0)</f>
        <v>0</v>
      </c>
      <c r="BG217" s="158">
        <f>IF(N217="zákl. přenesená",J217,0)</f>
        <v>0</v>
      </c>
      <c r="BH217" s="158">
        <f>IF(N217="sníž. přenesená",J217,0)</f>
        <v>0</v>
      </c>
      <c r="BI217" s="158">
        <f>IF(N217="nulová",J217,0)</f>
        <v>0</v>
      </c>
      <c r="BJ217" s="23" t="s">
        <v>81</v>
      </c>
      <c r="BK217" s="158">
        <f>ROUND(I217*H217,2)</f>
        <v>0</v>
      </c>
      <c r="BL217" s="23" t="s">
        <v>131</v>
      </c>
      <c r="BM217" s="23" t="s">
        <v>377</v>
      </c>
    </row>
    <row r="218" spans="2:51" s="11" customFormat="1" ht="13.5">
      <c r="B218" s="159"/>
      <c r="D218" s="160" t="s">
        <v>133</v>
      </c>
      <c r="E218" s="161" t="s">
        <v>5</v>
      </c>
      <c r="F218" s="162" t="s">
        <v>366</v>
      </c>
      <c r="H218" s="161" t="s">
        <v>5</v>
      </c>
      <c r="L218" s="159"/>
      <c r="M218" s="163"/>
      <c r="N218" s="164"/>
      <c r="O218" s="164"/>
      <c r="P218" s="164"/>
      <c r="Q218" s="164"/>
      <c r="R218" s="164"/>
      <c r="S218" s="164"/>
      <c r="T218" s="165"/>
      <c r="AT218" s="161" t="s">
        <v>133</v>
      </c>
      <c r="AU218" s="161" t="s">
        <v>83</v>
      </c>
      <c r="AV218" s="11" t="s">
        <v>81</v>
      </c>
      <c r="AW218" s="11" t="s">
        <v>36</v>
      </c>
      <c r="AX218" s="11" t="s">
        <v>73</v>
      </c>
      <c r="AY218" s="161" t="s">
        <v>124</v>
      </c>
    </row>
    <row r="219" spans="2:51" s="11" customFormat="1" ht="13.5">
      <c r="B219" s="159"/>
      <c r="D219" s="160" t="s">
        <v>133</v>
      </c>
      <c r="E219" s="161" t="s">
        <v>5</v>
      </c>
      <c r="F219" s="162" t="s">
        <v>378</v>
      </c>
      <c r="H219" s="161" t="s">
        <v>5</v>
      </c>
      <c r="L219" s="159"/>
      <c r="M219" s="163"/>
      <c r="N219" s="164"/>
      <c r="O219" s="164"/>
      <c r="P219" s="164"/>
      <c r="Q219" s="164"/>
      <c r="R219" s="164"/>
      <c r="S219" s="164"/>
      <c r="T219" s="165"/>
      <c r="AT219" s="161" t="s">
        <v>133</v>
      </c>
      <c r="AU219" s="161" t="s">
        <v>83</v>
      </c>
      <c r="AV219" s="11" t="s">
        <v>81</v>
      </c>
      <c r="AW219" s="11" t="s">
        <v>36</v>
      </c>
      <c r="AX219" s="11" t="s">
        <v>73</v>
      </c>
      <c r="AY219" s="161" t="s">
        <v>124</v>
      </c>
    </row>
    <row r="220" spans="2:51" s="11" customFormat="1" ht="13.5">
      <c r="B220" s="159"/>
      <c r="D220" s="160" t="s">
        <v>133</v>
      </c>
      <c r="E220" s="161" t="s">
        <v>5</v>
      </c>
      <c r="F220" s="162" t="s">
        <v>379</v>
      </c>
      <c r="H220" s="161" t="s">
        <v>5</v>
      </c>
      <c r="L220" s="159"/>
      <c r="M220" s="163"/>
      <c r="N220" s="164"/>
      <c r="O220" s="164"/>
      <c r="P220" s="164"/>
      <c r="Q220" s="164"/>
      <c r="R220" s="164"/>
      <c r="S220" s="164"/>
      <c r="T220" s="165"/>
      <c r="AT220" s="161" t="s">
        <v>133</v>
      </c>
      <c r="AU220" s="161" t="s">
        <v>83</v>
      </c>
      <c r="AV220" s="11" t="s">
        <v>81</v>
      </c>
      <c r="AW220" s="11" t="s">
        <v>36</v>
      </c>
      <c r="AX220" s="11" t="s">
        <v>73</v>
      </c>
      <c r="AY220" s="161" t="s">
        <v>124</v>
      </c>
    </row>
    <row r="221" spans="2:51" s="11" customFormat="1" ht="13.5">
      <c r="B221" s="159"/>
      <c r="D221" s="160" t="s">
        <v>133</v>
      </c>
      <c r="E221" s="161" t="s">
        <v>5</v>
      </c>
      <c r="F221" s="162" t="s">
        <v>380</v>
      </c>
      <c r="H221" s="161" t="s">
        <v>5</v>
      </c>
      <c r="L221" s="159"/>
      <c r="M221" s="163"/>
      <c r="N221" s="164"/>
      <c r="O221" s="164"/>
      <c r="P221" s="164"/>
      <c r="Q221" s="164"/>
      <c r="R221" s="164"/>
      <c r="S221" s="164"/>
      <c r="T221" s="165"/>
      <c r="AT221" s="161" t="s">
        <v>133</v>
      </c>
      <c r="AU221" s="161" t="s">
        <v>83</v>
      </c>
      <c r="AV221" s="11" t="s">
        <v>81</v>
      </c>
      <c r="AW221" s="11" t="s">
        <v>36</v>
      </c>
      <c r="AX221" s="11" t="s">
        <v>73</v>
      </c>
      <c r="AY221" s="161" t="s">
        <v>124</v>
      </c>
    </row>
    <row r="222" spans="2:51" s="12" customFormat="1" ht="13.5">
      <c r="B222" s="166"/>
      <c r="D222" s="160" t="s">
        <v>133</v>
      </c>
      <c r="E222" s="167" t="s">
        <v>5</v>
      </c>
      <c r="F222" s="168" t="s">
        <v>81</v>
      </c>
      <c r="H222" s="169">
        <v>1</v>
      </c>
      <c r="L222" s="166"/>
      <c r="M222" s="170"/>
      <c r="N222" s="171"/>
      <c r="O222" s="171"/>
      <c r="P222" s="171"/>
      <c r="Q222" s="171"/>
      <c r="R222" s="171"/>
      <c r="S222" s="171"/>
      <c r="T222" s="172"/>
      <c r="AT222" s="167" t="s">
        <v>133</v>
      </c>
      <c r="AU222" s="167" t="s">
        <v>83</v>
      </c>
      <c r="AV222" s="12" t="s">
        <v>83</v>
      </c>
      <c r="AW222" s="12" t="s">
        <v>36</v>
      </c>
      <c r="AX222" s="12" t="s">
        <v>81</v>
      </c>
      <c r="AY222" s="167" t="s">
        <v>124</v>
      </c>
    </row>
    <row r="223" spans="2:65" s="1" customFormat="1" ht="14.45" customHeight="1">
      <c r="B223" s="147"/>
      <c r="C223" s="148" t="s">
        <v>381</v>
      </c>
      <c r="D223" s="148" t="s">
        <v>126</v>
      </c>
      <c r="E223" s="149" t="s">
        <v>382</v>
      </c>
      <c r="F223" s="150" t="s">
        <v>383</v>
      </c>
      <c r="G223" s="151" t="s">
        <v>219</v>
      </c>
      <c r="H223" s="152">
        <v>1</v>
      </c>
      <c r="I223" s="153"/>
      <c r="J223" s="153">
        <f>ROUND(I223*H223,2)</f>
        <v>0</v>
      </c>
      <c r="K223" s="150" t="s">
        <v>130</v>
      </c>
      <c r="L223" s="37"/>
      <c r="M223" s="154" t="s">
        <v>5</v>
      </c>
      <c r="N223" s="155" t="s">
        <v>44</v>
      </c>
      <c r="O223" s="156">
        <v>0.416</v>
      </c>
      <c r="P223" s="156">
        <f>O223*H223</f>
        <v>0.416</v>
      </c>
      <c r="Q223" s="156">
        <v>0.07287</v>
      </c>
      <c r="R223" s="156">
        <f>Q223*H223</f>
        <v>0.07287</v>
      </c>
      <c r="S223" s="156">
        <v>0</v>
      </c>
      <c r="T223" s="157">
        <f>S223*H223</f>
        <v>0</v>
      </c>
      <c r="AR223" s="23" t="s">
        <v>131</v>
      </c>
      <c r="AT223" s="23" t="s">
        <v>126</v>
      </c>
      <c r="AU223" s="23" t="s">
        <v>83</v>
      </c>
      <c r="AY223" s="23" t="s">
        <v>124</v>
      </c>
      <c r="BE223" s="158">
        <f>IF(N223="základní",J223,0)</f>
        <v>0</v>
      </c>
      <c r="BF223" s="158">
        <f>IF(N223="snížená",J223,0)</f>
        <v>0</v>
      </c>
      <c r="BG223" s="158">
        <f>IF(N223="zákl. přenesená",J223,0)</f>
        <v>0</v>
      </c>
      <c r="BH223" s="158">
        <f>IF(N223="sníž. přenesená",J223,0)</f>
        <v>0</v>
      </c>
      <c r="BI223" s="158">
        <f>IF(N223="nulová",J223,0)</f>
        <v>0</v>
      </c>
      <c r="BJ223" s="23" t="s">
        <v>81</v>
      </c>
      <c r="BK223" s="158">
        <f>ROUND(I223*H223,2)</f>
        <v>0</v>
      </c>
      <c r="BL223" s="23" t="s">
        <v>131</v>
      </c>
      <c r="BM223" s="23" t="s">
        <v>384</v>
      </c>
    </row>
    <row r="224" spans="2:51" s="12" customFormat="1" ht="13.5">
      <c r="B224" s="166"/>
      <c r="D224" s="160" t="s">
        <v>133</v>
      </c>
      <c r="E224" s="167" t="s">
        <v>5</v>
      </c>
      <c r="F224" s="168" t="s">
        <v>81</v>
      </c>
      <c r="H224" s="169">
        <v>1</v>
      </c>
      <c r="L224" s="166"/>
      <c r="M224" s="170"/>
      <c r="N224" s="171"/>
      <c r="O224" s="171"/>
      <c r="P224" s="171"/>
      <c r="Q224" s="171"/>
      <c r="R224" s="171"/>
      <c r="S224" s="171"/>
      <c r="T224" s="172"/>
      <c r="AT224" s="167" t="s">
        <v>133</v>
      </c>
      <c r="AU224" s="167" t="s">
        <v>83</v>
      </c>
      <c r="AV224" s="12" t="s">
        <v>83</v>
      </c>
      <c r="AW224" s="12" t="s">
        <v>36</v>
      </c>
      <c r="AX224" s="12" t="s">
        <v>81</v>
      </c>
      <c r="AY224" s="167" t="s">
        <v>124</v>
      </c>
    </row>
    <row r="225" spans="2:65" s="1" customFormat="1" ht="22.9" customHeight="1">
      <c r="B225" s="147"/>
      <c r="C225" s="180" t="s">
        <v>385</v>
      </c>
      <c r="D225" s="180" t="s">
        <v>195</v>
      </c>
      <c r="E225" s="181" t="s">
        <v>386</v>
      </c>
      <c r="F225" s="182" t="s">
        <v>387</v>
      </c>
      <c r="G225" s="183" t="s">
        <v>219</v>
      </c>
      <c r="H225" s="184">
        <v>1</v>
      </c>
      <c r="I225" s="185"/>
      <c r="J225" s="185">
        <f>ROUND(I225*H225,2)</f>
        <v>0</v>
      </c>
      <c r="K225" s="182" t="s">
        <v>5</v>
      </c>
      <c r="L225" s="186"/>
      <c r="M225" s="187" t="s">
        <v>5</v>
      </c>
      <c r="N225" s="188" t="s">
        <v>44</v>
      </c>
      <c r="O225" s="156">
        <v>0</v>
      </c>
      <c r="P225" s="156">
        <f>O225*H225</f>
        <v>0</v>
      </c>
      <c r="Q225" s="156">
        <v>0.0145</v>
      </c>
      <c r="R225" s="156">
        <f>Q225*H225</f>
        <v>0.0145</v>
      </c>
      <c r="S225" s="156">
        <v>0</v>
      </c>
      <c r="T225" s="157">
        <f>S225*H225</f>
        <v>0</v>
      </c>
      <c r="AR225" s="23" t="s">
        <v>175</v>
      </c>
      <c r="AT225" s="23" t="s">
        <v>195</v>
      </c>
      <c r="AU225" s="23" t="s">
        <v>83</v>
      </c>
      <c r="AY225" s="23" t="s">
        <v>124</v>
      </c>
      <c r="BE225" s="158">
        <f>IF(N225="základní",J225,0)</f>
        <v>0</v>
      </c>
      <c r="BF225" s="158">
        <f>IF(N225="snížená",J225,0)</f>
        <v>0</v>
      </c>
      <c r="BG225" s="158">
        <f>IF(N225="zákl. přenesená",J225,0)</f>
        <v>0</v>
      </c>
      <c r="BH225" s="158">
        <f>IF(N225="sníž. přenesená",J225,0)</f>
        <v>0</v>
      </c>
      <c r="BI225" s="158">
        <f>IF(N225="nulová",J225,0)</f>
        <v>0</v>
      </c>
      <c r="BJ225" s="23" t="s">
        <v>81</v>
      </c>
      <c r="BK225" s="158">
        <f>ROUND(I225*H225,2)</f>
        <v>0</v>
      </c>
      <c r="BL225" s="23" t="s">
        <v>131</v>
      </c>
      <c r="BM225" s="23" t="s">
        <v>388</v>
      </c>
    </row>
    <row r="226" spans="2:51" s="12" customFormat="1" ht="13.5">
      <c r="B226" s="166"/>
      <c r="D226" s="160" t="s">
        <v>133</v>
      </c>
      <c r="E226" s="167" t="s">
        <v>5</v>
      </c>
      <c r="F226" s="168" t="s">
        <v>81</v>
      </c>
      <c r="H226" s="169">
        <v>1</v>
      </c>
      <c r="L226" s="166"/>
      <c r="M226" s="170"/>
      <c r="N226" s="171"/>
      <c r="O226" s="171"/>
      <c r="P226" s="171"/>
      <c r="Q226" s="171"/>
      <c r="R226" s="171"/>
      <c r="S226" s="171"/>
      <c r="T226" s="172"/>
      <c r="AT226" s="167" t="s">
        <v>133</v>
      </c>
      <c r="AU226" s="167" t="s">
        <v>83</v>
      </c>
      <c r="AV226" s="12" t="s">
        <v>83</v>
      </c>
      <c r="AW226" s="12" t="s">
        <v>36</v>
      </c>
      <c r="AX226" s="12" t="s">
        <v>81</v>
      </c>
      <c r="AY226" s="167" t="s">
        <v>124</v>
      </c>
    </row>
    <row r="227" spans="2:63" s="10" customFormat="1" ht="29.85" customHeight="1">
      <c r="B227" s="135"/>
      <c r="D227" s="136" t="s">
        <v>72</v>
      </c>
      <c r="E227" s="145" t="s">
        <v>389</v>
      </c>
      <c r="F227" s="145" t="s">
        <v>390</v>
      </c>
      <c r="J227" s="146">
        <f>BK227</f>
        <v>0</v>
      </c>
      <c r="L227" s="135"/>
      <c r="M227" s="139"/>
      <c r="N227" s="140"/>
      <c r="O227" s="140"/>
      <c r="P227" s="141">
        <f>P228</f>
        <v>8.05134</v>
      </c>
      <c r="Q227" s="140"/>
      <c r="R227" s="141">
        <f>R228</f>
        <v>0</v>
      </c>
      <c r="S227" s="140"/>
      <c r="T227" s="142">
        <f>T228</f>
        <v>0</v>
      </c>
      <c r="AR227" s="136" t="s">
        <v>81</v>
      </c>
      <c r="AT227" s="143" t="s">
        <v>72</v>
      </c>
      <c r="AU227" s="143" t="s">
        <v>81</v>
      </c>
      <c r="AY227" s="136" t="s">
        <v>124</v>
      </c>
      <c r="BK227" s="144">
        <f>BK228</f>
        <v>0</v>
      </c>
    </row>
    <row r="228" spans="2:65" s="1" customFormat="1" ht="22.9" customHeight="1">
      <c r="B228" s="147"/>
      <c r="C228" s="148" t="s">
        <v>391</v>
      </c>
      <c r="D228" s="148" t="s">
        <v>126</v>
      </c>
      <c r="E228" s="149" t="s">
        <v>392</v>
      </c>
      <c r="F228" s="150" t="s">
        <v>393</v>
      </c>
      <c r="G228" s="151" t="s">
        <v>198</v>
      </c>
      <c r="H228" s="152">
        <v>60.995</v>
      </c>
      <c r="I228" s="153"/>
      <c r="J228" s="153">
        <f>ROUND(I228*H228,2)</f>
        <v>0</v>
      </c>
      <c r="K228" s="150" t="s">
        <v>130</v>
      </c>
      <c r="L228" s="37"/>
      <c r="M228" s="154" t="s">
        <v>5</v>
      </c>
      <c r="N228" s="155" t="s">
        <v>44</v>
      </c>
      <c r="O228" s="156">
        <v>0.132</v>
      </c>
      <c r="P228" s="156">
        <f>O228*H228</f>
        <v>8.05134</v>
      </c>
      <c r="Q228" s="156">
        <v>0</v>
      </c>
      <c r="R228" s="156">
        <f>Q228*H228</f>
        <v>0</v>
      </c>
      <c r="S228" s="156">
        <v>0</v>
      </c>
      <c r="T228" s="157">
        <f>S228*H228</f>
        <v>0</v>
      </c>
      <c r="AR228" s="23" t="s">
        <v>131</v>
      </c>
      <c r="AT228" s="23" t="s">
        <v>126</v>
      </c>
      <c r="AU228" s="23" t="s">
        <v>83</v>
      </c>
      <c r="AY228" s="23" t="s">
        <v>124</v>
      </c>
      <c r="BE228" s="158">
        <f>IF(N228="základní",J228,0)</f>
        <v>0</v>
      </c>
      <c r="BF228" s="158">
        <f>IF(N228="snížená",J228,0)</f>
        <v>0</v>
      </c>
      <c r="BG228" s="158">
        <f>IF(N228="zákl. přenesená",J228,0)</f>
        <v>0</v>
      </c>
      <c r="BH228" s="158">
        <f>IF(N228="sníž. přenesená",J228,0)</f>
        <v>0</v>
      </c>
      <c r="BI228" s="158">
        <f>IF(N228="nulová",J228,0)</f>
        <v>0</v>
      </c>
      <c r="BJ228" s="23" t="s">
        <v>81</v>
      </c>
      <c r="BK228" s="158">
        <f>ROUND(I228*H228,2)</f>
        <v>0</v>
      </c>
      <c r="BL228" s="23" t="s">
        <v>131</v>
      </c>
      <c r="BM228" s="23" t="s">
        <v>394</v>
      </c>
    </row>
    <row r="229" spans="2:63" s="10" customFormat="1" ht="37.35" customHeight="1">
      <c r="B229" s="135"/>
      <c r="D229" s="136" t="s">
        <v>72</v>
      </c>
      <c r="E229" s="137" t="s">
        <v>395</v>
      </c>
      <c r="F229" s="137" t="s">
        <v>396</v>
      </c>
      <c r="J229" s="138">
        <f>BK229</f>
        <v>70000</v>
      </c>
      <c r="L229" s="135"/>
      <c r="M229" s="139"/>
      <c r="N229" s="140"/>
      <c r="O229" s="140"/>
      <c r="P229" s="141">
        <f>P230+P235+P242</f>
        <v>0</v>
      </c>
      <c r="Q229" s="140"/>
      <c r="R229" s="141">
        <f>R230+R235+R242</f>
        <v>0</v>
      </c>
      <c r="S229" s="140"/>
      <c r="T229" s="142">
        <f>T230+T235+T242</f>
        <v>0</v>
      </c>
      <c r="AR229" s="136" t="s">
        <v>158</v>
      </c>
      <c r="AT229" s="143" t="s">
        <v>72</v>
      </c>
      <c r="AU229" s="143" t="s">
        <v>73</v>
      </c>
      <c r="AY229" s="136" t="s">
        <v>124</v>
      </c>
      <c r="BK229" s="144">
        <f>BK230+BK235+BK242</f>
        <v>70000</v>
      </c>
    </row>
    <row r="230" spans="2:63" s="10" customFormat="1" ht="19.9" customHeight="1">
      <c r="B230" s="135"/>
      <c r="D230" s="136" t="s">
        <v>72</v>
      </c>
      <c r="E230" s="145" t="s">
        <v>397</v>
      </c>
      <c r="F230" s="145" t="s">
        <v>398</v>
      </c>
      <c r="J230" s="146">
        <f>BK230</f>
        <v>0</v>
      </c>
      <c r="L230" s="135"/>
      <c r="M230" s="139"/>
      <c r="N230" s="140"/>
      <c r="O230" s="140"/>
      <c r="P230" s="141">
        <f>SUM(P231:P234)</f>
        <v>0</v>
      </c>
      <c r="Q230" s="140"/>
      <c r="R230" s="141">
        <f>SUM(R231:R234)</f>
        <v>0</v>
      </c>
      <c r="S230" s="140"/>
      <c r="T230" s="142">
        <f>SUM(T231:T234)</f>
        <v>0</v>
      </c>
      <c r="AR230" s="136" t="s">
        <v>158</v>
      </c>
      <c r="AT230" s="143" t="s">
        <v>72</v>
      </c>
      <c r="AU230" s="143" t="s">
        <v>81</v>
      </c>
      <c r="AY230" s="136" t="s">
        <v>124</v>
      </c>
      <c r="BK230" s="144">
        <f>SUM(BK231:BK234)</f>
        <v>0</v>
      </c>
    </row>
    <row r="231" spans="2:65" s="1" customFormat="1" ht="22.9" customHeight="1">
      <c r="B231" s="147"/>
      <c r="C231" s="148" t="s">
        <v>399</v>
      </c>
      <c r="D231" s="148" t="s">
        <v>126</v>
      </c>
      <c r="E231" s="149" t="s">
        <v>400</v>
      </c>
      <c r="F231" s="150" t="s">
        <v>401</v>
      </c>
      <c r="G231" s="151" t="s">
        <v>402</v>
      </c>
      <c r="H231" s="152">
        <v>1</v>
      </c>
      <c r="I231" s="153"/>
      <c r="J231" s="153">
        <f>ROUND(I231*H231,2)</f>
        <v>0</v>
      </c>
      <c r="K231" s="150" t="s">
        <v>130</v>
      </c>
      <c r="L231" s="37"/>
      <c r="M231" s="154" t="s">
        <v>5</v>
      </c>
      <c r="N231" s="155" t="s">
        <v>44</v>
      </c>
      <c r="O231" s="156">
        <v>0</v>
      </c>
      <c r="P231" s="156">
        <f>O231*H231</f>
        <v>0</v>
      </c>
      <c r="Q231" s="156">
        <v>0</v>
      </c>
      <c r="R231" s="156">
        <f>Q231*H231</f>
        <v>0</v>
      </c>
      <c r="S231" s="156">
        <v>0</v>
      </c>
      <c r="T231" s="157">
        <f>S231*H231</f>
        <v>0</v>
      </c>
      <c r="AR231" s="23" t="s">
        <v>403</v>
      </c>
      <c r="AT231" s="23" t="s">
        <v>126</v>
      </c>
      <c r="AU231" s="23" t="s">
        <v>83</v>
      </c>
      <c r="AY231" s="23" t="s">
        <v>124</v>
      </c>
      <c r="BE231" s="158">
        <f>IF(N231="základní",J231,0)</f>
        <v>0</v>
      </c>
      <c r="BF231" s="158">
        <f>IF(N231="snížená",J231,0)</f>
        <v>0</v>
      </c>
      <c r="BG231" s="158">
        <f>IF(N231="zákl. přenesená",J231,0)</f>
        <v>0</v>
      </c>
      <c r="BH231" s="158">
        <f>IF(N231="sníž. přenesená",J231,0)</f>
        <v>0</v>
      </c>
      <c r="BI231" s="158">
        <f>IF(N231="nulová",J231,0)</f>
        <v>0</v>
      </c>
      <c r="BJ231" s="23" t="s">
        <v>81</v>
      </c>
      <c r="BK231" s="158">
        <f>ROUND(I231*H231,2)</f>
        <v>0</v>
      </c>
      <c r="BL231" s="23" t="s">
        <v>403</v>
      </c>
      <c r="BM231" s="23" t="s">
        <v>404</v>
      </c>
    </row>
    <row r="232" spans="2:51" s="12" customFormat="1" ht="13.5">
      <c r="B232" s="166"/>
      <c r="D232" s="160" t="s">
        <v>133</v>
      </c>
      <c r="E232" s="167" t="s">
        <v>5</v>
      </c>
      <c r="F232" s="168" t="s">
        <v>81</v>
      </c>
      <c r="H232" s="169">
        <v>1</v>
      </c>
      <c r="L232" s="166"/>
      <c r="M232" s="170"/>
      <c r="N232" s="171"/>
      <c r="O232" s="171"/>
      <c r="P232" s="171"/>
      <c r="Q232" s="171"/>
      <c r="R232" s="171"/>
      <c r="S232" s="171"/>
      <c r="T232" s="172"/>
      <c r="AT232" s="167" t="s">
        <v>133</v>
      </c>
      <c r="AU232" s="167" t="s">
        <v>83</v>
      </c>
      <c r="AV232" s="12" t="s">
        <v>83</v>
      </c>
      <c r="AW232" s="12" t="s">
        <v>36</v>
      </c>
      <c r="AX232" s="12" t="s">
        <v>81</v>
      </c>
      <c r="AY232" s="167" t="s">
        <v>124</v>
      </c>
    </row>
    <row r="233" spans="2:65" s="1" customFormat="1" ht="14.45" customHeight="1">
      <c r="B233" s="147"/>
      <c r="C233" s="148" t="s">
        <v>405</v>
      </c>
      <c r="D233" s="148" t="s">
        <v>126</v>
      </c>
      <c r="E233" s="149" t="s">
        <v>406</v>
      </c>
      <c r="F233" s="150" t="s">
        <v>407</v>
      </c>
      <c r="G233" s="151" t="s">
        <v>402</v>
      </c>
      <c r="H233" s="152">
        <v>1</v>
      </c>
      <c r="I233" s="153"/>
      <c r="J233" s="153">
        <f>ROUND(I233*H233,2)</f>
        <v>0</v>
      </c>
      <c r="K233" s="150" t="s">
        <v>130</v>
      </c>
      <c r="L233" s="37"/>
      <c r="M233" s="154" t="s">
        <v>5</v>
      </c>
      <c r="N233" s="155" t="s">
        <v>44</v>
      </c>
      <c r="O233" s="156">
        <v>0</v>
      </c>
      <c r="P233" s="156">
        <f>O233*H233</f>
        <v>0</v>
      </c>
      <c r="Q233" s="156">
        <v>0</v>
      </c>
      <c r="R233" s="156">
        <f>Q233*H233</f>
        <v>0</v>
      </c>
      <c r="S233" s="156">
        <v>0</v>
      </c>
      <c r="T233" s="157">
        <f>S233*H233</f>
        <v>0</v>
      </c>
      <c r="AR233" s="23" t="s">
        <v>403</v>
      </c>
      <c r="AT233" s="23" t="s">
        <v>126</v>
      </c>
      <c r="AU233" s="23" t="s">
        <v>83</v>
      </c>
      <c r="AY233" s="23" t="s">
        <v>124</v>
      </c>
      <c r="BE233" s="158">
        <f>IF(N233="základní",J233,0)</f>
        <v>0</v>
      </c>
      <c r="BF233" s="158">
        <f>IF(N233="snížená",J233,0)</f>
        <v>0</v>
      </c>
      <c r="BG233" s="158">
        <f>IF(N233="zákl. přenesená",J233,0)</f>
        <v>0</v>
      </c>
      <c r="BH233" s="158">
        <f>IF(N233="sníž. přenesená",J233,0)</f>
        <v>0</v>
      </c>
      <c r="BI233" s="158">
        <f>IF(N233="nulová",J233,0)</f>
        <v>0</v>
      </c>
      <c r="BJ233" s="23" t="s">
        <v>81</v>
      </c>
      <c r="BK233" s="158">
        <f>ROUND(I233*H233,2)</f>
        <v>0</v>
      </c>
      <c r="BL233" s="23" t="s">
        <v>403</v>
      </c>
      <c r="BM233" s="23" t="s">
        <v>408</v>
      </c>
    </row>
    <row r="234" spans="2:51" s="12" customFormat="1" ht="13.5">
      <c r="B234" s="166"/>
      <c r="D234" s="160" t="s">
        <v>133</v>
      </c>
      <c r="E234" s="167" t="s">
        <v>5</v>
      </c>
      <c r="F234" s="168" t="s">
        <v>81</v>
      </c>
      <c r="H234" s="169">
        <v>1</v>
      </c>
      <c r="L234" s="166"/>
      <c r="M234" s="170"/>
      <c r="N234" s="171"/>
      <c r="O234" s="171"/>
      <c r="P234" s="171"/>
      <c r="Q234" s="171"/>
      <c r="R234" s="171"/>
      <c r="S234" s="171"/>
      <c r="T234" s="172"/>
      <c r="AT234" s="167" t="s">
        <v>133</v>
      </c>
      <c r="AU234" s="167" t="s">
        <v>83</v>
      </c>
      <c r="AV234" s="12" t="s">
        <v>83</v>
      </c>
      <c r="AW234" s="12" t="s">
        <v>36</v>
      </c>
      <c r="AX234" s="12" t="s">
        <v>81</v>
      </c>
      <c r="AY234" s="167" t="s">
        <v>124</v>
      </c>
    </row>
    <row r="235" spans="2:63" s="10" customFormat="1" ht="29.85" customHeight="1">
      <c r="B235" s="135"/>
      <c r="D235" s="136" t="s">
        <v>72</v>
      </c>
      <c r="E235" s="145" t="s">
        <v>409</v>
      </c>
      <c r="F235" s="145" t="s">
        <v>410</v>
      </c>
      <c r="J235" s="146">
        <f>BK235</f>
        <v>0</v>
      </c>
      <c r="L235" s="135"/>
      <c r="M235" s="139"/>
      <c r="N235" s="140"/>
      <c r="O235" s="140"/>
      <c r="P235" s="141">
        <f>SUM(P236:P241)</f>
        <v>0</v>
      </c>
      <c r="Q235" s="140"/>
      <c r="R235" s="141">
        <f>SUM(R236:R241)</f>
        <v>0</v>
      </c>
      <c r="S235" s="140"/>
      <c r="T235" s="142">
        <f>SUM(T236:T241)</f>
        <v>0</v>
      </c>
      <c r="AR235" s="136" t="s">
        <v>158</v>
      </c>
      <c r="AT235" s="143" t="s">
        <v>72</v>
      </c>
      <c r="AU235" s="143" t="s">
        <v>81</v>
      </c>
      <c r="AY235" s="136" t="s">
        <v>124</v>
      </c>
      <c r="BK235" s="144">
        <f>SUM(BK236:BK241)</f>
        <v>0</v>
      </c>
    </row>
    <row r="236" spans="2:65" s="1" customFormat="1" ht="34.15" customHeight="1">
      <c r="B236" s="147"/>
      <c r="C236" s="148" t="s">
        <v>411</v>
      </c>
      <c r="D236" s="148" t="s">
        <v>126</v>
      </c>
      <c r="E236" s="149" t="s">
        <v>412</v>
      </c>
      <c r="F236" s="150" t="s">
        <v>413</v>
      </c>
      <c r="G236" s="151" t="s">
        <v>402</v>
      </c>
      <c r="H236" s="152">
        <v>1</v>
      </c>
      <c r="I236" s="153"/>
      <c r="J236" s="153">
        <f>ROUND(I236*H236,2)</f>
        <v>0</v>
      </c>
      <c r="K236" s="150" t="s">
        <v>130</v>
      </c>
      <c r="L236" s="37"/>
      <c r="M236" s="154" t="s">
        <v>5</v>
      </c>
      <c r="N236" s="155" t="s">
        <v>44</v>
      </c>
      <c r="O236" s="156">
        <v>0</v>
      </c>
      <c r="P236" s="156">
        <f>O236*H236</f>
        <v>0</v>
      </c>
      <c r="Q236" s="156">
        <v>0</v>
      </c>
      <c r="R236" s="156">
        <f>Q236*H236</f>
        <v>0</v>
      </c>
      <c r="S236" s="156">
        <v>0</v>
      </c>
      <c r="T236" s="157">
        <f>S236*H236</f>
        <v>0</v>
      </c>
      <c r="AR236" s="23" t="s">
        <v>403</v>
      </c>
      <c r="AT236" s="23" t="s">
        <v>126</v>
      </c>
      <c r="AU236" s="23" t="s">
        <v>83</v>
      </c>
      <c r="AY236" s="23" t="s">
        <v>124</v>
      </c>
      <c r="BE236" s="158">
        <f>IF(N236="základní",J236,0)</f>
        <v>0</v>
      </c>
      <c r="BF236" s="158">
        <f>IF(N236="snížená",J236,0)</f>
        <v>0</v>
      </c>
      <c r="BG236" s="158">
        <f>IF(N236="zákl. přenesená",J236,0)</f>
        <v>0</v>
      </c>
      <c r="BH236" s="158">
        <f>IF(N236="sníž. přenesená",J236,0)</f>
        <v>0</v>
      </c>
      <c r="BI236" s="158">
        <f>IF(N236="nulová",J236,0)</f>
        <v>0</v>
      </c>
      <c r="BJ236" s="23" t="s">
        <v>81</v>
      </c>
      <c r="BK236" s="158">
        <f>ROUND(I236*H236,2)</f>
        <v>0</v>
      </c>
      <c r="BL236" s="23" t="s">
        <v>403</v>
      </c>
      <c r="BM236" s="23" t="s">
        <v>414</v>
      </c>
    </row>
    <row r="237" spans="2:51" s="12" customFormat="1" ht="13.5">
      <c r="B237" s="166"/>
      <c r="D237" s="160" t="s">
        <v>133</v>
      </c>
      <c r="E237" s="167" t="s">
        <v>5</v>
      </c>
      <c r="F237" s="168" t="s">
        <v>81</v>
      </c>
      <c r="H237" s="169">
        <v>1</v>
      </c>
      <c r="L237" s="166"/>
      <c r="M237" s="170"/>
      <c r="N237" s="171"/>
      <c r="O237" s="171"/>
      <c r="P237" s="171"/>
      <c r="Q237" s="171"/>
      <c r="R237" s="171"/>
      <c r="S237" s="171"/>
      <c r="T237" s="172"/>
      <c r="AT237" s="167" t="s">
        <v>133</v>
      </c>
      <c r="AU237" s="167" t="s">
        <v>83</v>
      </c>
      <c r="AV237" s="12" t="s">
        <v>83</v>
      </c>
      <c r="AW237" s="12" t="s">
        <v>36</v>
      </c>
      <c r="AX237" s="12" t="s">
        <v>81</v>
      </c>
      <c r="AY237" s="167" t="s">
        <v>124</v>
      </c>
    </row>
    <row r="238" spans="2:65" s="1" customFormat="1" ht="14.45" customHeight="1">
      <c r="B238" s="147"/>
      <c r="C238" s="148" t="s">
        <v>415</v>
      </c>
      <c r="D238" s="148" t="s">
        <v>126</v>
      </c>
      <c r="E238" s="149" t="s">
        <v>416</v>
      </c>
      <c r="F238" s="150" t="s">
        <v>417</v>
      </c>
      <c r="G238" s="151" t="s">
        <v>402</v>
      </c>
      <c r="H238" s="152">
        <v>1</v>
      </c>
      <c r="I238" s="153"/>
      <c r="J238" s="153">
        <f>ROUND(I238*H238,2)</f>
        <v>0</v>
      </c>
      <c r="K238" s="150" t="s">
        <v>130</v>
      </c>
      <c r="L238" s="37"/>
      <c r="M238" s="154" t="s">
        <v>5</v>
      </c>
      <c r="N238" s="155" t="s">
        <v>44</v>
      </c>
      <c r="O238" s="156">
        <v>0</v>
      </c>
      <c r="P238" s="156">
        <f>O238*H238</f>
        <v>0</v>
      </c>
      <c r="Q238" s="156">
        <v>0</v>
      </c>
      <c r="R238" s="156">
        <f>Q238*H238</f>
        <v>0</v>
      </c>
      <c r="S238" s="156">
        <v>0</v>
      </c>
      <c r="T238" s="157">
        <f>S238*H238</f>
        <v>0</v>
      </c>
      <c r="AR238" s="23" t="s">
        <v>403</v>
      </c>
      <c r="AT238" s="23" t="s">
        <v>126</v>
      </c>
      <c r="AU238" s="23" t="s">
        <v>83</v>
      </c>
      <c r="AY238" s="23" t="s">
        <v>124</v>
      </c>
      <c r="BE238" s="158">
        <f>IF(N238="základní",J238,0)</f>
        <v>0</v>
      </c>
      <c r="BF238" s="158">
        <f>IF(N238="snížená",J238,0)</f>
        <v>0</v>
      </c>
      <c r="BG238" s="158">
        <f>IF(N238="zákl. přenesená",J238,0)</f>
        <v>0</v>
      </c>
      <c r="BH238" s="158">
        <f>IF(N238="sníž. přenesená",J238,0)</f>
        <v>0</v>
      </c>
      <c r="BI238" s="158">
        <f>IF(N238="nulová",J238,0)</f>
        <v>0</v>
      </c>
      <c r="BJ238" s="23" t="s">
        <v>81</v>
      </c>
      <c r="BK238" s="158">
        <f>ROUND(I238*H238,2)</f>
        <v>0</v>
      </c>
      <c r="BL238" s="23" t="s">
        <v>403</v>
      </c>
      <c r="BM238" s="23" t="s">
        <v>418</v>
      </c>
    </row>
    <row r="239" spans="2:51" s="12" customFormat="1" ht="13.5">
      <c r="B239" s="166"/>
      <c r="D239" s="160" t="s">
        <v>133</v>
      </c>
      <c r="E239" s="167" t="s">
        <v>5</v>
      </c>
      <c r="F239" s="168" t="s">
        <v>81</v>
      </c>
      <c r="H239" s="169">
        <v>1</v>
      </c>
      <c r="L239" s="166"/>
      <c r="M239" s="170"/>
      <c r="N239" s="171"/>
      <c r="O239" s="171"/>
      <c r="P239" s="171"/>
      <c r="Q239" s="171"/>
      <c r="R239" s="171"/>
      <c r="S239" s="171"/>
      <c r="T239" s="172"/>
      <c r="AT239" s="167" t="s">
        <v>133</v>
      </c>
      <c r="AU239" s="167" t="s">
        <v>83</v>
      </c>
      <c r="AV239" s="12" t="s">
        <v>83</v>
      </c>
      <c r="AW239" s="12" t="s">
        <v>36</v>
      </c>
      <c r="AX239" s="12" t="s">
        <v>81</v>
      </c>
      <c r="AY239" s="167" t="s">
        <v>124</v>
      </c>
    </row>
    <row r="240" spans="2:65" s="1" customFormat="1" ht="14.45" customHeight="1">
      <c r="B240" s="147"/>
      <c r="C240" s="148" t="s">
        <v>419</v>
      </c>
      <c r="D240" s="148" t="s">
        <v>126</v>
      </c>
      <c r="E240" s="149" t="s">
        <v>420</v>
      </c>
      <c r="F240" s="150" t="s">
        <v>421</v>
      </c>
      <c r="G240" s="151" t="s">
        <v>402</v>
      </c>
      <c r="H240" s="152">
        <v>1</v>
      </c>
      <c r="I240" s="153"/>
      <c r="J240" s="153">
        <f>ROUND(I240*H240,2)</f>
        <v>0</v>
      </c>
      <c r="K240" s="150" t="s">
        <v>130</v>
      </c>
      <c r="L240" s="37"/>
      <c r="M240" s="154" t="s">
        <v>5</v>
      </c>
      <c r="N240" s="155" t="s">
        <v>44</v>
      </c>
      <c r="O240" s="156">
        <v>0</v>
      </c>
      <c r="P240" s="156">
        <f>O240*H240</f>
        <v>0</v>
      </c>
      <c r="Q240" s="156">
        <v>0</v>
      </c>
      <c r="R240" s="156">
        <f>Q240*H240</f>
        <v>0</v>
      </c>
      <c r="S240" s="156">
        <v>0</v>
      </c>
      <c r="T240" s="157">
        <f>S240*H240</f>
        <v>0</v>
      </c>
      <c r="AR240" s="23" t="s">
        <v>403</v>
      </c>
      <c r="AT240" s="23" t="s">
        <v>126</v>
      </c>
      <c r="AU240" s="23" t="s">
        <v>83</v>
      </c>
      <c r="AY240" s="23" t="s">
        <v>124</v>
      </c>
      <c r="BE240" s="158">
        <f>IF(N240="základní",J240,0)</f>
        <v>0</v>
      </c>
      <c r="BF240" s="158">
        <f>IF(N240="snížená",J240,0)</f>
        <v>0</v>
      </c>
      <c r="BG240" s="158">
        <f>IF(N240="zákl. přenesená",J240,0)</f>
        <v>0</v>
      </c>
      <c r="BH240" s="158">
        <f>IF(N240="sníž. přenesená",J240,0)</f>
        <v>0</v>
      </c>
      <c r="BI240" s="158">
        <f>IF(N240="nulová",J240,0)</f>
        <v>0</v>
      </c>
      <c r="BJ240" s="23" t="s">
        <v>81</v>
      </c>
      <c r="BK240" s="158">
        <f>ROUND(I240*H240,2)</f>
        <v>0</v>
      </c>
      <c r="BL240" s="23" t="s">
        <v>403</v>
      </c>
      <c r="BM240" s="23" t="s">
        <v>422</v>
      </c>
    </row>
    <row r="241" spans="2:51" s="12" customFormat="1" ht="13.5">
      <c r="B241" s="166"/>
      <c r="D241" s="160" t="s">
        <v>133</v>
      </c>
      <c r="E241" s="167" t="s">
        <v>5</v>
      </c>
      <c r="F241" s="168" t="s">
        <v>81</v>
      </c>
      <c r="H241" s="169">
        <v>1</v>
      </c>
      <c r="L241" s="166"/>
      <c r="M241" s="170"/>
      <c r="N241" s="171"/>
      <c r="O241" s="171"/>
      <c r="P241" s="171"/>
      <c r="Q241" s="171"/>
      <c r="R241" s="171"/>
      <c r="S241" s="171"/>
      <c r="T241" s="172"/>
      <c r="AT241" s="167" t="s">
        <v>133</v>
      </c>
      <c r="AU241" s="167" t="s">
        <v>83</v>
      </c>
      <c r="AV241" s="12" t="s">
        <v>83</v>
      </c>
      <c r="AW241" s="12" t="s">
        <v>36</v>
      </c>
      <c r="AX241" s="12" t="s">
        <v>81</v>
      </c>
      <c r="AY241" s="167" t="s">
        <v>124</v>
      </c>
    </row>
    <row r="242" spans="2:63" s="10" customFormat="1" ht="29.85" customHeight="1">
      <c r="B242" s="135"/>
      <c r="D242" s="136" t="s">
        <v>72</v>
      </c>
      <c r="E242" s="145" t="s">
        <v>423</v>
      </c>
      <c r="F242" s="145" t="s">
        <v>424</v>
      </c>
      <c r="J242" s="146">
        <f>BK242</f>
        <v>70000</v>
      </c>
      <c r="L242" s="135"/>
      <c r="M242" s="139"/>
      <c r="N242" s="140"/>
      <c r="O242" s="140"/>
      <c r="P242" s="141">
        <f>SUM(P243:P248)</f>
        <v>0</v>
      </c>
      <c r="Q242" s="140"/>
      <c r="R242" s="141">
        <f>SUM(R243:R248)</f>
        <v>0</v>
      </c>
      <c r="S242" s="140"/>
      <c r="T242" s="142">
        <f>SUM(T243:T248)</f>
        <v>0</v>
      </c>
      <c r="AR242" s="136" t="s">
        <v>158</v>
      </c>
      <c r="AT242" s="143" t="s">
        <v>72</v>
      </c>
      <c r="AU242" s="143" t="s">
        <v>81</v>
      </c>
      <c r="AY242" s="136" t="s">
        <v>124</v>
      </c>
      <c r="BK242" s="144">
        <f>SUM(BK243:BK248)</f>
        <v>70000</v>
      </c>
    </row>
    <row r="243" spans="2:65" s="1" customFormat="1" ht="22.9" customHeight="1">
      <c r="B243" s="147"/>
      <c r="C243" s="148" t="s">
        <v>425</v>
      </c>
      <c r="D243" s="148" t="s">
        <v>126</v>
      </c>
      <c r="E243" s="149" t="s">
        <v>426</v>
      </c>
      <c r="F243" s="150" t="s">
        <v>619</v>
      </c>
      <c r="G243" s="151" t="s">
        <v>620</v>
      </c>
      <c r="H243" s="152">
        <v>1</v>
      </c>
      <c r="I243" s="153">
        <v>70000</v>
      </c>
      <c r="J243" s="153">
        <f>ROUND(I243*H243,2)</f>
        <v>70000</v>
      </c>
      <c r="K243" s="150" t="s">
        <v>130</v>
      </c>
      <c r="L243" s="37"/>
      <c r="M243" s="154" t="s">
        <v>5</v>
      </c>
      <c r="N243" s="155" t="s">
        <v>44</v>
      </c>
      <c r="O243" s="156">
        <v>0</v>
      </c>
      <c r="P243" s="156">
        <f>O243*H243</f>
        <v>0</v>
      </c>
      <c r="Q243" s="156">
        <v>0</v>
      </c>
      <c r="R243" s="156">
        <f>Q243*H243</f>
        <v>0</v>
      </c>
      <c r="S243" s="156">
        <v>0</v>
      </c>
      <c r="T243" s="157">
        <f>S243*H243</f>
        <v>0</v>
      </c>
      <c r="AR243" s="23" t="s">
        <v>403</v>
      </c>
      <c r="AT243" s="23" t="s">
        <v>126</v>
      </c>
      <c r="AU243" s="23" t="s">
        <v>83</v>
      </c>
      <c r="AY243" s="23" t="s">
        <v>124</v>
      </c>
      <c r="BE243" s="158">
        <f>IF(N243="základní",J243,0)</f>
        <v>70000</v>
      </c>
      <c r="BF243" s="158">
        <f>IF(N243="snížená",J243,0)</f>
        <v>0</v>
      </c>
      <c r="BG243" s="158">
        <f>IF(N243="zákl. přenesená",J243,0)</f>
        <v>0</v>
      </c>
      <c r="BH243" s="158">
        <f>IF(N243="sníž. přenesená",J243,0)</f>
        <v>0</v>
      </c>
      <c r="BI243" s="158">
        <f>IF(N243="nulová",J243,0)</f>
        <v>0</v>
      </c>
      <c r="BJ243" s="23" t="s">
        <v>81</v>
      </c>
      <c r="BK243" s="158">
        <f>ROUND(I243*H243,2)</f>
        <v>70000</v>
      </c>
      <c r="BL243" s="23" t="s">
        <v>403</v>
      </c>
      <c r="BM243" s="23" t="s">
        <v>427</v>
      </c>
    </row>
    <row r="244" spans="2:51" s="12" customFormat="1" ht="13.5">
      <c r="B244" s="166"/>
      <c r="D244" s="160" t="s">
        <v>133</v>
      </c>
      <c r="E244" s="167" t="s">
        <v>5</v>
      </c>
      <c r="F244" s="168" t="s">
        <v>81</v>
      </c>
      <c r="H244" s="169">
        <v>1</v>
      </c>
      <c r="L244" s="166"/>
      <c r="M244" s="170"/>
      <c r="N244" s="171"/>
      <c r="O244" s="171"/>
      <c r="P244" s="171"/>
      <c r="Q244" s="171"/>
      <c r="R244" s="171"/>
      <c r="S244" s="171"/>
      <c r="T244" s="172"/>
      <c r="AT244" s="167" t="s">
        <v>133</v>
      </c>
      <c r="AU244" s="167" t="s">
        <v>83</v>
      </c>
      <c r="AV244" s="12" t="s">
        <v>83</v>
      </c>
      <c r="AW244" s="12" t="s">
        <v>36</v>
      </c>
      <c r="AX244" s="12" t="s">
        <v>81</v>
      </c>
      <c r="AY244" s="167" t="s">
        <v>124</v>
      </c>
    </row>
    <row r="245" spans="2:65" s="1" customFormat="1" ht="14.45" customHeight="1">
      <c r="B245" s="147"/>
      <c r="C245" s="148" t="s">
        <v>428</v>
      </c>
      <c r="D245" s="148" t="s">
        <v>126</v>
      </c>
      <c r="E245" s="149" t="s">
        <v>429</v>
      </c>
      <c r="F245" s="150" t="s">
        <v>430</v>
      </c>
      <c r="G245" s="151" t="s">
        <v>402</v>
      </c>
      <c r="H245" s="152">
        <v>1</v>
      </c>
      <c r="I245" s="153"/>
      <c r="J245" s="153">
        <f>ROUND(I245*H245,2)</f>
        <v>0</v>
      </c>
      <c r="K245" s="150" t="s">
        <v>130</v>
      </c>
      <c r="L245" s="37"/>
      <c r="M245" s="154" t="s">
        <v>5</v>
      </c>
      <c r="N245" s="155" t="s">
        <v>44</v>
      </c>
      <c r="O245" s="156">
        <v>0</v>
      </c>
      <c r="P245" s="156">
        <f>O245*H245</f>
        <v>0</v>
      </c>
      <c r="Q245" s="156">
        <v>0</v>
      </c>
      <c r="R245" s="156">
        <f>Q245*H245</f>
        <v>0</v>
      </c>
      <c r="S245" s="156">
        <v>0</v>
      </c>
      <c r="T245" s="157">
        <f>S245*H245</f>
        <v>0</v>
      </c>
      <c r="AR245" s="23" t="s">
        <v>403</v>
      </c>
      <c r="AT245" s="23" t="s">
        <v>126</v>
      </c>
      <c r="AU245" s="23" t="s">
        <v>83</v>
      </c>
      <c r="AY245" s="23" t="s">
        <v>124</v>
      </c>
      <c r="BE245" s="158">
        <f>IF(N245="základní",J245,0)</f>
        <v>0</v>
      </c>
      <c r="BF245" s="158">
        <f>IF(N245="snížená",J245,0)</f>
        <v>0</v>
      </c>
      <c r="BG245" s="158">
        <f>IF(N245="zákl. přenesená",J245,0)</f>
        <v>0</v>
      </c>
      <c r="BH245" s="158">
        <f>IF(N245="sníž. přenesená",J245,0)</f>
        <v>0</v>
      </c>
      <c r="BI245" s="158">
        <f>IF(N245="nulová",J245,0)</f>
        <v>0</v>
      </c>
      <c r="BJ245" s="23" t="s">
        <v>81</v>
      </c>
      <c r="BK245" s="158">
        <f>ROUND(I245*H245,2)</f>
        <v>0</v>
      </c>
      <c r="BL245" s="23" t="s">
        <v>403</v>
      </c>
      <c r="BM245" s="23" t="s">
        <v>431</v>
      </c>
    </row>
    <row r="246" spans="2:51" s="12" customFormat="1" ht="13.5">
      <c r="B246" s="166"/>
      <c r="D246" s="160" t="s">
        <v>133</v>
      </c>
      <c r="E246" s="167" t="s">
        <v>5</v>
      </c>
      <c r="F246" s="168" t="s">
        <v>81</v>
      </c>
      <c r="H246" s="169">
        <v>1</v>
      </c>
      <c r="L246" s="166"/>
      <c r="M246" s="170"/>
      <c r="N246" s="171"/>
      <c r="O246" s="171"/>
      <c r="P246" s="171"/>
      <c r="Q246" s="171"/>
      <c r="R246" s="171"/>
      <c r="S246" s="171"/>
      <c r="T246" s="172"/>
      <c r="AT246" s="167" t="s">
        <v>133</v>
      </c>
      <c r="AU246" s="167" t="s">
        <v>83</v>
      </c>
      <c r="AV246" s="12" t="s">
        <v>83</v>
      </c>
      <c r="AW246" s="12" t="s">
        <v>36</v>
      </c>
      <c r="AX246" s="12" t="s">
        <v>81</v>
      </c>
      <c r="AY246" s="167" t="s">
        <v>124</v>
      </c>
    </row>
    <row r="247" spans="2:65" s="1" customFormat="1" ht="14.45" customHeight="1">
      <c r="B247" s="147"/>
      <c r="C247" s="148" t="s">
        <v>432</v>
      </c>
      <c r="D247" s="148" t="s">
        <v>126</v>
      </c>
      <c r="E247" s="149" t="s">
        <v>433</v>
      </c>
      <c r="F247" s="150" t="s">
        <v>434</v>
      </c>
      <c r="G247" s="151" t="s">
        <v>402</v>
      </c>
      <c r="H247" s="152">
        <v>1</v>
      </c>
      <c r="I247" s="153"/>
      <c r="J247" s="153">
        <f>ROUND(I247*H247,2)</f>
        <v>0</v>
      </c>
      <c r="K247" s="150" t="s">
        <v>130</v>
      </c>
      <c r="L247" s="37"/>
      <c r="M247" s="154" t="s">
        <v>5</v>
      </c>
      <c r="N247" s="155" t="s">
        <v>44</v>
      </c>
      <c r="O247" s="156">
        <v>0</v>
      </c>
      <c r="P247" s="156">
        <f>O247*H247</f>
        <v>0</v>
      </c>
      <c r="Q247" s="156">
        <v>0</v>
      </c>
      <c r="R247" s="156">
        <f>Q247*H247</f>
        <v>0</v>
      </c>
      <c r="S247" s="156">
        <v>0</v>
      </c>
      <c r="T247" s="157">
        <f>S247*H247</f>
        <v>0</v>
      </c>
      <c r="AR247" s="23" t="s">
        <v>403</v>
      </c>
      <c r="AT247" s="23" t="s">
        <v>126</v>
      </c>
      <c r="AU247" s="23" t="s">
        <v>83</v>
      </c>
      <c r="AY247" s="23" t="s">
        <v>124</v>
      </c>
      <c r="BE247" s="158">
        <f>IF(N247="základní",J247,0)</f>
        <v>0</v>
      </c>
      <c r="BF247" s="158">
        <f>IF(N247="snížená",J247,0)</f>
        <v>0</v>
      </c>
      <c r="BG247" s="158">
        <f>IF(N247="zákl. přenesená",J247,0)</f>
        <v>0</v>
      </c>
      <c r="BH247" s="158">
        <f>IF(N247="sníž. přenesená",J247,0)</f>
        <v>0</v>
      </c>
      <c r="BI247" s="158">
        <f>IF(N247="nulová",J247,0)</f>
        <v>0</v>
      </c>
      <c r="BJ247" s="23" t="s">
        <v>81</v>
      </c>
      <c r="BK247" s="158">
        <f>ROUND(I247*H247,2)</f>
        <v>0</v>
      </c>
      <c r="BL247" s="23" t="s">
        <v>403</v>
      </c>
      <c r="BM247" s="23" t="s">
        <v>435</v>
      </c>
    </row>
    <row r="248" spans="2:51" s="12" customFormat="1" ht="13.5">
      <c r="B248" s="166"/>
      <c r="D248" s="160" t="s">
        <v>133</v>
      </c>
      <c r="E248" s="167" t="s">
        <v>5</v>
      </c>
      <c r="F248" s="168" t="s">
        <v>81</v>
      </c>
      <c r="H248" s="169">
        <v>1</v>
      </c>
      <c r="L248" s="166"/>
      <c r="M248" s="189"/>
      <c r="N248" s="190"/>
      <c r="O248" s="190"/>
      <c r="P248" s="190"/>
      <c r="Q248" s="190"/>
      <c r="R248" s="190"/>
      <c r="S248" s="190"/>
      <c r="T248" s="191"/>
      <c r="AT248" s="167" t="s">
        <v>133</v>
      </c>
      <c r="AU248" s="167" t="s">
        <v>83</v>
      </c>
      <c r="AV248" s="12" t="s">
        <v>83</v>
      </c>
      <c r="AW248" s="12" t="s">
        <v>36</v>
      </c>
      <c r="AX248" s="12" t="s">
        <v>81</v>
      </c>
      <c r="AY248" s="167" t="s">
        <v>124</v>
      </c>
    </row>
    <row r="249" spans="2:12" s="1" customFormat="1" ht="6.95" customHeight="1">
      <c r="B249" s="52"/>
      <c r="C249" s="53"/>
      <c r="D249" s="53"/>
      <c r="E249" s="53"/>
      <c r="F249" s="53"/>
      <c r="G249" s="53"/>
      <c r="H249" s="53"/>
      <c r="I249" s="53"/>
      <c r="J249" s="53"/>
      <c r="K249" s="53"/>
      <c r="L249" s="37"/>
    </row>
  </sheetData>
  <autoFilter ref="C85:K248"/>
  <mergeCells count="10">
    <mergeCell ref="J51:J52"/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33"/>
  </sheetViews>
  <sheetFormatPr defaultColWidth="9.33203125" defaultRowHeight="13.5"/>
  <cols>
    <col min="1" max="1" width="8.33203125" style="192" customWidth="1"/>
    <col min="2" max="2" width="1.66796875" style="192" customWidth="1"/>
    <col min="3" max="4" width="5" style="192" customWidth="1"/>
    <col min="5" max="5" width="11.66015625" style="192" customWidth="1"/>
    <col min="6" max="6" width="9.16015625" style="192" customWidth="1"/>
    <col min="7" max="7" width="5" style="192" customWidth="1"/>
    <col min="8" max="8" width="77.83203125" style="192" customWidth="1"/>
    <col min="9" max="10" width="20" style="192" customWidth="1"/>
    <col min="11" max="11" width="1.66796875" style="192" customWidth="1"/>
  </cols>
  <sheetData>
    <row r="1" ht="37.5" customHeight="1"/>
    <row r="2" spans="2:11" ht="7.5" customHeight="1">
      <c r="B2" s="193"/>
      <c r="C2" s="194"/>
      <c r="D2" s="194"/>
      <c r="E2" s="194"/>
      <c r="F2" s="194"/>
      <c r="G2" s="194"/>
      <c r="H2" s="194"/>
      <c r="I2" s="194"/>
      <c r="J2" s="194"/>
      <c r="K2" s="195"/>
    </row>
    <row r="3" spans="2:11" s="14" customFormat="1" ht="45" customHeight="1">
      <c r="B3" s="196"/>
      <c r="C3" s="315" t="s">
        <v>436</v>
      </c>
      <c r="D3" s="315"/>
      <c r="E3" s="315"/>
      <c r="F3" s="315"/>
      <c r="G3" s="315"/>
      <c r="H3" s="315"/>
      <c r="I3" s="315"/>
      <c r="J3" s="315"/>
      <c r="K3" s="197"/>
    </row>
    <row r="4" spans="2:11" ht="25.5" customHeight="1">
      <c r="B4" s="198"/>
      <c r="C4" s="319" t="s">
        <v>437</v>
      </c>
      <c r="D4" s="319"/>
      <c r="E4" s="319"/>
      <c r="F4" s="319"/>
      <c r="G4" s="319"/>
      <c r="H4" s="319"/>
      <c r="I4" s="319"/>
      <c r="J4" s="319"/>
      <c r="K4" s="199"/>
    </row>
    <row r="5" spans="2:11" ht="5.25" customHeight="1">
      <c r="B5" s="198"/>
      <c r="C5" s="200"/>
      <c r="D5" s="200"/>
      <c r="E5" s="200"/>
      <c r="F5" s="200"/>
      <c r="G5" s="200"/>
      <c r="H5" s="200"/>
      <c r="I5" s="200"/>
      <c r="J5" s="200"/>
      <c r="K5" s="199"/>
    </row>
    <row r="6" spans="2:11" ht="15" customHeight="1">
      <c r="B6" s="198"/>
      <c r="C6" s="317" t="s">
        <v>438</v>
      </c>
      <c r="D6" s="317"/>
      <c r="E6" s="317"/>
      <c r="F6" s="317"/>
      <c r="G6" s="317"/>
      <c r="H6" s="317"/>
      <c r="I6" s="317"/>
      <c r="J6" s="317"/>
      <c r="K6" s="199"/>
    </row>
    <row r="7" spans="2:11" ht="15" customHeight="1">
      <c r="B7" s="202"/>
      <c r="C7" s="317" t="s">
        <v>439</v>
      </c>
      <c r="D7" s="317"/>
      <c r="E7" s="317"/>
      <c r="F7" s="317"/>
      <c r="G7" s="317"/>
      <c r="H7" s="317"/>
      <c r="I7" s="317"/>
      <c r="J7" s="317"/>
      <c r="K7" s="199"/>
    </row>
    <row r="8" spans="2:11" ht="12.75" customHeight="1">
      <c r="B8" s="202"/>
      <c r="C8" s="201"/>
      <c r="D8" s="201"/>
      <c r="E8" s="201"/>
      <c r="F8" s="201"/>
      <c r="G8" s="201"/>
      <c r="H8" s="201"/>
      <c r="I8" s="201"/>
      <c r="J8" s="201"/>
      <c r="K8" s="199"/>
    </row>
    <row r="9" spans="2:11" ht="15" customHeight="1">
      <c r="B9" s="202"/>
      <c r="C9" s="317" t="s">
        <v>440</v>
      </c>
      <c r="D9" s="317"/>
      <c r="E9" s="317"/>
      <c r="F9" s="317"/>
      <c r="G9" s="317"/>
      <c r="H9" s="317"/>
      <c r="I9" s="317"/>
      <c r="J9" s="317"/>
      <c r="K9" s="199"/>
    </row>
    <row r="10" spans="2:11" ht="15" customHeight="1">
      <c r="B10" s="202"/>
      <c r="C10" s="201"/>
      <c r="D10" s="317" t="s">
        <v>441</v>
      </c>
      <c r="E10" s="317"/>
      <c r="F10" s="317"/>
      <c r="G10" s="317"/>
      <c r="H10" s="317"/>
      <c r="I10" s="317"/>
      <c r="J10" s="317"/>
      <c r="K10" s="199"/>
    </row>
    <row r="11" spans="2:11" ht="15" customHeight="1">
      <c r="B11" s="202"/>
      <c r="C11" s="203"/>
      <c r="D11" s="317" t="s">
        <v>442</v>
      </c>
      <c r="E11" s="317"/>
      <c r="F11" s="317"/>
      <c r="G11" s="317"/>
      <c r="H11" s="317"/>
      <c r="I11" s="317"/>
      <c r="J11" s="317"/>
      <c r="K11" s="199"/>
    </row>
    <row r="12" spans="2:11" ht="12.75" customHeight="1">
      <c r="B12" s="202"/>
      <c r="C12" s="203"/>
      <c r="D12" s="203"/>
      <c r="E12" s="203"/>
      <c r="F12" s="203"/>
      <c r="G12" s="203"/>
      <c r="H12" s="203"/>
      <c r="I12" s="203"/>
      <c r="J12" s="203"/>
      <c r="K12" s="199"/>
    </row>
    <row r="13" spans="2:11" ht="15" customHeight="1">
      <c r="B13" s="202"/>
      <c r="C13" s="203"/>
      <c r="D13" s="317" t="s">
        <v>443</v>
      </c>
      <c r="E13" s="317"/>
      <c r="F13" s="317"/>
      <c r="G13" s="317"/>
      <c r="H13" s="317"/>
      <c r="I13" s="317"/>
      <c r="J13" s="317"/>
      <c r="K13" s="199"/>
    </row>
    <row r="14" spans="2:11" ht="15" customHeight="1">
      <c r="B14" s="202"/>
      <c r="C14" s="203"/>
      <c r="D14" s="317" t="s">
        <v>444</v>
      </c>
      <c r="E14" s="317"/>
      <c r="F14" s="317"/>
      <c r="G14" s="317"/>
      <c r="H14" s="317"/>
      <c r="I14" s="317"/>
      <c r="J14" s="317"/>
      <c r="K14" s="199"/>
    </row>
    <row r="15" spans="2:11" ht="15" customHeight="1">
      <c r="B15" s="202"/>
      <c r="C15" s="203"/>
      <c r="D15" s="317" t="s">
        <v>445</v>
      </c>
      <c r="E15" s="317"/>
      <c r="F15" s="317"/>
      <c r="G15" s="317"/>
      <c r="H15" s="317"/>
      <c r="I15" s="317"/>
      <c r="J15" s="317"/>
      <c r="K15" s="199"/>
    </row>
    <row r="16" spans="2:11" ht="15" customHeight="1">
      <c r="B16" s="202"/>
      <c r="C16" s="203"/>
      <c r="D16" s="203"/>
      <c r="E16" s="204" t="s">
        <v>446</v>
      </c>
      <c r="F16" s="317" t="s">
        <v>447</v>
      </c>
      <c r="G16" s="317"/>
      <c r="H16" s="317"/>
      <c r="I16" s="317"/>
      <c r="J16" s="317"/>
      <c r="K16" s="199"/>
    </row>
    <row r="17" spans="2:11" ht="15" customHeight="1">
      <c r="B17" s="202"/>
      <c r="C17" s="203"/>
      <c r="D17" s="203"/>
      <c r="E17" s="204" t="s">
        <v>80</v>
      </c>
      <c r="F17" s="317" t="s">
        <v>448</v>
      </c>
      <c r="G17" s="317"/>
      <c r="H17" s="317"/>
      <c r="I17" s="317"/>
      <c r="J17" s="317"/>
      <c r="K17" s="199"/>
    </row>
    <row r="18" spans="2:11" ht="15" customHeight="1">
      <c r="B18" s="202"/>
      <c r="C18" s="203"/>
      <c r="D18" s="203"/>
      <c r="E18" s="204" t="s">
        <v>449</v>
      </c>
      <c r="F18" s="317" t="s">
        <v>450</v>
      </c>
      <c r="G18" s="317"/>
      <c r="H18" s="317"/>
      <c r="I18" s="317"/>
      <c r="J18" s="317"/>
      <c r="K18" s="199"/>
    </row>
    <row r="19" spans="2:11" ht="15" customHeight="1">
      <c r="B19" s="202"/>
      <c r="C19" s="203"/>
      <c r="D19" s="203"/>
      <c r="E19" s="204" t="s">
        <v>451</v>
      </c>
      <c r="F19" s="317" t="s">
        <v>452</v>
      </c>
      <c r="G19" s="317"/>
      <c r="H19" s="317"/>
      <c r="I19" s="317"/>
      <c r="J19" s="317"/>
      <c r="K19" s="199"/>
    </row>
    <row r="20" spans="2:11" ht="15" customHeight="1">
      <c r="B20" s="202"/>
      <c r="C20" s="203"/>
      <c r="D20" s="203"/>
      <c r="E20" s="204" t="s">
        <v>453</v>
      </c>
      <c r="F20" s="317" t="s">
        <v>454</v>
      </c>
      <c r="G20" s="317"/>
      <c r="H20" s="317"/>
      <c r="I20" s="317"/>
      <c r="J20" s="317"/>
      <c r="K20" s="199"/>
    </row>
    <row r="21" spans="2:11" ht="15" customHeight="1">
      <c r="B21" s="202"/>
      <c r="C21" s="203"/>
      <c r="D21" s="203"/>
      <c r="E21" s="204" t="s">
        <v>455</v>
      </c>
      <c r="F21" s="317" t="s">
        <v>456</v>
      </c>
      <c r="G21" s="317"/>
      <c r="H21" s="317"/>
      <c r="I21" s="317"/>
      <c r="J21" s="317"/>
      <c r="K21" s="199"/>
    </row>
    <row r="22" spans="2:11" ht="12.75" customHeight="1">
      <c r="B22" s="202"/>
      <c r="C22" s="203"/>
      <c r="D22" s="203"/>
      <c r="E22" s="203"/>
      <c r="F22" s="203"/>
      <c r="G22" s="203"/>
      <c r="H22" s="203"/>
      <c r="I22" s="203"/>
      <c r="J22" s="203"/>
      <c r="K22" s="199"/>
    </row>
    <row r="23" spans="2:11" ht="15" customHeight="1">
      <c r="B23" s="202"/>
      <c r="C23" s="317" t="s">
        <v>457</v>
      </c>
      <c r="D23" s="317"/>
      <c r="E23" s="317"/>
      <c r="F23" s="317"/>
      <c r="G23" s="317"/>
      <c r="H23" s="317"/>
      <c r="I23" s="317"/>
      <c r="J23" s="317"/>
      <c r="K23" s="199"/>
    </row>
    <row r="24" spans="2:11" ht="15" customHeight="1">
      <c r="B24" s="202"/>
      <c r="C24" s="317" t="s">
        <v>458</v>
      </c>
      <c r="D24" s="317"/>
      <c r="E24" s="317"/>
      <c r="F24" s="317"/>
      <c r="G24" s="317"/>
      <c r="H24" s="317"/>
      <c r="I24" s="317"/>
      <c r="J24" s="317"/>
      <c r="K24" s="199"/>
    </row>
    <row r="25" spans="2:11" ht="15" customHeight="1">
      <c r="B25" s="202"/>
      <c r="C25" s="201"/>
      <c r="D25" s="317" t="s">
        <v>459</v>
      </c>
      <c r="E25" s="317"/>
      <c r="F25" s="317"/>
      <c r="G25" s="317"/>
      <c r="H25" s="317"/>
      <c r="I25" s="317"/>
      <c r="J25" s="317"/>
      <c r="K25" s="199"/>
    </row>
    <row r="26" spans="2:11" ht="15" customHeight="1">
      <c r="B26" s="202"/>
      <c r="C26" s="203"/>
      <c r="D26" s="317" t="s">
        <v>460</v>
      </c>
      <c r="E26" s="317"/>
      <c r="F26" s="317"/>
      <c r="G26" s="317"/>
      <c r="H26" s="317"/>
      <c r="I26" s="317"/>
      <c r="J26" s="317"/>
      <c r="K26" s="199"/>
    </row>
    <row r="27" spans="2:11" ht="12.75" customHeight="1">
      <c r="B27" s="202"/>
      <c r="C27" s="203"/>
      <c r="D27" s="203"/>
      <c r="E27" s="203"/>
      <c r="F27" s="203"/>
      <c r="G27" s="203"/>
      <c r="H27" s="203"/>
      <c r="I27" s="203"/>
      <c r="J27" s="203"/>
      <c r="K27" s="199"/>
    </row>
    <row r="28" spans="2:11" ht="15" customHeight="1">
      <c r="B28" s="202"/>
      <c r="C28" s="203"/>
      <c r="D28" s="317" t="s">
        <v>461</v>
      </c>
      <c r="E28" s="317"/>
      <c r="F28" s="317"/>
      <c r="G28" s="317"/>
      <c r="H28" s="317"/>
      <c r="I28" s="317"/>
      <c r="J28" s="317"/>
      <c r="K28" s="199"/>
    </row>
    <row r="29" spans="2:11" ht="15" customHeight="1">
      <c r="B29" s="202"/>
      <c r="C29" s="203"/>
      <c r="D29" s="317" t="s">
        <v>462</v>
      </c>
      <c r="E29" s="317"/>
      <c r="F29" s="317"/>
      <c r="G29" s="317"/>
      <c r="H29" s="317"/>
      <c r="I29" s="317"/>
      <c r="J29" s="317"/>
      <c r="K29" s="199"/>
    </row>
    <row r="30" spans="2:11" ht="12.75" customHeight="1">
      <c r="B30" s="202"/>
      <c r="C30" s="203"/>
      <c r="D30" s="203"/>
      <c r="E30" s="203"/>
      <c r="F30" s="203"/>
      <c r="G30" s="203"/>
      <c r="H30" s="203"/>
      <c r="I30" s="203"/>
      <c r="J30" s="203"/>
      <c r="K30" s="199"/>
    </row>
    <row r="31" spans="2:11" ht="15" customHeight="1">
      <c r="B31" s="202"/>
      <c r="C31" s="203"/>
      <c r="D31" s="317" t="s">
        <v>463</v>
      </c>
      <c r="E31" s="317"/>
      <c r="F31" s="317"/>
      <c r="G31" s="317"/>
      <c r="H31" s="317"/>
      <c r="I31" s="317"/>
      <c r="J31" s="317"/>
      <c r="K31" s="199"/>
    </row>
    <row r="32" spans="2:11" ht="15" customHeight="1">
      <c r="B32" s="202"/>
      <c r="C32" s="203"/>
      <c r="D32" s="317" t="s">
        <v>464</v>
      </c>
      <c r="E32" s="317"/>
      <c r="F32" s="317"/>
      <c r="G32" s="317"/>
      <c r="H32" s="317"/>
      <c r="I32" s="317"/>
      <c r="J32" s="317"/>
      <c r="K32" s="199"/>
    </row>
    <row r="33" spans="2:11" ht="15" customHeight="1">
      <c r="B33" s="202"/>
      <c r="C33" s="203"/>
      <c r="D33" s="317" t="s">
        <v>465</v>
      </c>
      <c r="E33" s="317"/>
      <c r="F33" s="317"/>
      <c r="G33" s="317"/>
      <c r="H33" s="317"/>
      <c r="I33" s="317"/>
      <c r="J33" s="317"/>
      <c r="K33" s="199"/>
    </row>
    <row r="34" spans="2:11" ht="15" customHeight="1">
      <c r="B34" s="202"/>
      <c r="C34" s="203"/>
      <c r="D34" s="201"/>
      <c r="E34" s="205" t="s">
        <v>109</v>
      </c>
      <c r="F34" s="201"/>
      <c r="G34" s="317" t="s">
        <v>466</v>
      </c>
      <c r="H34" s="317"/>
      <c r="I34" s="317"/>
      <c r="J34" s="317"/>
      <c r="K34" s="199"/>
    </row>
    <row r="35" spans="2:11" ht="30.75" customHeight="1">
      <c r="B35" s="202"/>
      <c r="C35" s="203"/>
      <c r="D35" s="201"/>
      <c r="E35" s="205" t="s">
        <v>467</v>
      </c>
      <c r="F35" s="201"/>
      <c r="G35" s="317" t="s">
        <v>468</v>
      </c>
      <c r="H35" s="317"/>
      <c r="I35" s="317"/>
      <c r="J35" s="317"/>
      <c r="K35" s="199"/>
    </row>
    <row r="36" spans="2:11" ht="15" customHeight="1">
      <c r="B36" s="202"/>
      <c r="C36" s="203"/>
      <c r="D36" s="201"/>
      <c r="E36" s="205" t="s">
        <v>54</v>
      </c>
      <c r="F36" s="201"/>
      <c r="G36" s="317" t="s">
        <v>469</v>
      </c>
      <c r="H36" s="317"/>
      <c r="I36" s="317"/>
      <c r="J36" s="317"/>
      <c r="K36" s="199"/>
    </row>
    <row r="37" spans="2:11" ht="15" customHeight="1">
      <c r="B37" s="202"/>
      <c r="C37" s="203"/>
      <c r="D37" s="201"/>
      <c r="E37" s="205" t="s">
        <v>110</v>
      </c>
      <c r="F37" s="201"/>
      <c r="G37" s="317" t="s">
        <v>470</v>
      </c>
      <c r="H37" s="317"/>
      <c r="I37" s="317"/>
      <c r="J37" s="317"/>
      <c r="K37" s="199"/>
    </row>
    <row r="38" spans="2:11" ht="15" customHeight="1">
      <c r="B38" s="202"/>
      <c r="C38" s="203"/>
      <c r="D38" s="201"/>
      <c r="E38" s="205" t="s">
        <v>111</v>
      </c>
      <c r="F38" s="201"/>
      <c r="G38" s="317" t="s">
        <v>471</v>
      </c>
      <c r="H38" s="317"/>
      <c r="I38" s="317"/>
      <c r="J38" s="317"/>
      <c r="K38" s="199"/>
    </row>
    <row r="39" spans="2:11" ht="15" customHeight="1">
      <c r="B39" s="202"/>
      <c r="C39" s="203"/>
      <c r="D39" s="201"/>
      <c r="E39" s="205" t="s">
        <v>112</v>
      </c>
      <c r="F39" s="201"/>
      <c r="G39" s="317" t="s">
        <v>472</v>
      </c>
      <c r="H39" s="317"/>
      <c r="I39" s="317"/>
      <c r="J39" s="317"/>
      <c r="K39" s="199"/>
    </row>
    <row r="40" spans="2:11" ht="15" customHeight="1">
      <c r="B40" s="202"/>
      <c r="C40" s="203"/>
      <c r="D40" s="201"/>
      <c r="E40" s="205" t="s">
        <v>473</v>
      </c>
      <c r="F40" s="201"/>
      <c r="G40" s="317" t="s">
        <v>474</v>
      </c>
      <c r="H40" s="317"/>
      <c r="I40" s="317"/>
      <c r="J40" s="317"/>
      <c r="K40" s="199"/>
    </row>
    <row r="41" spans="2:11" ht="15" customHeight="1">
      <c r="B41" s="202"/>
      <c r="C41" s="203"/>
      <c r="D41" s="201"/>
      <c r="E41" s="205"/>
      <c r="F41" s="201"/>
      <c r="G41" s="317" t="s">
        <v>475</v>
      </c>
      <c r="H41" s="317"/>
      <c r="I41" s="317"/>
      <c r="J41" s="317"/>
      <c r="K41" s="199"/>
    </row>
    <row r="42" spans="2:11" ht="15" customHeight="1">
      <c r="B42" s="202"/>
      <c r="C42" s="203"/>
      <c r="D42" s="201"/>
      <c r="E42" s="205" t="s">
        <v>476</v>
      </c>
      <c r="F42" s="201"/>
      <c r="G42" s="317" t="s">
        <v>477</v>
      </c>
      <c r="H42" s="317"/>
      <c r="I42" s="317"/>
      <c r="J42" s="317"/>
      <c r="K42" s="199"/>
    </row>
    <row r="43" spans="2:11" ht="15" customHeight="1">
      <c r="B43" s="202"/>
      <c r="C43" s="203"/>
      <c r="D43" s="201"/>
      <c r="E43" s="205" t="s">
        <v>114</v>
      </c>
      <c r="F43" s="201"/>
      <c r="G43" s="317" t="s">
        <v>478</v>
      </c>
      <c r="H43" s="317"/>
      <c r="I43" s="317"/>
      <c r="J43" s="317"/>
      <c r="K43" s="199"/>
    </row>
    <row r="44" spans="2:11" ht="12.75" customHeight="1">
      <c r="B44" s="202"/>
      <c r="C44" s="203"/>
      <c r="D44" s="201"/>
      <c r="E44" s="201"/>
      <c r="F44" s="201"/>
      <c r="G44" s="201"/>
      <c r="H44" s="201"/>
      <c r="I44" s="201"/>
      <c r="J44" s="201"/>
      <c r="K44" s="199"/>
    </row>
    <row r="45" spans="2:11" ht="15" customHeight="1">
      <c r="B45" s="202"/>
      <c r="C45" s="203"/>
      <c r="D45" s="317" t="s">
        <v>479</v>
      </c>
      <c r="E45" s="317"/>
      <c r="F45" s="317"/>
      <c r="G45" s="317"/>
      <c r="H45" s="317"/>
      <c r="I45" s="317"/>
      <c r="J45" s="317"/>
      <c r="K45" s="199"/>
    </row>
    <row r="46" spans="2:11" ht="15" customHeight="1">
      <c r="B46" s="202"/>
      <c r="C46" s="203"/>
      <c r="D46" s="203"/>
      <c r="E46" s="317" t="s">
        <v>480</v>
      </c>
      <c r="F46" s="317"/>
      <c r="G46" s="317"/>
      <c r="H46" s="317"/>
      <c r="I46" s="317"/>
      <c r="J46" s="317"/>
      <c r="K46" s="199"/>
    </row>
    <row r="47" spans="2:11" ht="15" customHeight="1">
      <c r="B47" s="202"/>
      <c r="C47" s="203"/>
      <c r="D47" s="203"/>
      <c r="E47" s="317" t="s">
        <v>481</v>
      </c>
      <c r="F47" s="317"/>
      <c r="G47" s="317"/>
      <c r="H47" s="317"/>
      <c r="I47" s="317"/>
      <c r="J47" s="317"/>
      <c r="K47" s="199"/>
    </row>
    <row r="48" spans="2:11" ht="15" customHeight="1">
      <c r="B48" s="202"/>
      <c r="C48" s="203"/>
      <c r="D48" s="203"/>
      <c r="E48" s="317" t="s">
        <v>482</v>
      </c>
      <c r="F48" s="317"/>
      <c r="G48" s="317"/>
      <c r="H48" s="317"/>
      <c r="I48" s="317"/>
      <c r="J48" s="317"/>
      <c r="K48" s="199"/>
    </row>
    <row r="49" spans="2:11" ht="15" customHeight="1">
      <c r="B49" s="202"/>
      <c r="C49" s="203"/>
      <c r="D49" s="317" t="s">
        <v>483</v>
      </c>
      <c r="E49" s="317"/>
      <c r="F49" s="317"/>
      <c r="G49" s="317"/>
      <c r="H49" s="317"/>
      <c r="I49" s="317"/>
      <c r="J49" s="317"/>
      <c r="K49" s="199"/>
    </row>
    <row r="50" spans="2:11" ht="25.5" customHeight="1">
      <c r="B50" s="198"/>
      <c r="C50" s="319" t="s">
        <v>484</v>
      </c>
      <c r="D50" s="319"/>
      <c r="E50" s="319"/>
      <c r="F50" s="319"/>
      <c r="G50" s="319"/>
      <c r="H50" s="319"/>
      <c r="I50" s="319"/>
      <c r="J50" s="319"/>
      <c r="K50" s="199"/>
    </row>
    <row r="51" spans="2:11" ht="5.25" customHeight="1">
      <c r="B51" s="198"/>
      <c r="C51" s="200"/>
      <c r="D51" s="200"/>
      <c r="E51" s="200"/>
      <c r="F51" s="200"/>
      <c r="G51" s="200"/>
      <c r="H51" s="200"/>
      <c r="I51" s="200"/>
      <c r="J51" s="200"/>
      <c r="K51" s="199"/>
    </row>
    <row r="52" spans="2:11" ht="15" customHeight="1">
      <c r="B52" s="198"/>
      <c r="C52" s="317" t="s">
        <v>485</v>
      </c>
      <c r="D52" s="317"/>
      <c r="E52" s="317"/>
      <c r="F52" s="317"/>
      <c r="G52" s="317"/>
      <c r="H52" s="317"/>
      <c r="I52" s="317"/>
      <c r="J52" s="317"/>
      <c r="K52" s="199"/>
    </row>
    <row r="53" spans="2:11" ht="15" customHeight="1">
      <c r="B53" s="198"/>
      <c r="C53" s="317" t="s">
        <v>486</v>
      </c>
      <c r="D53" s="317"/>
      <c r="E53" s="317"/>
      <c r="F53" s="317"/>
      <c r="G53" s="317"/>
      <c r="H53" s="317"/>
      <c r="I53" s="317"/>
      <c r="J53" s="317"/>
      <c r="K53" s="199"/>
    </row>
    <row r="54" spans="2:11" ht="12.75" customHeight="1">
      <c r="B54" s="198"/>
      <c r="C54" s="201"/>
      <c r="D54" s="201"/>
      <c r="E54" s="201"/>
      <c r="F54" s="201"/>
      <c r="G54" s="201"/>
      <c r="H54" s="201"/>
      <c r="I54" s="201"/>
      <c r="J54" s="201"/>
      <c r="K54" s="199"/>
    </row>
    <row r="55" spans="2:11" ht="15" customHeight="1">
      <c r="B55" s="198"/>
      <c r="C55" s="317" t="s">
        <v>487</v>
      </c>
      <c r="D55" s="317"/>
      <c r="E55" s="317"/>
      <c r="F55" s="317"/>
      <c r="G55" s="317"/>
      <c r="H55" s="317"/>
      <c r="I55" s="317"/>
      <c r="J55" s="317"/>
      <c r="K55" s="199"/>
    </row>
    <row r="56" spans="2:11" ht="15" customHeight="1">
      <c r="B56" s="198"/>
      <c r="C56" s="203"/>
      <c r="D56" s="317" t="s">
        <v>488</v>
      </c>
      <c r="E56" s="317"/>
      <c r="F56" s="317"/>
      <c r="G56" s="317"/>
      <c r="H56" s="317"/>
      <c r="I56" s="317"/>
      <c r="J56" s="317"/>
      <c r="K56" s="199"/>
    </row>
    <row r="57" spans="2:11" ht="15" customHeight="1">
      <c r="B57" s="198"/>
      <c r="C57" s="203"/>
      <c r="D57" s="317" t="s">
        <v>489</v>
      </c>
      <c r="E57" s="317"/>
      <c r="F57" s="317"/>
      <c r="G57" s="317"/>
      <c r="H57" s="317"/>
      <c r="I57" s="317"/>
      <c r="J57" s="317"/>
      <c r="K57" s="199"/>
    </row>
    <row r="58" spans="2:11" ht="15" customHeight="1">
      <c r="B58" s="198"/>
      <c r="C58" s="203"/>
      <c r="D58" s="317" t="s">
        <v>490</v>
      </c>
      <c r="E58" s="317"/>
      <c r="F58" s="317"/>
      <c r="G58" s="317"/>
      <c r="H58" s="317"/>
      <c r="I58" s="317"/>
      <c r="J58" s="317"/>
      <c r="K58" s="199"/>
    </row>
    <row r="59" spans="2:11" ht="15" customHeight="1">
      <c r="B59" s="198"/>
      <c r="C59" s="203"/>
      <c r="D59" s="317" t="s">
        <v>491</v>
      </c>
      <c r="E59" s="317"/>
      <c r="F59" s="317"/>
      <c r="G59" s="317"/>
      <c r="H59" s="317"/>
      <c r="I59" s="317"/>
      <c r="J59" s="317"/>
      <c r="K59" s="199"/>
    </row>
    <row r="60" spans="2:11" ht="15" customHeight="1">
      <c r="B60" s="198"/>
      <c r="C60" s="203"/>
      <c r="D60" s="318" t="s">
        <v>492</v>
      </c>
      <c r="E60" s="318"/>
      <c r="F60" s="318"/>
      <c r="G60" s="318"/>
      <c r="H60" s="318"/>
      <c r="I60" s="318"/>
      <c r="J60" s="318"/>
      <c r="K60" s="199"/>
    </row>
    <row r="61" spans="2:11" ht="15" customHeight="1">
      <c r="B61" s="198"/>
      <c r="C61" s="203"/>
      <c r="D61" s="317" t="s">
        <v>493</v>
      </c>
      <c r="E61" s="317"/>
      <c r="F61" s="317"/>
      <c r="G61" s="317"/>
      <c r="H61" s="317"/>
      <c r="I61" s="317"/>
      <c r="J61" s="317"/>
      <c r="K61" s="199"/>
    </row>
    <row r="62" spans="2:11" ht="12.75" customHeight="1">
      <c r="B62" s="198"/>
      <c r="C62" s="203"/>
      <c r="D62" s="203"/>
      <c r="E62" s="206"/>
      <c r="F62" s="203"/>
      <c r="G62" s="203"/>
      <c r="H62" s="203"/>
      <c r="I62" s="203"/>
      <c r="J62" s="203"/>
      <c r="K62" s="199"/>
    </row>
    <row r="63" spans="2:11" ht="15" customHeight="1">
      <c r="B63" s="198"/>
      <c r="C63" s="203"/>
      <c r="D63" s="317" t="s">
        <v>494</v>
      </c>
      <c r="E63" s="317"/>
      <c r="F63" s="317"/>
      <c r="G63" s="317"/>
      <c r="H63" s="317"/>
      <c r="I63" s="317"/>
      <c r="J63" s="317"/>
      <c r="K63" s="199"/>
    </row>
    <row r="64" spans="2:11" ht="15" customHeight="1">
      <c r="B64" s="198"/>
      <c r="C64" s="203"/>
      <c r="D64" s="318" t="s">
        <v>495</v>
      </c>
      <c r="E64" s="318"/>
      <c r="F64" s="318"/>
      <c r="G64" s="318"/>
      <c r="H64" s="318"/>
      <c r="I64" s="318"/>
      <c r="J64" s="318"/>
      <c r="K64" s="199"/>
    </row>
    <row r="65" spans="2:11" ht="15" customHeight="1">
      <c r="B65" s="198"/>
      <c r="C65" s="203"/>
      <c r="D65" s="317" t="s">
        <v>496</v>
      </c>
      <c r="E65" s="317"/>
      <c r="F65" s="317"/>
      <c r="G65" s="317"/>
      <c r="H65" s="317"/>
      <c r="I65" s="317"/>
      <c r="J65" s="317"/>
      <c r="K65" s="199"/>
    </row>
    <row r="66" spans="2:11" ht="15" customHeight="1">
      <c r="B66" s="198"/>
      <c r="C66" s="203"/>
      <c r="D66" s="317" t="s">
        <v>497</v>
      </c>
      <c r="E66" s="317"/>
      <c r="F66" s="317"/>
      <c r="G66" s="317"/>
      <c r="H66" s="317"/>
      <c r="I66" s="317"/>
      <c r="J66" s="317"/>
      <c r="K66" s="199"/>
    </row>
    <row r="67" spans="2:11" ht="15" customHeight="1">
      <c r="B67" s="198"/>
      <c r="C67" s="203"/>
      <c r="D67" s="317" t="s">
        <v>498</v>
      </c>
      <c r="E67" s="317"/>
      <c r="F67" s="317"/>
      <c r="G67" s="317"/>
      <c r="H67" s="317"/>
      <c r="I67" s="317"/>
      <c r="J67" s="317"/>
      <c r="K67" s="199"/>
    </row>
    <row r="68" spans="2:11" ht="15" customHeight="1">
      <c r="B68" s="198"/>
      <c r="C68" s="203"/>
      <c r="D68" s="317" t="s">
        <v>499</v>
      </c>
      <c r="E68" s="317"/>
      <c r="F68" s="317"/>
      <c r="G68" s="317"/>
      <c r="H68" s="317"/>
      <c r="I68" s="317"/>
      <c r="J68" s="317"/>
      <c r="K68" s="199"/>
    </row>
    <row r="69" spans="2:11" ht="12.75" customHeight="1">
      <c r="B69" s="207"/>
      <c r="C69" s="208"/>
      <c r="D69" s="208"/>
      <c r="E69" s="208"/>
      <c r="F69" s="208"/>
      <c r="G69" s="208"/>
      <c r="H69" s="208"/>
      <c r="I69" s="208"/>
      <c r="J69" s="208"/>
      <c r="K69" s="209"/>
    </row>
    <row r="70" spans="2:11" ht="18.75" customHeight="1">
      <c r="B70" s="210"/>
      <c r="C70" s="210"/>
      <c r="D70" s="210"/>
      <c r="E70" s="210"/>
      <c r="F70" s="210"/>
      <c r="G70" s="210"/>
      <c r="H70" s="210"/>
      <c r="I70" s="210"/>
      <c r="J70" s="210"/>
      <c r="K70" s="211"/>
    </row>
    <row r="71" spans="2:11" ht="18.75" customHeight="1">
      <c r="B71" s="211"/>
      <c r="C71" s="211"/>
      <c r="D71" s="211"/>
      <c r="E71" s="211"/>
      <c r="F71" s="211"/>
      <c r="G71" s="211"/>
      <c r="H71" s="211"/>
      <c r="I71" s="211"/>
      <c r="J71" s="211"/>
      <c r="K71" s="211"/>
    </row>
    <row r="72" spans="2:11" ht="7.5" customHeight="1">
      <c r="B72" s="212"/>
      <c r="C72" s="213"/>
      <c r="D72" s="213"/>
      <c r="E72" s="213"/>
      <c r="F72" s="213"/>
      <c r="G72" s="213"/>
      <c r="H72" s="213"/>
      <c r="I72" s="213"/>
      <c r="J72" s="213"/>
      <c r="K72" s="214"/>
    </row>
    <row r="73" spans="2:11" ht="45" customHeight="1">
      <c r="B73" s="215"/>
      <c r="C73" s="316" t="s">
        <v>88</v>
      </c>
      <c r="D73" s="316"/>
      <c r="E73" s="316"/>
      <c r="F73" s="316"/>
      <c r="G73" s="316"/>
      <c r="H73" s="316"/>
      <c r="I73" s="316"/>
      <c r="J73" s="316"/>
      <c r="K73" s="216"/>
    </row>
    <row r="74" spans="2:11" ht="17.25" customHeight="1">
      <c r="B74" s="215"/>
      <c r="C74" s="217" t="s">
        <v>500</v>
      </c>
      <c r="D74" s="217"/>
      <c r="E74" s="217"/>
      <c r="F74" s="217" t="s">
        <v>501</v>
      </c>
      <c r="G74" s="218"/>
      <c r="H74" s="217" t="s">
        <v>110</v>
      </c>
      <c r="I74" s="217" t="s">
        <v>58</v>
      </c>
      <c r="J74" s="217" t="s">
        <v>502</v>
      </c>
      <c r="K74" s="216"/>
    </row>
    <row r="75" spans="2:11" ht="17.25" customHeight="1">
      <c r="B75" s="215"/>
      <c r="C75" s="219" t="s">
        <v>503</v>
      </c>
      <c r="D75" s="219"/>
      <c r="E75" s="219"/>
      <c r="F75" s="220" t="s">
        <v>504</v>
      </c>
      <c r="G75" s="221"/>
      <c r="H75" s="219"/>
      <c r="I75" s="219"/>
      <c r="J75" s="219" t="s">
        <v>505</v>
      </c>
      <c r="K75" s="216"/>
    </row>
    <row r="76" spans="2:11" ht="5.25" customHeight="1">
      <c r="B76" s="215"/>
      <c r="C76" s="222"/>
      <c r="D76" s="222"/>
      <c r="E76" s="222"/>
      <c r="F76" s="222"/>
      <c r="G76" s="223"/>
      <c r="H76" s="222"/>
      <c r="I76" s="222"/>
      <c r="J76" s="222"/>
      <c r="K76" s="216"/>
    </row>
    <row r="77" spans="2:11" ht="15" customHeight="1">
      <c r="B77" s="215"/>
      <c r="C77" s="205" t="s">
        <v>54</v>
      </c>
      <c r="D77" s="222"/>
      <c r="E77" s="222"/>
      <c r="F77" s="224" t="s">
        <v>506</v>
      </c>
      <c r="G77" s="223"/>
      <c r="H77" s="205" t="s">
        <v>507</v>
      </c>
      <c r="I77" s="205" t="s">
        <v>508</v>
      </c>
      <c r="J77" s="205">
        <v>20</v>
      </c>
      <c r="K77" s="216"/>
    </row>
    <row r="78" spans="2:11" ht="15" customHeight="1">
      <c r="B78" s="215"/>
      <c r="C78" s="205" t="s">
        <v>509</v>
      </c>
      <c r="D78" s="205"/>
      <c r="E78" s="205"/>
      <c r="F78" s="224" t="s">
        <v>506</v>
      </c>
      <c r="G78" s="223"/>
      <c r="H78" s="205" t="s">
        <v>510</v>
      </c>
      <c r="I78" s="205" t="s">
        <v>508</v>
      </c>
      <c r="J78" s="205">
        <v>120</v>
      </c>
      <c r="K78" s="216"/>
    </row>
    <row r="79" spans="2:11" ht="15" customHeight="1">
      <c r="B79" s="225"/>
      <c r="C79" s="205" t="s">
        <v>511</v>
      </c>
      <c r="D79" s="205"/>
      <c r="E79" s="205"/>
      <c r="F79" s="224" t="s">
        <v>512</v>
      </c>
      <c r="G79" s="223"/>
      <c r="H79" s="205" t="s">
        <v>513</v>
      </c>
      <c r="I79" s="205" t="s">
        <v>508</v>
      </c>
      <c r="J79" s="205">
        <v>50</v>
      </c>
      <c r="K79" s="216"/>
    </row>
    <row r="80" spans="2:11" ht="15" customHeight="1">
      <c r="B80" s="225"/>
      <c r="C80" s="205" t="s">
        <v>514</v>
      </c>
      <c r="D80" s="205"/>
      <c r="E80" s="205"/>
      <c r="F80" s="224" t="s">
        <v>506</v>
      </c>
      <c r="G80" s="223"/>
      <c r="H80" s="205" t="s">
        <v>515</v>
      </c>
      <c r="I80" s="205" t="s">
        <v>516</v>
      </c>
      <c r="J80" s="205"/>
      <c r="K80" s="216"/>
    </row>
    <row r="81" spans="2:11" ht="15" customHeight="1">
      <c r="B81" s="225"/>
      <c r="C81" s="226" t="s">
        <v>517</v>
      </c>
      <c r="D81" s="226"/>
      <c r="E81" s="226"/>
      <c r="F81" s="227" t="s">
        <v>512</v>
      </c>
      <c r="G81" s="226"/>
      <c r="H81" s="226" t="s">
        <v>518</v>
      </c>
      <c r="I81" s="226" t="s">
        <v>508</v>
      </c>
      <c r="J81" s="226">
        <v>15</v>
      </c>
      <c r="K81" s="216"/>
    </row>
    <row r="82" spans="2:11" ht="15" customHeight="1">
      <c r="B82" s="225"/>
      <c r="C82" s="226" t="s">
        <v>519</v>
      </c>
      <c r="D82" s="226"/>
      <c r="E82" s="226"/>
      <c r="F82" s="227" t="s">
        <v>512</v>
      </c>
      <c r="G82" s="226"/>
      <c r="H82" s="226" t="s">
        <v>520</v>
      </c>
      <c r="I82" s="226" t="s">
        <v>508</v>
      </c>
      <c r="J82" s="226">
        <v>15</v>
      </c>
      <c r="K82" s="216"/>
    </row>
    <row r="83" spans="2:11" ht="15" customHeight="1">
      <c r="B83" s="225"/>
      <c r="C83" s="226" t="s">
        <v>521</v>
      </c>
      <c r="D83" s="226"/>
      <c r="E83" s="226"/>
      <c r="F83" s="227" t="s">
        <v>512</v>
      </c>
      <c r="G83" s="226"/>
      <c r="H83" s="226" t="s">
        <v>522</v>
      </c>
      <c r="I83" s="226" t="s">
        <v>508</v>
      </c>
      <c r="J83" s="226">
        <v>20</v>
      </c>
      <c r="K83" s="216"/>
    </row>
    <row r="84" spans="2:11" ht="15" customHeight="1">
      <c r="B84" s="225"/>
      <c r="C84" s="226" t="s">
        <v>523</v>
      </c>
      <c r="D84" s="226"/>
      <c r="E84" s="226"/>
      <c r="F84" s="227" t="s">
        <v>512</v>
      </c>
      <c r="G84" s="226"/>
      <c r="H84" s="226" t="s">
        <v>524</v>
      </c>
      <c r="I84" s="226" t="s">
        <v>508</v>
      </c>
      <c r="J84" s="226">
        <v>20</v>
      </c>
      <c r="K84" s="216"/>
    </row>
    <row r="85" spans="2:11" ht="15" customHeight="1">
      <c r="B85" s="225"/>
      <c r="C85" s="205" t="s">
        <v>525</v>
      </c>
      <c r="D85" s="205"/>
      <c r="E85" s="205"/>
      <c r="F85" s="224" t="s">
        <v>512</v>
      </c>
      <c r="G85" s="223"/>
      <c r="H85" s="205" t="s">
        <v>526</v>
      </c>
      <c r="I85" s="205" t="s">
        <v>508</v>
      </c>
      <c r="J85" s="205">
        <v>50</v>
      </c>
      <c r="K85" s="216"/>
    </row>
    <row r="86" spans="2:11" ht="15" customHeight="1">
      <c r="B86" s="225"/>
      <c r="C86" s="205" t="s">
        <v>527</v>
      </c>
      <c r="D86" s="205"/>
      <c r="E86" s="205"/>
      <c r="F86" s="224" t="s">
        <v>512</v>
      </c>
      <c r="G86" s="223"/>
      <c r="H86" s="205" t="s">
        <v>528</v>
      </c>
      <c r="I86" s="205" t="s">
        <v>508</v>
      </c>
      <c r="J86" s="205">
        <v>20</v>
      </c>
      <c r="K86" s="216"/>
    </row>
    <row r="87" spans="2:11" ht="15" customHeight="1">
      <c r="B87" s="225"/>
      <c r="C87" s="205" t="s">
        <v>529</v>
      </c>
      <c r="D87" s="205"/>
      <c r="E87" s="205"/>
      <c r="F87" s="224" t="s">
        <v>512</v>
      </c>
      <c r="G87" s="223"/>
      <c r="H87" s="205" t="s">
        <v>530</v>
      </c>
      <c r="I87" s="205" t="s">
        <v>508</v>
      </c>
      <c r="J87" s="205">
        <v>20</v>
      </c>
      <c r="K87" s="216"/>
    </row>
    <row r="88" spans="2:11" ht="15" customHeight="1">
      <c r="B88" s="225"/>
      <c r="C88" s="205" t="s">
        <v>531</v>
      </c>
      <c r="D88" s="205"/>
      <c r="E88" s="205"/>
      <c r="F88" s="224" t="s">
        <v>512</v>
      </c>
      <c r="G88" s="223"/>
      <c r="H88" s="205" t="s">
        <v>532</v>
      </c>
      <c r="I88" s="205" t="s">
        <v>508</v>
      </c>
      <c r="J88" s="205">
        <v>50</v>
      </c>
      <c r="K88" s="216"/>
    </row>
    <row r="89" spans="2:11" ht="15" customHeight="1">
      <c r="B89" s="225"/>
      <c r="C89" s="205" t="s">
        <v>533</v>
      </c>
      <c r="D89" s="205"/>
      <c r="E89" s="205"/>
      <c r="F89" s="224" t="s">
        <v>512</v>
      </c>
      <c r="G89" s="223"/>
      <c r="H89" s="205" t="s">
        <v>533</v>
      </c>
      <c r="I89" s="205" t="s">
        <v>508</v>
      </c>
      <c r="J89" s="205">
        <v>50</v>
      </c>
      <c r="K89" s="216"/>
    </row>
    <row r="90" spans="2:11" ht="15" customHeight="1">
      <c r="B90" s="225"/>
      <c r="C90" s="205" t="s">
        <v>115</v>
      </c>
      <c r="D90" s="205"/>
      <c r="E90" s="205"/>
      <c r="F90" s="224" t="s">
        <v>512</v>
      </c>
      <c r="G90" s="223"/>
      <c r="H90" s="205" t="s">
        <v>534</v>
      </c>
      <c r="I90" s="205" t="s">
        <v>508</v>
      </c>
      <c r="J90" s="205">
        <v>255</v>
      </c>
      <c r="K90" s="216"/>
    </row>
    <row r="91" spans="2:11" ht="15" customHeight="1">
      <c r="B91" s="225"/>
      <c r="C91" s="205" t="s">
        <v>535</v>
      </c>
      <c r="D91" s="205"/>
      <c r="E91" s="205"/>
      <c r="F91" s="224" t="s">
        <v>506</v>
      </c>
      <c r="G91" s="223"/>
      <c r="H91" s="205" t="s">
        <v>536</v>
      </c>
      <c r="I91" s="205" t="s">
        <v>537</v>
      </c>
      <c r="J91" s="205"/>
      <c r="K91" s="216"/>
    </row>
    <row r="92" spans="2:11" ht="15" customHeight="1">
      <c r="B92" s="225"/>
      <c r="C92" s="205" t="s">
        <v>538</v>
      </c>
      <c r="D92" s="205"/>
      <c r="E92" s="205"/>
      <c r="F92" s="224" t="s">
        <v>506</v>
      </c>
      <c r="G92" s="223"/>
      <c r="H92" s="205" t="s">
        <v>539</v>
      </c>
      <c r="I92" s="205" t="s">
        <v>540</v>
      </c>
      <c r="J92" s="205"/>
      <c r="K92" s="216"/>
    </row>
    <row r="93" spans="2:11" ht="15" customHeight="1">
      <c r="B93" s="225"/>
      <c r="C93" s="205" t="s">
        <v>541</v>
      </c>
      <c r="D93" s="205"/>
      <c r="E93" s="205"/>
      <c r="F93" s="224" t="s">
        <v>506</v>
      </c>
      <c r="G93" s="223"/>
      <c r="H93" s="205" t="s">
        <v>541</v>
      </c>
      <c r="I93" s="205" t="s">
        <v>540</v>
      </c>
      <c r="J93" s="205"/>
      <c r="K93" s="216"/>
    </row>
    <row r="94" spans="2:11" ht="15" customHeight="1">
      <c r="B94" s="225"/>
      <c r="C94" s="205" t="s">
        <v>39</v>
      </c>
      <c r="D94" s="205"/>
      <c r="E94" s="205"/>
      <c r="F94" s="224" t="s">
        <v>506</v>
      </c>
      <c r="G94" s="223"/>
      <c r="H94" s="205" t="s">
        <v>542</v>
      </c>
      <c r="I94" s="205" t="s">
        <v>540</v>
      </c>
      <c r="J94" s="205"/>
      <c r="K94" s="216"/>
    </row>
    <row r="95" spans="2:11" ht="15" customHeight="1">
      <c r="B95" s="225"/>
      <c r="C95" s="205" t="s">
        <v>49</v>
      </c>
      <c r="D95" s="205"/>
      <c r="E95" s="205"/>
      <c r="F95" s="224" t="s">
        <v>506</v>
      </c>
      <c r="G95" s="223"/>
      <c r="H95" s="205" t="s">
        <v>543</v>
      </c>
      <c r="I95" s="205" t="s">
        <v>540</v>
      </c>
      <c r="J95" s="205"/>
      <c r="K95" s="216"/>
    </row>
    <row r="96" spans="2:11" ht="15" customHeight="1">
      <c r="B96" s="228"/>
      <c r="C96" s="229"/>
      <c r="D96" s="229"/>
      <c r="E96" s="229"/>
      <c r="F96" s="229"/>
      <c r="G96" s="229"/>
      <c r="H96" s="229"/>
      <c r="I96" s="229"/>
      <c r="J96" s="229"/>
      <c r="K96" s="230"/>
    </row>
    <row r="97" spans="2:11" ht="18.75" customHeight="1">
      <c r="B97" s="231"/>
      <c r="C97" s="232"/>
      <c r="D97" s="232"/>
      <c r="E97" s="232"/>
      <c r="F97" s="232"/>
      <c r="G97" s="232"/>
      <c r="H97" s="232"/>
      <c r="I97" s="232"/>
      <c r="J97" s="232"/>
      <c r="K97" s="231"/>
    </row>
    <row r="98" spans="2:11" ht="18.75" customHeight="1">
      <c r="B98" s="211"/>
      <c r="C98" s="211"/>
      <c r="D98" s="211"/>
      <c r="E98" s="211"/>
      <c r="F98" s="211"/>
      <c r="G98" s="211"/>
      <c r="H98" s="211"/>
      <c r="I98" s="211"/>
      <c r="J98" s="211"/>
      <c r="K98" s="211"/>
    </row>
    <row r="99" spans="2:11" ht="7.5" customHeight="1">
      <c r="B99" s="212"/>
      <c r="C99" s="213"/>
      <c r="D99" s="213"/>
      <c r="E99" s="213"/>
      <c r="F99" s="213"/>
      <c r="G99" s="213"/>
      <c r="H99" s="213"/>
      <c r="I99" s="213"/>
      <c r="J99" s="213"/>
      <c r="K99" s="214"/>
    </row>
    <row r="100" spans="2:11" ht="45" customHeight="1">
      <c r="B100" s="215"/>
      <c r="C100" s="316" t="s">
        <v>544</v>
      </c>
      <c r="D100" s="316"/>
      <c r="E100" s="316"/>
      <c r="F100" s="316"/>
      <c r="G100" s="316"/>
      <c r="H100" s="316"/>
      <c r="I100" s="316"/>
      <c r="J100" s="316"/>
      <c r="K100" s="216"/>
    </row>
    <row r="101" spans="2:11" ht="17.25" customHeight="1">
      <c r="B101" s="215"/>
      <c r="C101" s="217" t="s">
        <v>500</v>
      </c>
      <c r="D101" s="217"/>
      <c r="E101" s="217"/>
      <c r="F101" s="217" t="s">
        <v>501</v>
      </c>
      <c r="G101" s="218"/>
      <c r="H101" s="217" t="s">
        <v>110</v>
      </c>
      <c r="I101" s="217" t="s">
        <v>58</v>
      </c>
      <c r="J101" s="217" t="s">
        <v>502</v>
      </c>
      <c r="K101" s="216"/>
    </row>
    <row r="102" spans="2:11" ht="17.25" customHeight="1">
      <c r="B102" s="215"/>
      <c r="C102" s="219" t="s">
        <v>503</v>
      </c>
      <c r="D102" s="219"/>
      <c r="E102" s="219"/>
      <c r="F102" s="220" t="s">
        <v>504</v>
      </c>
      <c r="G102" s="221"/>
      <c r="H102" s="219"/>
      <c r="I102" s="219"/>
      <c r="J102" s="219" t="s">
        <v>505</v>
      </c>
      <c r="K102" s="216"/>
    </row>
    <row r="103" spans="2:11" ht="5.25" customHeight="1">
      <c r="B103" s="215"/>
      <c r="C103" s="217"/>
      <c r="D103" s="217"/>
      <c r="E103" s="217"/>
      <c r="F103" s="217"/>
      <c r="G103" s="233"/>
      <c r="H103" s="217"/>
      <c r="I103" s="217"/>
      <c r="J103" s="217"/>
      <c r="K103" s="216"/>
    </row>
    <row r="104" spans="2:11" ht="15" customHeight="1">
      <c r="B104" s="215"/>
      <c r="C104" s="205" t="s">
        <v>54</v>
      </c>
      <c r="D104" s="222"/>
      <c r="E104" s="222"/>
      <c r="F104" s="224" t="s">
        <v>506</v>
      </c>
      <c r="G104" s="233"/>
      <c r="H104" s="205" t="s">
        <v>545</v>
      </c>
      <c r="I104" s="205" t="s">
        <v>508</v>
      </c>
      <c r="J104" s="205">
        <v>20</v>
      </c>
      <c r="K104" s="216"/>
    </row>
    <row r="105" spans="2:11" ht="15" customHeight="1">
      <c r="B105" s="215"/>
      <c r="C105" s="205" t="s">
        <v>509</v>
      </c>
      <c r="D105" s="205"/>
      <c r="E105" s="205"/>
      <c r="F105" s="224" t="s">
        <v>506</v>
      </c>
      <c r="G105" s="205"/>
      <c r="H105" s="205" t="s">
        <v>545</v>
      </c>
      <c r="I105" s="205" t="s">
        <v>508</v>
      </c>
      <c r="J105" s="205">
        <v>120</v>
      </c>
      <c r="K105" s="216"/>
    </row>
    <row r="106" spans="2:11" ht="15" customHeight="1">
      <c r="B106" s="225"/>
      <c r="C106" s="205" t="s">
        <v>511</v>
      </c>
      <c r="D106" s="205"/>
      <c r="E106" s="205"/>
      <c r="F106" s="224" t="s">
        <v>512</v>
      </c>
      <c r="G106" s="205"/>
      <c r="H106" s="205" t="s">
        <v>545</v>
      </c>
      <c r="I106" s="205" t="s">
        <v>508</v>
      </c>
      <c r="J106" s="205">
        <v>50</v>
      </c>
      <c r="K106" s="216"/>
    </row>
    <row r="107" spans="2:11" ht="15" customHeight="1">
      <c r="B107" s="225"/>
      <c r="C107" s="205" t="s">
        <v>514</v>
      </c>
      <c r="D107" s="205"/>
      <c r="E107" s="205"/>
      <c r="F107" s="224" t="s">
        <v>506</v>
      </c>
      <c r="G107" s="205"/>
      <c r="H107" s="205" t="s">
        <v>545</v>
      </c>
      <c r="I107" s="205" t="s">
        <v>516</v>
      </c>
      <c r="J107" s="205"/>
      <c r="K107" s="216"/>
    </row>
    <row r="108" spans="2:11" ht="15" customHeight="1">
      <c r="B108" s="225"/>
      <c r="C108" s="205" t="s">
        <v>525</v>
      </c>
      <c r="D108" s="205"/>
      <c r="E108" s="205"/>
      <c r="F108" s="224" t="s">
        <v>512</v>
      </c>
      <c r="G108" s="205"/>
      <c r="H108" s="205" t="s">
        <v>545</v>
      </c>
      <c r="I108" s="205" t="s">
        <v>508</v>
      </c>
      <c r="J108" s="205">
        <v>50</v>
      </c>
      <c r="K108" s="216"/>
    </row>
    <row r="109" spans="2:11" ht="15" customHeight="1">
      <c r="B109" s="225"/>
      <c r="C109" s="205" t="s">
        <v>533</v>
      </c>
      <c r="D109" s="205"/>
      <c r="E109" s="205"/>
      <c r="F109" s="224" t="s">
        <v>512</v>
      </c>
      <c r="G109" s="205"/>
      <c r="H109" s="205" t="s">
        <v>545</v>
      </c>
      <c r="I109" s="205" t="s">
        <v>508</v>
      </c>
      <c r="J109" s="205">
        <v>50</v>
      </c>
      <c r="K109" s="216"/>
    </row>
    <row r="110" spans="2:11" ht="15" customHeight="1">
      <c r="B110" s="225"/>
      <c r="C110" s="205" t="s">
        <v>531</v>
      </c>
      <c r="D110" s="205"/>
      <c r="E110" s="205"/>
      <c r="F110" s="224" t="s">
        <v>512</v>
      </c>
      <c r="G110" s="205"/>
      <c r="H110" s="205" t="s">
        <v>545</v>
      </c>
      <c r="I110" s="205" t="s">
        <v>508</v>
      </c>
      <c r="J110" s="205">
        <v>50</v>
      </c>
      <c r="K110" s="216"/>
    </row>
    <row r="111" spans="2:11" ht="15" customHeight="1">
      <c r="B111" s="225"/>
      <c r="C111" s="205" t="s">
        <v>54</v>
      </c>
      <c r="D111" s="205"/>
      <c r="E111" s="205"/>
      <c r="F111" s="224" t="s">
        <v>506</v>
      </c>
      <c r="G111" s="205"/>
      <c r="H111" s="205" t="s">
        <v>546</v>
      </c>
      <c r="I111" s="205" t="s">
        <v>508</v>
      </c>
      <c r="J111" s="205">
        <v>20</v>
      </c>
      <c r="K111" s="216"/>
    </row>
    <row r="112" spans="2:11" ht="15" customHeight="1">
      <c r="B112" s="225"/>
      <c r="C112" s="205" t="s">
        <v>547</v>
      </c>
      <c r="D112" s="205"/>
      <c r="E112" s="205"/>
      <c r="F112" s="224" t="s">
        <v>506</v>
      </c>
      <c r="G112" s="205"/>
      <c r="H112" s="205" t="s">
        <v>548</v>
      </c>
      <c r="I112" s="205" t="s">
        <v>508</v>
      </c>
      <c r="J112" s="205">
        <v>120</v>
      </c>
      <c r="K112" s="216"/>
    </row>
    <row r="113" spans="2:11" ht="15" customHeight="1">
      <c r="B113" s="225"/>
      <c r="C113" s="205" t="s">
        <v>39</v>
      </c>
      <c r="D113" s="205"/>
      <c r="E113" s="205"/>
      <c r="F113" s="224" t="s">
        <v>506</v>
      </c>
      <c r="G113" s="205"/>
      <c r="H113" s="205" t="s">
        <v>549</v>
      </c>
      <c r="I113" s="205" t="s">
        <v>540</v>
      </c>
      <c r="J113" s="205"/>
      <c r="K113" s="216"/>
    </row>
    <row r="114" spans="2:11" ht="15" customHeight="1">
      <c r="B114" s="225"/>
      <c r="C114" s="205" t="s">
        <v>49</v>
      </c>
      <c r="D114" s="205"/>
      <c r="E114" s="205"/>
      <c r="F114" s="224" t="s">
        <v>506</v>
      </c>
      <c r="G114" s="205"/>
      <c r="H114" s="205" t="s">
        <v>550</v>
      </c>
      <c r="I114" s="205" t="s">
        <v>540</v>
      </c>
      <c r="J114" s="205"/>
      <c r="K114" s="216"/>
    </row>
    <row r="115" spans="2:11" ht="15" customHeight="1">
      <c r="B115" s="225"/>
      <c r="C115" s="205" t="s">
        <v>58</v>
      </c>
      <c r="D115" s="205"/>
      <c r="E115" s="205"/>
      <c r="F115" s="224" t="s">
        <v>506</v>
      </c>
      <c r="G115" s="205"/>
      <c r="H115" s="205" t="s">
        <v>551</v>
      </c>
      <c r="I115" s="205" t="s">
        <v>552</v>
      </c>
      <c r="J115" s="205"/>
      <c r="K115" s="216"/>
    </row>
    <row r="116" spans="2:11" ht="15" customHeight="1">
      <c r="B116" s="228"/>
      <c r="C116" s="234"/>
      <c r="D116" s="234"/>
      <c r="E116" s="234"/>
      <c r="F116" s="234"/>
      <c r="G116" s="234"/>
      <c r="H116" s="234"/>
      <c r="I116" s="234"/>
      <c r="J116" s="234"/>
      <c r="K116" s="230"/>
    </row>
    <row r="117" spans="2:11" ht="18.75" customHeight="1">
      <c r="B117" s="235"/>
      <c r="C117" s="201"/>
      <c r="D117" s="201"/>
      <c r="E117" s="201"/>
      <c r="F117" s="236"/>
      <c r="G117" s="201"/>
      <c r="H117" s="201"/>
      <c r="I117" s="201"/>
      <c r="J117" s="201"/>
      <c r="K117" s="235"/>
    </row>
    <row r="118" spans="2:11" ht="18.75" customHeight="1">
      <c r="B118" s="211"/>
      <c r="C118" s="211"/>
      <c r="D118" s="211"/>
      <c r="E118" s="211"/>
      <c r="F118" s="211"/>
      <c r="G118" s="211"/>
      <c r="H118" s="211"/>
      <c r="I118" s="211"/>
      <c r="J118" s="211"/>
      <c r="K118" s="211"/>
    </row>
    <row r="119" spans="2:11" ht="7.5" customHeight="1">
      <c r="B119" s="237"/>
      <c r="C119" s="238"/>
      <c r="D119" s="238"/>
      <c r="E119" s="238"/>
      <c r="F119" s="238"/>
      <c r="G119" s="238"/>
      <c r="H119" s="238"/>
      <c r="I119" s="238"/>
      <c r="J119" s="238"/>
      <c r="K119" s="239"/>
    </row>
    <row r="120" spans="2:11" ht="45" customHeight="1">
      <c r="B120" s="240"/>
      <c r="C120" s="315" t="s">
        <v>553</v>
      </c>
      <c r="D120" s="315"/>
      <c r="E120" s="315"/>
      <c r="F120" s="315"/>
      <c r="G120" s="315"/>
      <c r="H120" s="315"/>
      <c r="I120" s="315"/>
      <c r="J120" s="315"/>
      <c r="K120" s="241"/>
    </row>
    <row r="121" spans="2:11" ht="17.25" customHeight="1">
      <c r="B121" s="242"/>
      <c r="C121" s="217" t="s">
        <v>500</v>
      </c>
      <c r="D121" s="217"/>
      <c r="E121" s="217"/>
      <c r="F121" s="217" t="s">
        <v>501</v>
      </c>
      <c r="G121" s="218"/>
      <c r="H121" s="217" t="s">
        <v>110</v>
      </c>
      <c r="I121" s="217" t="s">
        <v>58</v>
      </c>
      <c r="J121" s="217" t="s">
        <v>502</v>
      </c>
      <c r="K121" s="243"/>
    </row>
    <row r="122" spans="2:11" ht="17.25" customHeight="1">
      <c r="B122" s="242"/>
      <c r="C122" s="219" t="s">
        <v>503</v>
      </c>
      <c r="D122" s="219"/>
      <c r="E122" s="219"/>
      <c r="F122" s="220" t="s">
        <v>504</v>
      </c>
      <c r="G122" s="221"/>
      <c r="H122" s="219"/>
      <c r="I122" s="219"/>
      <c r="J122" s="219" t="s">
        <v>505</v>
      </c>
      <c r="K122" s="243"/>
    </row>
    <row r="123" spans="2:11" ht="5.25" customHeight="1">
      <c r="B123" s="244"/>
      <c r="C123" s="222"/>
      <c r="D123" s="222"/>
      <c r="E123" s="222"/>
      <c r="F123" s="222"/>
      <c r="G123" s="205"/>
      <c r="H123" s="222"/>
      <c r="I123" s="222"/>
      <c r="J123" s="222"/>
      <c r="K123" s="245"/>
    </row>
    <row r="124" spans="2:11" ht="15" customHeight="1">
      <c r="B124" s="244"/>
      <c r="C124" s="205" t="s">
        <v>509</v>
      </c>
      <c r="D124" s="222"/>
      <c r="E124" s="222"/>
      <c r="F124" s="224" t="s">
        <v>506</v>
      </c>
      <c r="G124" s="205"/>
      <c r="H124" s="205" t="s">
        <v>545</v>
      </c>
      <c r="I124" s="205" t="s">
        <v>508</v>
      </c>
      <c r="J124" s="205">
        <v>120</v>
      </c>
      <c r="K124" s="246"/>
    </row>
    <row r="125" spans="2:11" ht="15" customHeight="1">
      <c r="B125" s="244"/>
      <c r="C125" s="205" t="s">
        <v>554</v>
      </c>
      <c r="D125" s="205"/>
      <c r="E125" s="205"/>
      <c r="F125" s="224" t="s">
        <v>506</v>
      </c>
      <c r="G125" s="205"/>
      <c r="H125" s="205" t="s">
        <v>555</v>
      </c>
      <c r="I125" s="205" t="s">
        <v>508</v>
      </c>
      <c r="J125" s="205" t="s">
        <v>556</v>
      </c>
      <c r="K125" s="246"/>
    </row>
    <row r="126" spans="2:11" ht="15" customHeight="1">
      <c r="B126" s="244"/>
      <c r="C126" s="205" t="s">
        <v>455</v>
      </c>
      <c r="D126" s="205"/>
      <c r="E126" s="205"/>
      <c r="F126" s="224" t="s">
        <v>506</v>
      </c>
      <c r="G126" s="205"/>
      <c r="H126" s="205" t="s">
        <v>557</v>
      </c>
      <c r="I126" s="205" t="s">
        <v>508</v>
      </c>
      <c r="J126" s="205" t="s">
        <v>556</v>
      </c>
      <c r="K126" s="246"/>
    </row>
    <row r="127" spans="2:11" ht="15" customHeight="1">
      <c r="B127" s="244"/>
      <c r="C127" s="205" t="s">
        <v>517</v>
      </c>
      <c r="D127" s="205"/>
      <c r="E127" s="205"/>
      <c r="F127" s="224" t="s">
        <v>512</v>
      </c>
      <c r="G127" s="205"/>
      <c r="H127" s="205" t="s">
        <v>518</v>
      </c>
      <c r="I127" s="205" t="s">
        <v>508</v>
      </c>
      <c r="J127" s="205">
        <v>15</v>
      </c>
      <c r="K127" s="246"/>
    </row>
    <row r="128" spans="2:11" ht="15" customHeight="1">
      <c r="B128" s="244"/>
      <c r="C128" s="226" t="s">
        <v>519</v>
      </c>
      <c r="D128" s="226"/>
      <c r="E128" s="226"/>
      <c r="F128" s="227" t="s">
        <v>512</v>
      </c>
      <c r="G128" s="226"/>
      <c r="H128" s="226" t="s">
        <v>520</v>
      </c>
      <c r="I128" s="226" t="s">
        <v>508</v>
      </c>
      <c r="J128" s="226">
        <v>15</v>
      </c>
      <c r="K128" s="246"/>
    </row>
    <row r="129" spans="2:11" ht="15" customHeight="1">
      <c r="B129" s="244"/>
      <c r="C129" s="226" t="s">
        <v>521</v>
      </c>
      <c r="D129" s="226"/>
      <c r="E129" s="226"/>
      <c r="F129" s="227" t="s">
        <v>512</v>
      </c>
      <c r="G129" s="226"/>
      <c r="H129" s="226" t="s">
        <v>522</v>
      </c>
      <c r="I129" s="226" t="s">
        <v>508</v>
      </c>
      <c r="J129" s="226">
        <v>20</v>
      </c>
      <c r="K129" s="246"/>
    </row>
    <row r="130" spans="2:11" ht="15" customHeight="1">
      <c r="B130" s="244"/>
      <c r="C130" s="226" t="s">
        <v>523</v>
      </c>
      <c r="D130" s="226"/>
      <c r="E130" s="226"/>
      <c r="F130" s="227" t="s">
        <v>512</v>
      </c>
      <c r="G130" s="226"/>
      <c r="H130" s="226" t="s">
        <v>524</v>
      </c>
      <c r="I130" s="226" t="s">
        <v>508</v>
      </c>
      <c r="J130" s="226">
        <v>20</v>
      </c>
      <c r="K130" s="246"/>
    </row>
    <row r="131" spans="2:11" ht="15" customHeight="1">
      <c r="B131" s="244"/>
      <c r="C131" s="205" t="s">
        <v>511</v>
      </c>
      <c r="D131" s="205"/>
      <c r="E131" s="205"/>
      <c r="F131" s="224" t="s">
        <v>512</v>
      </c>
      <c r="G131" s="205"/>
      <c r="H131" s="205" t="s">
        <v>545</v>
      </c>
      <c r="I131" s="205" t="s">
        <v>508</v>
      </c>
      <c r="J131" s="205">
        <v>50</v>
      </c>
      <c r="K131" s="246"/>
    </row>
    <row r="132" spans="2:11" ht="15" customHeight="1">
      <c r="B132" s="244"/>
      <c r="C132" s="205" t="s">
        <v>525</v>
      </c>
      <c r="D132" s="205"/>
      <c r="E132" s="205"/>
      <c r="F132" s="224" t="s">
        <v>512</v>
      </c>
      <c r="G132" s="205"/>
      <c r="H132" s="205" t="s">
        <v>545</v>
      </c>
      <c r="I132" s="205" t="s">
        <v>508</v>
      </c>
      <c r="J132" s="205">
        <v>50</v>
      </c>
      <c r="K132" s="246"/>
    </row>
    <row r="133" spans="2:11" ht="15" customHeight="1">
      <c r="B133" s="244"/>
      <c r="C133" s="205" t="s">
        <v>531</v>
      </c>
      <c r="D133" s="205"/>
      <c r="E133" s="205"/>
      <c r="F133" s="224" t="s">
        <v>512</v>
      </c>
      <c r="G133" s="205"/>
      <c r="H133" s="205" t="s">
        <v>545</v>
      </c>
      <c r="I133" s="205" t="s">
        <v>508</v>
      </c>
      <c r="J133" s="205">
        <v>50</v>
      </c>
      <c r="K133" s="246"/>
    </row>
    <row r="134" spans="2:11" ht="15" customHeight="1">
      <c r="B134" s="244"/>
      <c r="C134" s="205" t="s">
        <v>533</v>
      </c>
      <c r="D134" s="205"/>
      <c r="E134" s="205"/>
      <c r="F134" s="224" t="s">
        <v>512</v>
      </c>
      <c r="G134" s="205"/>
      <c r="H134" s="205" t="s">
        <v>545</v>
      </c>
      <c r="I134" s="205" t="s">
        <v>508</v>
      </c>
      <c r="J134" s="205">
        <v>50</v>
      </c>
      <c r="K134" s="246"/>
    </row>
    <row r="135" spans="2:11" ht="15" customHeight="1">
      <c r="B135" s="244"/>
      <c r="C135" s="205" t="s">
        <v>115</v>
      </c>
      <c r="D135" s="205"/>
      <c r="E135" s="205"/>
      <c r="F135" s="224" t="s">
        <v>512</v>
      </c>
      <c r="G135" s="205"/>
      <c r="H135" s="205" t="s">
        <v>558</v>
      </c>
      <c r="I135" s="205" t="s">
        <v>508</v>
      </c>
      <c r="J135" s="205">
        <v>255</v>
      </c>
      <c r="K135" s="246"/>
    </row>
    <row r="136" spans="2:11" ht="15" customHeight="1">
      <c r="B136" s="244"/>
      <c r="C136" s="205" t="s">
        <v>535</v>
      </c>
      <c r="D136" s="205"/>
      <c r="E136" s="205"/>
      <c r="F136" s="224" t="s">
        <v>506</v>
      </c>
      <c r="G136" s="205"/>
      <c r="H136" s="205" t="s">
        <v>559</v>
      </c>
      <c r="I136" s="205" t="s">
        <v>537</v>
      </c>
      <c r="J136" s="205"/>
      <c r="K136" s="246"/>
    </row>
    <row r="137" spans="2:11" ht="15" customHeight="1">
      <c r="B137" s="244"/>
      <c r="C137" s="205" t="s">
        <v>538</v>
      </c>
      <c r="D137" s="205"/>
      <c r="E137" s="205"/>
      <c r="F137" s="224" t="s">
        <v>506</v>
      </c>
      <c r="G137" s="205"/>
      <c r="H137" s="205" t="s">
        <v>560</v>
      </c>
      <c r="I137" s="205" t="s">
        <v>540</v>
      </c>
      <c r="J137" s="205"/>
      <c r="K137" s="246"/>
    </row>
    <row r="138" spans="2:11" ht="15" customHeight="1">
      <c r="B138" s="244"/>
      <c r="C138" s="205" t="s">
        <v>541</v>
      </c>
      <c r="D138" s="205"/>
      <c r="E138" s="205"/>
      <c r="F138" s="224" t="s">
        <v>506</v>
      </c>
      <c r="G138" s="205"/>
      <c r="H138" s="205" t="s">
        <v>541</v>
      </c>
      <c r="I138" s="205" t="s">
        <v>540</v>
      </c>
      <c r="J138" s="205"/>
      <c r="K138" s="246"/>
    </row>
    <row r="139" spans="2:11" ht="15" customHeight="1">
      <c r="B139" s="244"/>
      <c r="C139" s="205" t="s">
        <v>39</v>
      </c>
      <c r="D139" s="205"/>
      <c r="E139" s="205"/>
      <c r="F139" s="224" t="s">
        <v>506</v>
      </c>
      <c r="G139" s="205"/>
      <c r="H139" s="205" t="s">
        <v>561</v>
      </c>
      <c r="I139" s="205" t="s">
        <v>540</v>
      </c>
      <c r="J139" s="205"/>
      <c r="K139" s="246"/>
    </row>
    <row r="140" spans="2:11" ht="15" customHeight="1">
      <c r="B140" s="244"/>
      <c r="C140" s="205" t="s">
        <v>562</v>
      </c>
      <c r="D140" s="205"/>
      <c r="E140" s="205"/>
      <c r="F140" s="224" t="s">
        <v>506</v>
      </c>
      <c r="G140" s="205"/>
      <c r="H140" s="205" t="s">
        <v>563</v>
      </c>
      <c r="I140" s="205" t="s">
        <v>540</v>
      </c>
      <c r="J140" s="205"/>
      <c r="K140" s="246"/>
    </row>
    <row r="141" spans="2:11" ht="15" customHeight="1">
      <c r="B141" s="247"/>
      <c r="C141" s="248"/>
      <c r="D141" s="248"/>
      <c r="E141" s="248"/>
      <c r="F141" s="248"/>
      <c r="G141" s="248"/>
      <c r="H141" s="248"/>
      <c r="I141" s="248"/>
      <c r="J141" s="248"/>
      <c r="K141" s="249"/>
    </row>
    <row r="142" spans="2:11" ht="18.75" customHeight="1">
      <c r="B142" s="201"/>
      <c r="C142" s="201"/>
      <c r="D142" s="201"/>
      <c r="E142" s="201"/>
      <c r="F142" s="236"/>
      <c r="G142" s="201"/>
      <c r="H142" s="201"/>
      <c r="I142" s="201"/>
      <c r="J142" s="201"/>
      <c r="K142" s="201"/>
    </row>
    <row r="143" spans="2:11" ht="18.75" customHeight="1">
      <c r="B143" s="211"/>
      <c r="C143" s="211"/>
      <c r="D143" s="211"/>
      <c r="E143" s="211"/>
      <c r="F143" s="211"/>
      <c r="G143" s="211"/>
      <c r="H143" s="211"/>
      <c r="I143" s="211"/>
      <c r="J143" s="211"/>
      <c r="K143" s="211"/>
    </row>
    <row r="144" spans="2:11" ht="7.5" customHeight="1">
      <c r="B144" s="212"/>
      <c r="C144" s="213"/>
      <c r="D144" s="213"/>
      <c r="E144" s="213"/>
      <c r="F144" s="213"/>
      <c r="G144" s="213"/>
      <c r="H144" s="213"/>
      <c r="I144" s="213"/>
      <c r="J144" s="213"/>
      <c r="K144" s="214"/>
    </row>
    <row r="145" spans="2:11" ht="45" customHeight="1">
      <c r="B145" s="215"/>
      <c r="C145" s="316" t="s">
        <v>564</v>
      </c>
      <c r="D145" s="316"/>
      <c r="E145" s="316"/>
      <c r="F145" s="316"/>
      <c r="G145" s="316"/>
      <c r="H145" s="316"/>
      <c r="I145" s="316"/>
      <c r="J145" s="316"/>
      <c r="K145" s="216"/>
    </row>
    <row r="146" spans="2:11" ht="17.25" customHeight="1">
      <c r="B146" s="215"/>
      <c r="C146" s="217" t="s">
        <v>500</v>
      </c>
      <c r="D146" s="217"/>
      <c r="E146" s="217"/>
      <c r="F146" s="217" t="s">
        <v>501</v>
      </c>
      <c r="G146" s="218"/>
      <c r="H146" s="217" t="s">
        <v>110</v>
      </c>
      <c r="I146" s="217" t="s">
        <v>58</v>
      </c>
      <c r="J146" s="217" t="s">
        <v>502</v>
      </c>
      <c r="K146" s="216"/>
    </row>
    <row r="147" spans="2:11" ht="17.25" customHeight="1">
      <c r="B147" s="215"/>
      <c r="C147" s="219" t="s">
        <v>503</v>
      </c>
      <c r="D147" s="219"/>
      <c r="E147" s="219"/>
      <c r="F147" s="220" t="s">
        <v>504</v>
      </c>
      <c r="G147" s="221"/>
      <c r="H147" s="219"/>
      <c r="I147" s="219"/>
      <c r="J147" s="219" t="s">
        <v>505</v>
      </c>
      <c r="K147" s="216"/>
    </row>
    <row r="148" spans="2:11" ht="5.25" customHeight="1">
      <c r="B148" s="225"/>
      <c r="C148" s="222"/>
      <c r="D148" s="222"/>
      <c r="E148" s="222"/>
      <c r="F148" s="222"/>
      <c r="G148" s="223"/>
      <c r="H148" s="222"/>
      <c r="I148" s="222"/>
      <c r="J148" s="222"/>
      <c r="K148" s="246"/>
    </row>
    <row r="149" spans="2:11" ht="15" customHeight="1">
      <c r="B149" s="225"/>
      <c r="C149" s="250" t="s">
        <v>509</v>
      </c>
      <c r="D149" s="205"/>
      <c r="E149" s="205"/>
      <c r="F149" s="251" t="s">
        <v>506</v>
      </c>
      <c r="G149" s="205"/>
      <c r="H149" s="250" t="s">
        <v>545</v>
      </c>
      <c r="I149" s="250" t="s">
        <v>508</v>
      </c>
      <c r="J149" s="250">
        <v>120</v>
      </c>
      <c r="K149" s="246"/>
    </row>
    <row r="150" spans="2:11" ht="15" customHeight="1">
      <c r="B150" s="225"/>
      <c r="C150" s="250" t="s">
        <v>554</v>
      </c>
      <c r="D150" s="205"/>
      <c r="E150" s="205"/>
      <c r="F150" s="251" t="s">
        <v>506</v>
      </c>
      <c r="G150" s="205"/>
      <c r="H150" s="250" t="s">
        <v>565</v>
      </c>
      <c r="I150" s="250" t="s">
        <v>508</v>
      </c>
      <c r="J150" s="250" t="s">
        <v>556</v>
      </c>
      <c r="K150" s="246"/>
    </row>
    <row r="151" spans="2:11" ht="15" customHeight="1">
      <c r="B151" s="225"/>
      <c r="C151" s="250" t="s">
        <v>455</v>
      </c>
      <c r="D151" s="205"/>
      <c r="E151" s="205"/>
      <c r="F151" s="251" t="s">
        <v>506</v>
      </c>
      <c r="G151" s="205"/>
      <c r="H151" s="250" t="s">
        <v>566</v>
      </c>
      <c r="I151" s="250" t="s">
        <v>508</v>
      </c>
      <c r="J151" s="250" t="s">
        <v>556</v>
      </c>
      <c r="K151" s="246"/>
    </row>
    <row r="152" spans="2:11" ht="15" customHeight="1">
      <c r="B152" s="225"/>
      <c r="C152" s="250" t="s">
        <v>511</v>
      </c>
      <c r="D152" s="205"/>
      <c r="E152" s="205"/>
      <c r="F152" s="251" t="s">
        <v>512</v>
      </c>
      <c r="G152" s="205"/>
      <c r="H152" s="250" t="s">
        <v>545</v>
      </c>
      <c r="I152" s="250" t="s">
        <v>508</v>
      </c>
      <c r="J152" s="250">
        <v>50</v>
      </c>
      <c r="K152" s="246"/>
    </row>
    <row r="153" spans="2:11" ht="15" customHeight="1">
      <c r="B153" s="225"/>
      <c r="C153" s="250" t="s">
        <v>514</v>
      </c>
      <c r="D153" s="205"/>
      <c r="E153" s="205"/>
      <c r="F153" s="251" t="s">
        <v>506</v>
      </c>
      <c r="G153" s="205"/>
      <c r="H153" s="250" t="s">
        <v>545</v>
      </c>
      <c r="I153" s="250" t="s">
        <v>516</v>
      </c>
      <c r="J153" s="250"/>
      <c r="K153" s="246"/>
    </row>
    <row r="154" spans="2:11" ht="15" customHeight="1">
      <c r="B154" s="225"/>
      <c r="C154" s="250" t="s">
        <v>525</v>
      </c>
      <c r="D154" s="205"/>
      <c r="E154" s="205"/>
      <c r="F154" s="251" t="s">
        <v>512</v>
      </c>
      <c r="G154" s="205"/>
      <c r="H154" s="250" t="s">
        <v>545</v>
      </c>
      <c r="I154" s="250" t="s">
        <v>508</v>
      </c>
      <c r="J154" s="250">
        <v>50</v>
      </c>
      <c r="K154" s="246"/>
    </row>
    <row r="155" spans="2:11" ht="15" customHeight="1">
      <c r="B155" s="225"/>
      <c r="C155" s="250" t="s">
        <v>533</v>
      </c>
      <c r="D155" s="205"/>
      <c r="E155" s="205"/>
      <c r="F155" s="251" t="s">
        <v>512</v>
      </c>
      <c r="G155" s="205"/>
      <c r="H155" s="250" t="s">
        <v>545</v>
      </c>
      <c r="I155" s="250" t="s">
        <v>508</v>
      </c>
      <c r="J155" s="250">
        <v>50</v>
      </c>
      <c r="K155" s="246"/>
    </row>
    <row r="156" spans="2:11" ht="15" customHeight="1">
      <c r="B156" s="225"/>
      <c r="C156" s="250" t="s">
        <v>531</v>
      </c>
      <c r="D156" s="205"/>
      <c r="E156" s="205"/>
      <c r="F156" s="251" t="s">
        <v>512</v>
      </c>
      <c r="G156" s="205"/>
      <c r="H156" s="250" t="s">
        <v>545</v>
      </c>
      <c r="I156" s="250" t="s">
        <v>508</v>
      </c>
      <c r="J156" s="250">
        <v>50</v>
      </c>
      <c r="K156" s="246"/>
    </row>
    <row r="157" spans="2:11" ht="15" customHeight="1">
      <c r="B157" s="225"/>
      <c r="C157" s="250" t="s">
        <v>94</v>
      </c>
      <c r="D157" s="205"/>
      <c r="E157" s="205"/>
      <c r="F157" s="251" t="s">
        <v>506</v>
      </c>
      <c r="G157" s="205"/>
      <c r="H157" s="250" t="s">
        <v>567</v>
      </c>
      <c r="I157" s="250" t="s">
        <v>508</v>
      </c>
      <c r="J157" s="250" t="s">
        <v>568</v>
      </c>
      <c r="K157" s="246"/>
    </row>
    <row r="158" spans="2:11" ht="15" customHeight="1">
      <c r="B158" s="225"/>
      <c r="C158" s="250" t="s">
        <v>569</v>
      </c>
      <c r="D158" s="205"/>
      <c r="E158" s="205"/>
      <c r="F158" s="251" t="s">
        <v>506</v>
      </c>
      <c r="G158" s="205"/>
      <c r="H158" s="250" t="s">
        <v>570</v>
      </c>
      <c r="I158" s="250" t="s">
        <v>540</v>
      </c>
      <c r="J158" s="250"/>
      <c r="K158" s="246"/>
    </row>
    <row r="159" spans="2:11" ht="15" customHeight="1">
      <c r="B159" s="252"/>
      <c r="C159" s="234"/>
      <c r="D159" s="234"/>
      <c r="E159" s="234"/>
      <c r="F159" s="234"/>
      <c r="G159" s="234"/>
      <c r="H159" s="234"/>
      <c r="I159" s="234"/>
      <c r="J159" s="234"/>
      <c r="K159" s="253"/>
    </row>
    <row r="160" spans="2:11" ht="18.75" customHeight="1">
      <c r="B160" s="201"/>
      <c r="C160" s="205"/>
      <c r="D160" s="205"/>
      <c r="E160" s="205"/>
      <c r="F160" s="224"/>
      <c r="G160" s="205"/>
      <c r="H160" s="205"/>
      <c r="I160" s="205"/>
      <c r="J160" s="205"/>
      <c r="K160" s="201"/>
    </row>
    <row r="161" spans="2:11" ht="18.75" customHeight="1">
      <c r="B161" s="211"/>
      <c r="C161" s="211"/>
      <c r="D161" s="211"/>
      <c r="E161" s="211"/>
      <c r="F161" s="211"/>
      <c r="G161" s="211"/>
      <c r="H161" s="211"/>
      <c r="I161" s="211"/>
      <c r="J161" s="211"/>
      <c r="K161" s="211"/>
    </row>
    <row r="162" spans="2:11" ht="7.5" customHeight="1">
      <c r="B162" s="193"/>
      <c r="C162" s="194"/>
      <c r="D162" s="194"/>
      <c r="E162" s="194"/>
      <c r="F162" s="194"/>
      <c r="G162" s="194"/>
      <c r="H162" s="194"/>
      <c r="I162" s="194"/>
      <c r="J162" s="194"/>
      <c r="K162" s="195"/>
    </row>
    <row r="163" spans="2:11" ht="45" customHeight="1">
      <c r="B163" s="196"/>
      <c r="C163" s="315" t="s">
        <v>571</v>
      </c>
      <c r="D163" s="315"/>
      <c r="E163" s="315"/>
      <c r="F163" s="315"/>
      <c r="G163" s="315"/>
      <c r="H163" s="315"/>
      <c r="I163" s="315"/>
      <c r="J163" s="315"/>
      <c r="K163" s="197"/>
    </row>
    <row r="164" spans="2:11" ht="17.25" customHeight="1">
      <c r="B164" s="196"/>
      <c r="C164" s="217" t="s">
        <v>500</v>
      </c>
      <c r="D164" s="217"/>
      <c r="E164" s="217"/>
      <c r="F164" s="217" t="s">
        <v>501</v>
      </c>
      <c r="G164" s="254"/>
      <c r="H164" s="255" t="s">
        <v>110</v>
      </c>
      <c r="I164" s="255" t="s">
        <v>58</v>
      </c>
      <c r="J164" s="217" t="s">
        <v>502</v>
      </c>
      <c r="K164" s="197"/>
    </row>
    <row r="165" spans="2:11" ht="17.25" customHeight="1">
      <c r="B165" s="198"/>
      <c r="C165" s="219" t="s">
        <v>503</v>
      </c>
      <c r="D165" s="219"/>
      <c r="E165" s="219"/>
      <c r="F165" s="220" t="s">
        <v>504</v>
      </c>
      <c r="G165" s="256"/>
      <c r="H165" s="257"/>
      <c r="I165" s="257"/>
      <c r="J165" s="219" t="s">
        <v>505</v>
      </c>
      <c r="K165" s="199"/>
    </row>
    <row r="166" spans="2:11" ht="5.25" customHeight="1">
      <c r="B166" s="225"/>
      <c r="C166" s="222"/>
      <c r="D166" s="222"/>
      <c r="E166" s="222"/>
      <c r="F166" s="222"/>
      <c r="G166" s="223"/>
      <c r="H166" s="222"/>
      <c r="I166" s="222"/>
      <c r="J166" s="222"/>
      <c r="K166" s="246"/>
    </row>
    <row r="167" spans="2:11" ht="15" customHeight="1">
      <c r="B167" s="225"/>
      <c r="C167" s="205" t="s">
        <v>509</v>
      </c>
      <c r="D167" s="205"/>
      <c r="E167" s="205"/>
      <c r="F167" s="224" t="s">
        <v>506</v>
      </c>
      <c r="G167" s="205"/>
      <c r="H167" s="205" t="s">
        <v>545</v>
      </c>
      <c r="I167" s="205" t="s">
        <v>508</v>
      </c>
      <c r="J167" s="205">
        <v>120</v>
      </c>
      <c r="K167" s="246"/>
    </row>
    <row r="168" spans="2:11" ht="15" customHeight="1">
      <c r="B168" s="225"/>
      <c r="C168" s="205" t="s">
        <v>554</v>
      </c>
      <c r="D168" s="205"/>
      <c r="E168" s="205"/>
      <c r="F168" s="224" t="s">
        <v>506</v>
      </c>
      <c r="G168" s="205"/>
      <c r="H168" s="205" t="s">
        <v>555</v>
      </c>
      <c r="I168" s="205" t="s">
        <v>508</v>
      </c>
      <c r="J168" s="205" t="s">
        <v>556</v>
      </c>
      <c r="K168" s="246"/>
    </row>
    <row r="169" spans="2:11" ht="15" customHeight="1">
      <c r="B169" s="225"/>
      <c r="C169" s="205" t="s">
        <v>455</v>
      </c>
      <c r="D169" s="205"/>
      <c r="E169" s="205"/>
      <c r="F169" s="224" t="s">
        <v>506</v>
      </c>
      <c r="G169" s="205"/>
      <c r="H169" s="205" t="s">
        <v>572</v>
      </c>
      <c r="I169" s="205" t="s">
        <v>508</v>
      </c>
      <c r="J169" s="205" t="s">
        <v>556</v>
      </c>
      <c r="K169" s="246"/>
    </row>
    <row r="170" spans="2:11" ht="15" customHeight="1">
      <c r="B170" s="225"/>
      <c r="C170" s="205" t="s">
        <v>511</v>
      </c>
      <c r="D170" s="205"/>
      <c r="E170" s="205"/>
      <c r="F170" s="224" t="s">
        <v>512</v>
      </c>
      <c r="G170" s="205"/>
      <c r="H170" s="205" t="s">
        <v>572</v>
      </c>
      <c r="I170" s="205" t="s">
        <v>508</v>
      </c>
      <c r="J170" s="205">
        <v>50</v>
      </c>
      <c r="K170" s="246"/>
    </row>
    <row r="171" spans="2:11" ht="15" customHeight="1">
      <c r="B171" s="225"/>
      <c r="C171" s="205" t="s">
        <v>514</v>
      </c>
      <c r="D171" s="205"/>
      <c r="E171" s="205"/>
      <c r="F171" s="224" t="s">
        <v>506</v>
      </c>
      <c r="G171" s="205"/>
      <c r="H171" s="205" t="s">
        <v>572</v>
      </c>
      <c r="I171" s="205" t="s">
        <v>516</v>
      </c>
      <c r="J171" s="205"/>
      <c r="K171" s="246"/>
    </row>
    <row r="172" spans="2:11" ht="15" customHeight="1">
      <c r="B172" s="225"/>
      <c r="C172" s="205" t="s">
        <v>525</v>
      </c>
      <c r="D172" s="205"/>
      <c r="E172" s="205"/>
      <c r="F172" s="224" t="s">
        <v>512</v>
      </c>
      <c r="G172" s="205"/>
      <c r="H172" s="205" t="s">
        <v>572</v>
      </c>
      <c r="I172" s="205" t="s">
        <v>508</v>
      </c>
      <c r="J172" s="205">
        <v>50</v>
      </c>
      <c r="K172" s="246"/>
    </row>
    <row r="173" spans="2:11" ht="15" customHeight="1">
      <c r="B173" s="225"/>
      <c r="C173" s="205" t="s">
        <v>533</v>
      </c>
      <c r="D173" s="205"/>
      <c r="E173" s="205"/>
      <c r="F173" s="224" t="s">
        <v>512</v>
      </c>
      <c r="G173" s="205"/>
      <c r="H173" s="205" t="s">
        <v>572</v>
      </c>
      <c r="I173" s="205" t="s">
        <v>508</v>
      </c>
      <c r="J173" s="205">
        <v>50</v>
      </c>
      <c r="K173" s="246"/>
    </row>
    <row r="174" spans="2:11" ht="15" customHeight="1">
      <c r="B174" s="225"/>
      <c r="C174" s="205" t="s">
        <v>531</v>
      </c>
      <c r="D174" s="205"/>
      <c r="E174" s="205"/>
      <c r="F174" s="224" t="s">
        <v>512</v>
      </c>
      <c r="G174" s="205"/>
      <c r="H174" s="205" t="s">
        <v>572</v>
      </c>
      <c r="I174" s="205" t="s">
        <v>508</v>
      </c>
      <c r="J174" s="205">
        <v>50</v>
      </c>
      <c r="K174" s="246"/>
    </row>
    <row r="175" spans="2:11" ht="15" customHeight="1">
      <c r="B175" s="225"/>
      <c r="C175" s="205" t="s">
        <v>109</v>
      </c>
      <c r="D175" s="205"/>
      <c r="E175" s="205"/>
      <c r="F175" s="224" t="s">
        <v>506</v>
      </c>
      <c r="G175" s="205"/>
      <c r="H175" s="205" t="s">
        <v>573</v>
      </c>
      <c r="I175" s="205" t="s">
        <v>574</v>
      </c>
      <c r="J175" s="205"/>
      <c r="K175" s="246"/>
    </row>
    <row r="176" spans="2:11" ht="15" customHeight="1">
      <c r="B176" s="225"/>
      <c r="C176" s="205" t="s">
        <v>58</v>
      </c>
      <c r="D176" s="205"/>
      <c r="E176" s="205"/>
      <c r="F176" s="224" t="s">
        <v>506</v>
      </c>
      <c r="G176" s="205"/>
      <c r="H176" s="205" t="s">
        <v>575</v>
      </c>
      <c r="I176" s="205" t="s">
        <v>576</v>
      </c>
      <c r="J176" s="205">
        <v>1</v>
      </c>
      <c r="K176" s="246"/>
    </row>
    <row r="177" spans="2:11" ht="15" customHeight="1">
      <c r="B177" s="225"/>
      <c r="C177" s="205" t="s">
        <v>54</v>
      </c>
      <c r="D177" s="205"/>
      <c r="E177" s="205"/>
      <c r="F177" s="224" t="s">
        <v>506</v>
      </c>
      <c r="G177" s="205"/>
      <c r="H177" s="205" t="s">
        <v>577</v>
      </c>
      <c r="I177" s="205" t="s">
        <v>508</v>
      </c>
      <c r="J177" s="205">
        <v>20</v>
      </c>
      <c r="K177" s="246"/>
    </row>
    <row r="178" spans="2:11" ht="15" customHeight="1">
      <c r="B178" s="225"/>
      <c r="C178" s="205" t="s">
        <v>110</v>
      </c>
      <c r="D178" s="205"/>
      <c r="E178" s="205"/>
      <c r="F178" s="224" t="s">
        <v>506</v>
      </c>
      <c r="G178" s="205"/>
      <c r="H178" s="205" t="s">
        <v>578</v>
      </c>
      <c r="I178" s="205" t="s">
        <v>508</v>
      </c>
      <c r="J178" s="205">
        <v>255</v>
      </c>
      <c r="K178" s="246"/>
    </row>
    <row r="179" spans="2:11" ht="15" customHeight="1">
      <c r="B179" s="225"/>
      <c r="C179" s="205" t="s">
        <v>111</v>
      </c>
      <c r="D179" s="205"/>
      <c r="E179" s="205"/>
      <c r="F179" s="224" t="s">
        <v>506</v>
      </c>
      <c r="G179" s="205"/>
      <c r="H179" s="205" t="s">
        <v>471</v>
      </c>
      <c r="I179" s="205" t="s">
        <v>508</v>
      </c>
      <c r="J179" s="205">
        <v>10</v>
      </c>
      <c r="K179" s="246"/>
    </row>
    <row r="180" spans="2:11" ht="15" customHeight="1">
      <c r="B180" s="225"/>
      <c r="C180" s="205" t="s">
        <v>112</v>
      </c>
      <c r="D180" s="205"/>
      <c r="E180" s="205"/>
      <c r="F180" s="224" t="s">
        <v>506</v>
      </c>
      <c r="G180" s="205"/>
      <c r="H180" s="205" t="s">
        <v>579</v>
      </c>
      <c r="I180" s="205" t="s">
        <v>540</v>
      </c>
      <c r="J180" s="205"/>
      <c r="K180" s="246"/>
    </row>
    <row r="181" spans="2:11" ht="15" customHeight="1">
      <c r="B181" s="225"/>
      <c r="C181" s="205" t="s">
        <v>580</v>
      </c>
      <c r="D181" s="205"/>
      <c r="E181" s="205"/>
      <c r="F181" s="224" t="s">
        <v>506</v>
      </c>
      <c r="G181" s="205"/>
      <c r="H181" s="205" t="s">
        <v>581</v>
      </c>
      <c r="I181" s="205" t="s">
        <v>540</v>
      </c>
      <c r="J181" s="205"/>
      <c r="K181" s="246"/>
    </row>
    <row r="182" spans="2:11" ht="15" customHeight="1">
      <c r="B182" s="225"/>
      <c r="C182" s="205" t="s">
        <v>569</v>
      </c>
      <c r="D182" s="205"/>
      <c r="E182" s="205"/>
      <c r="F182" s="224" t="s">
        <v>506</v>
      </c>
      <c r="G182" s="205"/>
      <c r="H182" s="205" t="s">
        <v>582</v>
      </c>
      <c r="I182" s="205" t="s">
        <v>540</v>
      </c>
      <c r="J182" s="205"/>
      <c r="K182" s="246"/>
    </row>
    <row r="183" spans="2:11" ht="15" customHeight="1">
      <c r="B183" s="225"/>
      <c r="C183" s="205" t="s">
        <v>114</v>
      </c>
      <c r="D183" s="205"/>
      <c r="E183" s="205"/>
      <c r="F183" s="224" t="s">
        <v>512</v>
      </c>
      <c r="G183" s="205"/>
      <c r="H183" s="205" t="s">
        <v>583</v>
      </c>
      <c r="I183" s="205" t="s">
        <v>508</v>
      </c>
      <c r="J183" s="205">
        <v>50</v>
      </c>
      <c r="K183" s="246"/>
    </row>
    <row r="184" spans="2:11" ht="15" customHeight="1">
      <c r="B184" s="225"/>
      <c r="C184" s="205" t="s">
        <v>584</v>
      </c>
      <c r="D184" s="205"/>
      <c r="E184" s="205"/>
      <c r="F184" s="224" t="s">
        <v>512</v>
      </c>
      <c r="G184" s="205"/>
      <c r="H184" s="205" t="s">
        <v>585</v>
      </c>
      <c r="I184" s="205" t="s">
        <v>586</v>
      </c>
      <c r="J184" s="205"/>
      <c r="K184" s="246"/>
    </row>
    <row r="185" spans="2:11" ht="15" customHeight="1">
      <c r="B185" s="225"/>
      <c r="C185" s="205" t="s">
        <v>587</v>
      </c>
      <c r="D185" s="205"/>
      <c r="E185" s="205"/>
      <c r="F185" s="224" t="s">
        <v>512</v>
      </c>
      <c r="G185" s="205"/>
      <c r="H185" s="205" t="s">
        <v>588</v>
      </c>
      <c r="I185" s="205" t="s">
        <v>586</v>
      </c>
      <c r="J185" s="205"/>
      <c r="K185" s="246"/>
    </row>
    <row r="186" spans="2:11" ht="15" customHeight="1">
      <c r="B186" s="225"/>
      <c r="C186" s="205" t="s">
        <v>589</v>
      </c>
      <c r="D186" s="205"/>
      <c r="E186" s="205"/>
      <c r="F186" s="224" t="s">
        <v>512</v>
      </c>
      <c r="G186" s="205"/>
      <c r="H186" s="205" t="s">
        <v>590</v>
      </c>
      <c r="I186" s="205" t="s">
        <v>586</v>
      </c>
      <c r="J186" s="205"/>
      <c r="K186" s="246"/>
    </row>
    <row r="187" spans="2:11" ht="15" customHeight="1">
      <c r="B187" s="225"/>
      <c r="C187" s="258" t="s">
        <v>591</v>
      </c>
      <c r="D187" s="205"/>
      <c r="E187" s="205"/>
      <c r="F187" s="224" t="s">
        <v>512</v>
      </c>
      <c r="G187" s="205"/>
      <c r="H187" s="205" t="s">
        <v>592</v>
      </c>
      <c r="I187" s="205" t="s">
        <v>593</v>
      </c>
      <c r="J187" s="259" t="s">
        <v>594</v>
      </c>
      <c r="K187" s="246"/>
    </row>
    <row r="188" spans="2:11" ht="15" customHeight="1">
      <c r="B188" s="225"/>
      <c r="C188" s="210" t="s">
        <v>43</v>
      </c>
      <c r="D188" s="205"/>
      <c r="E188" s="205"/>
      <c r="F188" s="224" t="s">
        <v>506</v>
      </c>
      <c r="G188" s="205"/>
      <c r="H188" s="201" t="s">
        <v>595</v>
      </c>
      <c r="I188" s="205" t="s">
        <v>596</v>
      </c>
      <c r="J188" s="205"/>
      <c r="K188" s="246"/>
    </row>
    <row r="189" spans="2:11" ht="15" customHeight="1">
      <c r="B189" s="225"/>
      <c r="C189" s="210" t="s">
        <v>597</v>
      </c>
      <c r="D189" s="205"/>
      <c r="E189" s="205"/>
      <c r="F189" s="224" t="s">
        <v>506</v>
      </c>
      <c r="G189" s="205"/>
      <c r="H189" s="205" t="s">
        <v>598</v>
      </c>
      <c r="I189" s="205" t="s">
        <v>540</v>
      </c>
      <c r="J189" s="205"/>
      <c r="K189" s="246"/>
    </row>
    <row r="190" spans="2:11" ht="15" customHeight="1">
      <c r="B190" s="225"/>
      <c r="C190" s="210" t="s">
        <v>599</v>
      </c>
      <c r="D190" s="205"/>
      <c r="E190" s="205"/>
      <c r="F190" s="224" t="s">
        <v>506</v>
      </c>
      <c r="G190" s="205"/>
      <c r="H190" s="205" t="s">
        <v>600</v>
      </c>
      <c r="I190" s="205" t="s">
        <v>540</v>
      </c>
      <c r="J190" s="205"/>
      <c r="K190" s="246"/>
    </row>
    <row r="191" spans="2:11" ht="15" customHeight="1">
      <c r="B191" s="225"/>
      <c r="C191" s="210" t="s">
        <v>601</v>
      </c>
      <c r="D191" s="205"/>
      <c r="E191" s="205"/>
      <c r="F191" s="224" t="s">
        <v>512</v>
      </c>
      <c r="G191" s="205"/>
      <c r="H191" s="205" t="s">
        <v>602</v>
      </c>
      <c r="I191" s="205" t="s">
        <v>540</v>
      </c>
      <c r="J191" s="205"/>
      <c r="K191" s="246"/>
    </row>
    <row r="192" spans="2:11" ht="15" customHeight="1">
      <c r="B192" s="252"/>
      <c r="C192" s="260"/>
      <c r="D192" s="234"/>
      <c r="E192" s="234"/>
      <c r="F192" s="234"/>
      <c r="G192" s="234"/>
      <c r="H192" s="234"/>
      <c r="I192" s="234"/>
      <c r="J192" s="234"/>
      <c r="K192" s="253"/>
    </row>
    <row r="193" spans="2:11" ht="18.75" customHeight="1">
      <c r="B193" s="201"/>
      <c r="C193" s="205"/>
      <c r="D193" s="205"/>
      <c r="E193" s="205"/>
      <c r="F193" s="224"/>
      <c r="G193" s="205"/>
      <c r="H193" s="205"/>
      <c r="I193" s="205"/>
      <c r="J193" s="205"/>
      <c r="K193" s="201"/>
    </row>
    <row r="194" spans="2:11" ht="18.75" customHeight="1">
      <c r="B194" s="201"/>
      <c r="C194" s="205"/>
      <c r="D194" s="205"/>
      <c r="E194" s="205"/>
      <c r="F194" s="224"/>
      <c r="G194" s="205"/>
      <c r="H194" s="205"/>
      <c r="I194" s="205"/>
      <c r="J194" s="205"/>
      <c r="K194" s="201"/>
    </row>
    <row r="195" spans="2:11" ht="18.75" customHeight="1">
      <c r="B195" s="211"/>
      <c r="C195" s="211"/>
      <c r="D195" s="211"/>
      <c r="E195" s="211"/>
      <c r="F195" s="211"/>
      <c r="G195" s="211"/>
      <c r="H195" s="211"/>
      <c r="I195" s="211"/>
      <c r="J195" s="211"/>
      <c r="K195" s="211"/>
    </row>
    <row r="196" spans="2:11" ht="13.5">
      <c r="B196" s="193"/>
      <c r="C196" s="194"/>
      <c r="D196" s="194"/>
      <c r="E196" s="194"/>
      <c r="F196" s="194"/>
      <c r="G196" s="194"/>
      <c r="H196" s="194"/>
      <c r="I196" s="194"/>
      <c r="J196" s="194"/>
      <c r="K196" s="195"/>
    </row>
    <row r="197" spans="2:11" ht="21">
      <c r="B197" s="196"/>
      <c r="C197" s="315" t="s">
        <v>603</v>
      </c>
      <c r="D197" s="315"/>
      <c r="E197" s="315"/>
      <c r="F197" s="315"/>
      <c r="G197" s="315"/>
      <c r="H197" s="315"/>
      <c r="I197" s="315"/>
      <c r="J197" s="315"/>
      <c r="K197" s="197"/>
    </row>
    <row r="198" spans="2:11" ht="25.5" customHeight="1">
      <c r="B198" s="196"/>
      <c r="C198" s="261" t="s">
        <v>604</v>
      </c>
      <c r="D198" s="261"/>
      <c r="E198" s="261"/>
      <c r="F198" s="261" t="s">
        <v>605</v>
      </c>
      <c r="G198" s="262"/>
      <c r="H198" s="314" t="s">
        <v>606</v>
      </c>
      <c r="I198" s="314"/>
      <c r="J198" s="314"/>
      <c r="K198" s="197"/>
    </row>
    <row r="199" spans="2:11" ht="5.25" customHeight="1">
      <c r="B199" s="225"/>
      <c r="C199" s="222"/>
      <c r="D199" s="222"/>
      <c r="E199" s="222"/>
      <c r="F199" s="222"/>
      <c r="G199" s="205"/>
      <c r="H199" s="222"/>
      <c r="I199" s="222"/>
      <c r="J199" s="222"/>
      <c r="K199" s="246"/>
    </row>
    <row r="200" spans="2:11" ht="15" customHeight="1">
      <c r="B200" s="225"/>
      <c r="C200" s="205" t="s">
        <v>596</v>
      </c>
      <c r="D200" s="205"/>
      <c r="E200" s="205"/>
      <c r="F200" s="224" t="s">
        <v>44</v>
      </c>
      <c r="G200" s="205"/>
      <c r="H200" s="313" t="s">
        <v>607</v>
      </c>
      <c r="I200" s="313"/>
      <c r="J200" s="313"/>
      <c r="K200" s="246"/>
    </row>
    <row r="201" spans="2:11" ht="15" customHeight="1">
      <c r="B201" s="225"/>
      <c r="C201" s="231"/>
      <c r="D201" s="205"/>
      <c r="E201" s="205"/>
      <c r="F201" s="224" t="s">
        <v>45</v>
      </c>
      <c r="G201" s="205"/>
      <c r="H201" s="313" t="s">
        <v>608</v>
      </c>
      <c r="I201" s="313"/>
      <c r="J201" s="313"/>
      <c r="K201" s="246"/>
    </row>
    <row r="202" spans="2:11" ht="15" customHeight="1">
      <c r="B202" s="225"/>
      <c r="C202" s="231"/>
      <c r="D202" s="205"/>
      <c r="E202" s="205"/>
      <c r="F202" s="224" t="s">
        <v>48</v>
      </c>
      <c r="G202" s="205"/>
      <c r="H202" s="313" t="s">
        <v>609</v>
      </c>
      <c r="I202" s="313"/>
      <c r="J202" s="313"/>
      <c r="K202" s="246"/>
    </row>
    <row r="203" spans="2:11" ht="15" customHeight="1">
      <c r="B203" s="225"/>
      <c r="C203" s="205"/>
      <c r="D203" s="205"/>
      <c r="E203" s="205"/>
      <c r="F203" s="224" t="s">
        <v>46</v>
      </c>
      <c r="G203" s="205"/>
      <c r="H203" s="313" t="s">
        <v>610</v>
      </c>
      <c r="I203" s="313"/>
      <c r="J203" s="313"/>
      <c r="K203" s="246"/>
    </row>
    <row r="204" spans="2:11" ht="15" customHeight="1">
      <c r="B204" s="225"/>
      <c r="C204" s="205"/>
      <c r="D204" s="205"/>
      <c r="E204" s="205"/>
      <c r="F204" s="224" t="s">
        <v>47</v>
      </c>
      <c r="G204" s="205"/>
      <c r="H204" s="313" t="s">
        <v>611</v>
      </c>
      <c r="I204" s="313"/>
      <c r="J204" s="313"/>
      <c r="K204" s="246"/>
    </row>
    <row r="205" spans="2:11" ht="15" customHeight="1">
      <c r="B205" s="225"/>
      <c r="C205" s="205"/>
      <c r="D205" s="205"/>
      <c r="E205" s="205"/>
      <c r="F205" s="224"/>
      <c r="G205" s="205"/>
      <c r="H205" s="205"/>
      <c r="I205" s="205"/>
      <c r="J205" s="205"/>
      <c r="K205" s="246"/>
    </row>
    <row r="206" spans="2:11" ht="15" customHeight="1">
      <c r="B206" s="225"/>
      <c r="C206" s="205" t="s">
        <v>552</v>
      </c>
      <c r="D206" s="205"/>
      <c r="E206" s="205"/>
      <c r="F206" s="224" t="s">
        <v>446</v>
      </c>
      <c r="G206" s="205"/>
      <c r="H206" s="313" t="s">
        <v>612</v>
      </c>
      <c r="I206" s="313"/>
      <c r="J206" s="313"/>
      <c r="K206" s="246"/>
    </row>
    <row r="207" spans="2:11" ht="15" customHeight="1">
      <c r="B207" s="225"/>
      <c r="C207" s="231"/>
      <c r="D207" s="205"/>
      <c r="E207" s="205"/>
      <c r="F207" s="224" t="s">
        <v>449</v>
      </c>
      <c r="G207" s="205"/>
      <c r="H207" s="313" t="s">
        <v>450</v>
      </c>
      <c r="I207" s="313"/>
      <c r="J207" s="313"/>
      <c r="K207" s="246"/>
    </row>
    <row r="208" spans="2:11" ht="15" customHeight="1">
      <c r="B208" s="225"/>
      <c r="C208" s="205"/>
      <c r="D208" s="205"/>
      <c r="E208" s="205"/>
      <c r="F208" s="224" t="s">
        <v>80</v>
      </c>
      <c r="G208" s="205"/>
      <c r="H208" s="313" t="s">
        <v>613</v>
      </c>
      <c r="I208" s="313"/>
      <c r="J208" s="313"/>
      <c r="K208" s="246"/>
    </row>
    <row r="209" spans="2:11" ht="15" customHeight="1">
      <c r="B209" s="263"/>
      <c r="C209" s="231"/>
      <c r="D209" s="231"/>
      <c r="E209" s="231"/>
      <c r="F209" s="224" t="s">
        <v>451</v>
      </c>
      <c r="G209" s="210"/>
      <c r="H209" s="312" t="s">
        <v>452</v>
      </c>
      <c r="I209" s="312"/>
      <c r="J209" s="312"/>
      <c r="K209" s="264"/>
    </row>
    <row r="210" spans="2:11" ht="15" customHeight="1">
      <c r="B210" s="263"/>
      <c r="C210" s="231"/>
      <c r="D210" s="231"/>
      <c r="E210" s="231"/>
      <c r="F210" s="224" t="s">
        <v>453</v>
      </c>
      <c r="G210" s="210"/>
      <c r="H210" s="312" t="s">
        <v>614</v>
      </c>
      <c r="I210" s="312"/>
      <c r="J210" s="312"/>
      <c r="K210" s="264"/>
    </row>
    <row r="211" spans="2:11" ht="15" customHeight="1">
      <c r="B211" s="263"/>
      <c r="C211" s="231"/>
      <c r="D211" s="231"/>
      <c r="E211" s="231"/>
      <c r="F211" s="265"/>
      <c r="G211" s="210"/>
      <c r="H211" s="266"/>
      <c r="I211" s="266"/>
      <c r="J211" s="266"/>
      <c r="K211" s="264"/>
    </row>
    <row r="212" spans="2:11" ht="15" customHeight="1">
      <c r="B212" s="263"/>
      <c r="C212" s="205" t="s">
        <v>576</v>
      </c>
      <c r="D212" s="231"/>
      <c r="E212" s="231"/>
      <c r="F212" s="224">
        <v>1</v>
      </c>
      <c r="G212" s="210"/>
      <c r="H212" s="312" t="s">
        <v>615</v>
      </c>
      <c r="I212" s="312"/>
      <c r="J212" s="312"/>
      <c r="K212" s="264"/>
    </row>
    <row r="213" spans="2:11" ht="15" customHeight="1">
      <c r="B213" s="263"/>
      <c r="C213" s="231"/>
      <c r="D213" s="231"/>
      <c r="E213" s="231"/>
      <c r="F213" s="224">
        <v>2</v>
      </c>
      <c r="G213" s="210"/>
      <c r="H213" s="312" t="s">
        <v>616</v>
      </c>
      <c r="I213" s="312"/>
      <c r="J213" s="312"/>
      <c r="K213" s="264"/>
    </row>
    <row r="214" spans="2:11" ht="15" customHeight="1">
      <c r="B214" s="263"/>
      <c r="C214" s="231"/>
      <c r="D214" s="231"/>
      <c r="E214" s="231"/>
      <c r="F214" s="224">
        <v>3</v>
      </c>
      <c r="G214" s="210"/>
      <c r="H214" s="312" t="s">
        <v>617</v>
      </c>
      <c r="I214" s="312"/>
      <c r="J214" s="312"/>
      <c r="K214" s="264"/>
    </row>
    <row r="215" spans="2:11" ht="15" customHeight="1">
      <c r="B215" s="263"/>
      <c r="C215" s="231"/>
      <c r="D215" s="231"/>
      <c r="E215" s="231"/>
      <c r="F215" s="224">
        <v>4</v>
      </c>
      <c r="G215" s="210"/>
      <c r="H215" s="312" t="s">
        <v>618</v>
      </c>
      <c r="I215" s="312"/>
      <c r="J215" s="312"/>
      <c r="K215" s="264"/>
    </row>
    <row r="216" spans="2:11" ht="12.75" customHeight="1">
      <c r="B216" s="267"/>
      <c r="C216" s="268"/>
      <c r="D216" s="268"/>
      <c r="E216" s="268"/>
      <c r="F216" s="268"/>
      <c r="G216" s="268"/>
      <c r="H216" s="268"/>
      <c r="I216" s="268"/>
      <c r="J216" s="268"/>
      <c r="K216" s="269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33203125" defaultRowHeight="13.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Admin-PC\Admin</dc:creator>
  <cp:keywords/>
  <dc:description/>
  <cp:lastModifiedBy>Kuna Jan</cp:lastModifiedBy>
  <dcterms:created xsi:type="dcterms:W3CDTF">2018-10-03T08:03:09Z</dcterms:created>
  <dcterms:modified xsi:type="dcterms:W3CDTF">2018-10-04T05:42:57Z</dcterms:modified>
  <cp:category/>
  <cp:version/>
  <cp:contentType/>
  <cp:contentStatus/>
</cp:coreProperties>
</file>